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6" i="11" l="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L177" i="11"/>
  <c r="AN177" i="11"/>
  <c r="AO165" i="11"/>
  <c r="AN165" i="11"/>
  <c r="AM165" i="11"/>
  <c r="AL165" i="11"/>
  <c r="AK165" i="11"/>
  <c r="AJ16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O5" i="11"/>
  <c r="AN5" i="11"/>
  <c r="AM5" i="11"/>
  <c r="AL5" i="11"/>
  <c r="AK5" i="11"/>
  <c r="AJ5" i="11"/>
  <c r="AF177" i="11"/>
  <c r="AH177" i="11" s="1"/>
  <c r="AF162" i="11"/>
  <c r="AF156" i="11"/>
  <c r="AL156" i="11" s="1"/>
  <c r="AF143" i="11"/>
  <c r="AH143" i="11" s="1"/>
  <c r="AF137" i="11"/>
  <c r="AH137" i="11" s="1"/>
  <c r="AF113" i="11"/>
  <c r="AH113" i="11" s="1"/>
  <c r="AG105" i="11"/>
  <c r="AI105" i="11" s="1"/>
  <c r="AG104" i="11"/>
  <c r="AI104" i="11" s="1"/>
  <c r="AF105" i="11"/>
  <c r="AH94" i="11" s="1"/>
  <c r="AG94" i="11"/>
  <c r="AI94" i="11" s="1"/>
  <c r="AG93" i="11"/>
  <c r="AI93" i="11" s="1"/>
  <c r="AF94" i="11"/>
  <c r="AF84" i="11"/>
  <c r="AH84" i="11" s="1"/>
  <c r="AF52" i="11"/>
  <c r="AF20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1" i="11"/>
  <c r="AH161" i="11"/>
  <c r="AI160" i="11"/>
  <c r="AH160" i="11"/>
  <c r="AH156" i="11"/>
  <c r="AN156" i="11" s="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I142" i="11"/>
  <c r="AH142" i="11"/>
  <c r="AI141" i="11"/>
  <c r="AH141" i="11"/>
  <c r="AI140" i="11"/>
  <c r="AH140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2" i="11"/>
  <c r="AH112" i="11"/>
  <c r="AI111" i="11"/>
  <c r="AH111" i="11"/>
  <c r="AI110" i="11"/>
  <c r="AH110" i="11"/>
  <c r="AI109" i="11"/>
  <c r="AH109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H93" i="11"/>
  <c r="AI92" i="11"/>
  <c r="AH92" i="11"/>
  <c r="AI91" i="11"/>
  <c r="AH91" i="11"/>
  <c r="AI90" i="11"/>
  <c r="AH90" i="11"/>
  <c r="AI89" i="11"/>
  <c r="AH89" i="11"/>
  <c r="AI88" i="11"/>
  <c r="AH88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F106" i="11" l="1"/>
  <c r="AF157" i="11" s="1"/>
  <c r="AH105" i="11"/>
  <c r="O79" i="9"/>
  <c r="AH157" i="11" l="1"/>
  <c r="AL157" i="11"/>
  <c r="AF178" i="11"/>
  <c r="L94" i="9"/>
  <c r="K94" i="9"/>
  <c r="AL178" i="11" l="1"/>
  <c r="AH178" i="11"/>
  <c r="AJ157" i="11"/>
  <c r="AN157" i="11"/>
  <c r="L106" i="9"/>
  <c r="K106" i="9"/>
  <c r="I106" i="9"/>
  <c r="AJ178" i="11" l="1"/>
  <c r="AN178" i="11"/>
  <c r="L105" i="9"/>
  <c r="K105" i="9"/>
  <c r="L95" i="9" l="1"/>
  <c r="K95" i="9"/>
  <c r="I95" i="9"/>
  <c r="G105" i="9" l="1"/>
  <c r="F105" i="9"/>
  <c r="G100" i="9"/>
  <c r="F100" i="9"/>
  <c r="D95" i="9"/>
  <c r="G95" i="9"/>
  <c r="F95" i="9"/>
  <c r="G94" i="9"/>
  <c r="F94" i="9"/>
  <c r="AB177" i="11" l="1"/>
  <c r="AB162" i="11"/>
  <c r="AB156" i="11"/>
  <c r="AB143" i="11"/>
  <c r="AB137" i="11"/>
  <c r="AB113" i="11"/>
  <c r="AC104" i="11"/>
  <c r="AC99" i="11"/>
  <c r="AC94" i="11"/>
  <c r="AC93" i="11"/>
  <c r="AB94" i="11"/>
  <c r="AB84" i="11"/>
  <c r="AE154" i="11"/>
  <c r="AD154" i="11"/>
  <c r="AA154" i="11"/>
  <c r="Z154" i="11"/>
  <c r="W154" i="11"/>
  <c r="V154" i="11"/>
  <c r="S154" i="11"/>
  <c r="R154" i="11"/>
  <c r="O154" i="11"/>
  <c r="N154" i="11"/>
  <c r="K154" i="11"/>
  <c r="J154" i="11"/>
  <c r="G154" i="11"/>
  <c r="F154" i="11"/>
  <c r="AB52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1" i="11"/>
  <c r="AD161" i="11"/>
  <c r="AE160" i="11"/>
  <c r="AD160" i="11"/>
  <c r="AE155" i="11"/>
  <c r="AD155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D104" i="11"/>
  <c r="AE103" i="11"/>
  <c r="AD103" i="11"/>
  <c r="AE102" i="11"/>
  <c r="AD102" i="11"/>
  <c r="AE101" i="11"/>
  <c r="AD101" i="11"/>
  <c r="AE100" i="11"/>
  <c r="AD100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I158" i="9"/>
  <c r="D158" i="9"/>
  <c r="AE99" i="11" l="1"/>
  <c r="AB106" i="11"/>
  <c r="AB157" i="11" s="1"/>
  <c r="AB178" i="11" l="1"/>
  <c r="P157" i="9" l="1"/>
  <c r="O157" i="9"/>
  <c r="N157" i="9"/>
  <c r="E157" i="9"/>
  <c r="AA148" i="11" l="1"/>
  <c r="X177" i="11"/>
  <c r="AD177" i="11" s="1"/>
  <c r="X162" i="11"/>
  <c r="X156" i="11"/>
  <c r="AD156" i="11" s="1"/>
  <c r="X143" i="11"/>
  <c r="AD143" i="11" s="1"/>
  <c r="X137" i="11"/>
  <c r="AD137" i="11" s="1"/>
  <c r="X113" i="11"/>
  <c r="AD113" i="11" s="1"/>
  <c r="Y104" i="11"/>
  <c r="Y94" i="11"/>
  <c r="Y93" i="11"/>
  <c r="AE93" i="11" s="1"/>
  <c r="X94" i="11"/>
  <c r="X106" i="11" s="1"/>
  <c r="X84" i="11"/>
  <c r="AD84" i="11" s="1"/>
  <c r="I85" i="9"/>
  <c r="D85" i="9"/>
  <c r="AA82" i="11"/>
  <c r="Z82" i="11"/>
  <c r="W82" i="11"/>
  <c r="V82" i="11"/>
  <c r="S82" i="11"/>
  <c r="R82" i="11"/>
  <c r="O82" i="11"/>
  <c r="N82" i="11"/>
  <c r="K82" i="11"/>
  <c r="J82" i="11"/>
  <c r="G82" i="11"/>
  <c r="F82" i="11"/>
  <c r="X52" i="11"/>
  <c r="AD52" i="11" s="1"/>
  <c r="X20" i="11"/>
  <c r="AD20" i="11" s="1"/>
  <c r="Z104" i="11"/>
  <c r="W104" i="11"/>
  <c r="V104" i="11"/>
  <c r="S104" i="11"/>
  <c r="R104" i="11"/>
  <c r="O104" i="11"/>
  <c r="N104" i="11"/>
  <c r="K104" i="11"/>
  <c r="J104" i="11"/>
  <c r="G104" i="11"/>
  <c r="F104" i="11"/>
  <c r="AE104" i="11" l="1"/>
  <c r="AD94" i="11"/>
  <c r="AA104" i="11"/>
  <c r="AE94" i="11"/>
  <c r="X15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1" i="11"/>
  <c r="Z161" i="11"/>
  <c r="AA160" i="11"/>
  <c r="Z160" i="11"/>
  <c r="AA155" i="11"/>
  <c r="Z155" i="11"/>
  <c r="AA153" i="11"/>
  <c r="Z153" i="11"/>
  <c r="AA152" i="11"/>
  <c r="Z152" i="11"/>
  <c r="AA151" i="11"/>
  <c r="Z151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T177" i="11"/>
  <c r="Z177" i="11" s="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T162" i="11"/>
  <c r="W161" i="11"/>
  <c r="V161" i="11"/>
  <c r="W160" i="11"/>
  <c r="V160" i="11"/>
  <c r="T156" i="11"/>
  <c r="Z156" i="11" s="1"/>
  <c r="W155" i="11"/>
  <c r="V155" i="11"/>
  <c r="W153" i="11"/>
  <c r="V153" i="11"/>
  <c r="W152" i="11"/>
  <c r="V152" i="11"/>
  <c r="W151" i="11"/>
  <c r="V151" i="11"/>
  <c r="W148" i="11"/>
  <c r="V148" i="11"/>
  <c r="W147" i="11"/>
  <c r="V147" i="11"/>
  <c r="T143" i="11"/>
  <c r="Z143" i="11" s="1"/>
  <c r="W142" i="11"/>
  <c r="V142" i="11"/>
  <c r="W141" i="11"/>
  <c r="V141" i="11"/>
  <c r="W140" i="11"/>
  <c r="V140" i="11"/>
  <c r="T137" i="11"/>
  <c r="Z137" i="11" s="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T113" i="11"/>
  <c r="Z113" i="11" s="1"/>
  <c r="W112" i="11"/>
  <c r="V112" i="11"/>
  <c r="W111" i="11"/>
  <c r="V111" i="11"/>
  <c r="W110" i="11"/>
  <c r="V110" i="11"/>
  <c r="W109" i="11"/>
  <c r="V109" i="11"/>
  <c r="W105" i="11"/>
  <c r="V105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4" i="11"/>
  <c r="U94" i="11"/>
  <c r="W94" i="11" s="1"/>
  <c r="T94" i="11"/>
  <c r="T106" i="11" s="1"/>
  <c r="V93" i="11"/>
  <c r="U93" i="11"/>
  <c r="W93" i="11" s="1"/>
  <c r="W92" i="11"/>
  <c r="V92" i="11"/>
  <c r="W91" i="11"/>
  <c r="V91" i="11"/>
  <c r="W90" i="11"/>
  <c r="V90" i="11"/>
  <c r="W89" i="11"/>
  <c r="V89" i="11"/>
  <c r="W88" i="11"/>
  <c r="V88" i="11"/>
  <c r="T84" i="11"/>
  <c r="Z84" i="11" s="1"/>
  <c r="W83" i="11"/>
  <c r="V83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T52" i="11"/>
  <c r="Z52" i="11" s="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T20" i="11"/>
  <c r="Z20" i="11" s="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AA93" i="11" l="1"/>
  <c r="X178" i="11"/>
  <c r="AD178" i="11" s="1"/>
  <c r="AD157" i="11"/>
  <c r="AA94" i="11"/>
  <c r="Z94" i="11"/>
  <c r="T157" i="11"/>
  <c r="Z157" i="11" s="1"/>
  <c r="T178" i="11" l="1"/>
  <c r="Z178" i="11" s="1"/>
  <c r="K10" i="1" l="1"/>
  <c r="P105" i="9" l="1"/>
  <c r="N105" i="9"/>
  <c r="O105" i="9"/>
  <c r="N79" i="9" l="1"/>
  <c r="N80" i="9"/>
  <c r="P84" i="9" l="1"/>
  <c r="O84" i="9"/>
  <c r="N84" i="9"/>
  <c r="E84" i="9"/>
  <c r="P177" i="11" l="1"/>
  <c r="V177" i="11" s="1"/>
  <c r="P162" i="11"/>
  <c r="P156" i="11"/>
  <c r="V156" i="11" s="1"/>
  <c r="P143" i="11"/>
  <c r="V143" i="11" s="1"/>
  <c r="P137" i="11"/>
  <c r="V137" i="11" s="1"/>
  <c r="P113" i="11"/>
  <c r="V113" i="11" s="1"/>
  <c r="P106" i="11"/>
  <c r="P84" i="11"/>
  <c r="V84" i="11" s="1"/>
  <c r="P52" i="11"/>
  <c r="V52" i="11" s="1"/>
  <c r="P20" i="11"/>
  <c r="V20" i="11" s="1"/>
  <c r="I145" i="9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1" i="11"/>
  <c r="R161" i="11"/>
  <c r="S160" i="11"/>
  <c r="R160" i="11"/>
  <c r="S155" i="11"/>
  <c r="R155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7" i="11" l="1"/>
  <c r="P178" i="11" s="1"/>
  <c r="V178" i="11" s="1"/>
  <c r="P72" i="9"/>
  <c r="V157" i="11" l="1"/>
  <c r="D183" i="9"/>
  <c r="D166" i="9"/>
  <c r="D145" i="9"/>
  <c r="D139" i="9"/>
  <c r="D114" i="9"/>
  <c r="D107" i="9"/>
  <c r="E105" i="9" s="1"/>
  <c r="D53" i="9"/>
  <c r="D21" i="9"/>
  <c r="E14" i="9" l="1"/>
  <c r="E7" i="9"/>
  <c r="E15" i="9"/>
  <c r="E8" i="9"/>
  <c r="E9" i="9"/>
  <c r="E6" i="9"/>
  <c r="E10" i="9"/>
  <c r="E13" i="9"/>
  <c r="E16" i="9"/>
  <c r="E11" i="9"/>
  <c r="E12" i="9"/>
  <c r="E17" i="9"/>
  <c r="E18" i="9"/>
  <c r="E19" i="9"/>
  <c r="E20" i="9"/>
  <c r="D159" i="9"/>
  <c r="D184" i="9" s="1"/>
  <c r="L84" i="11"/>
  <c r="R84" i="11" s="1"/>
  <c r="L137" i="11"/>
  <c r="R137" i="11" s="1"/>
  <c r="L177" i="11" l="1"/>
  <c r="R177" i="11" s="1"/>
  <c r="L162" i="11"/>
  <c r="L156" i="11"/>
  <c r="R156" i="11" s="1"/>
  <c r="L143" i="11"/>
  <c r="R143" i="11" s="1"/>
  <c r="L113" i="11"/>
  <c r="R113" i="11" s="1"/>
  <c r="L106" i="11"/>
  <c r="L52" i="11"/>
  <c r="L20" i="11"/>
  <c r="R20" i="11" s="1"/>
  <c r="L157" i="11" l="1"/>
  <c r="R52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1" i="11"/>
  <c r="N161" i="11"/>
  <c r="O160" i="11"/>
  <c r="N160" i="11"/>
  <c r="O155" i="11"/>
  <c r="N155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8" i="11" l="1"/>
  <c r="R178" i="11" s="1"/>
  <c r="R157" i="11"/>
  <c r="H177" i="11"/>
  <c r="N177" i="11" s="1"/>
  <c r="H162" i="11"/>
  <c r="H156" i="11"/>
  <c r="N156" i="11" s="1"/>
  <c r="H143" i="11"/>
  <c r="N143" i="11" s="1"/>
  <c r="H137" i="11"/>
  <c r="N137" i="11" s="1"/>
  <c r="H113" i="11"/>
  <c r="N113" i="11" s="1"/>
  <c r="I94" i="11"/>
  <c r="O94" i="11" s="1"/>
  <c r="I93" i="11"/>
  <c r="O93" i="11" s="1"/>
  <c r="H94" i="11"/>
  <c r="N94" i="11" s="1"/>
  <c r="H84" i="11"/>
  <c r="N84" i="11" s="1"/>
  <c r="H52" i="11"/>
  <c r="N52" i="11" s="1"/>
  <c r="H20" i="11"/>
  <c r="N20" i="11" s="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1" i="11"/>
  <c r="J161" i="11"/>
  <c r="K160" i="11"/>
  <c r="J160" i="11"/>
  <c r="K155" i="11"/>
  <c r="J155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93" i="11" l="1"/>
  <c r="H106" i="11"/>
  <c r="H157" i="11" s="1"/>
  <c r="N157" i="11" s="1"/>
  <c r="N31" i="9"/>
  <c r="N13" i="9"/>
  <c r="H178" i="11" l="1"/>
  <c r="N178" i="11" s="1"/>
  <c r="F89" i="11" l="1"/>
  <c r="F88" i="11"/>
  <c r="D177" i="11"/>
  <c r="J177" i="11" s="1"/>
  <c r="D162" i="11"/>
  <c r="D156" i="11"/>
  <c r="J156" i="11" s="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D20" i="11"/>
  <c r="J20" i="11" s="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1" i="11"/>
  <c r="F161" i="11"/>
  <c r="G160" i="11"/>
  <c r="F160" i="11"/>
  <c r="G155" i="11"/>
  <c r="F155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G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7" i="11" l="1"/>
  <c r="D178" i="11" l="1"/>
  <c r="J178" i="11" s="1"/>
  <c r="J157" i="1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B177" i="11"/>
  <c r="B162" i="11"/>
  <c r="B156" i="11"/>
  <c r="B143" i="11"/>
  <c r="B137" i="11"/>
  <c r="B113" i="11"/>
  <c r="B106" i="11"/>
  <c r="B84" i="11"/>
  <c r="B52" i="11"/>
  <c r="B20" i="11"/>
  <c r="F84" i="11" l="1"/>
  <c r="F52" i="11"/>
  <c r="F20" i="11"/>
  <c r="F113" i="11"/>
  <c r="F137" i="11"/>
  <c r="F143" i="11"/>
  <c r="F177" i="11"/>
  <c r="F156" i="11"/>
  <c r="B157" i="11"/>
  <c r="F157" i="11" l="1"/>
  <c r="B178" i="11"/>
  <c r="F178" i="11" l="1"/>
  <c r="I183" i="9" l="1"/>
  <c r="J182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66" i="9"/>
  <c r="I166" i="9"/>
  <c r="J164" i="9" s="1"/>
  <c r="P165" i="9"/>
  <c r="O165" i="9"/>
  <c r="N165" i="9"/>
  <c r="E165" i="9"/>
  <c r="P164" i="9"/>
  <c r="O164" i="9"/>
  <c r="N164" i="9"/>
  <c r="E164" i="9"/>
  <c r="P158" i="9"/>
  <c r="J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6" i="9" s="1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N6" i="9"/>
  <c r="J82" i="9" l="1"/>
  <c r="J84" i="9"/>
  <c r="J112" i="9"/>
  <c r="J66" i="9"/>
  <c r="J7" i="9"/>
  <c r="J15" i="9"/>
  <c r="J16" i="9"/>
  <c r="J17" i="9"/>
  <c r="J18" i="9"/>
  <c r="J11" i="9"/>
  <c r="J19" i="9"/>
  <c r="J12" i="9"/>
  <c r="J20" i="9"/>
  <c r="J13" i="9"/>
  <c r="J14" i="9"/>
  <c r="J8" i="9"/>
  <c r="J9" i="9"/>
  <c r="J10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1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3" i="9"/>
  <c r="J153" i="9"/>
  <c r="J154" i="9"/>
  <c r="J165" i="9"/>
  <c r="J51" i="9"/>
  <c r="J180" i="9"/>
  <c r="AS119" i="11"/>
  <c r="N166" i="9"/>
  <c r="R166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4" i="9"/>
  <c r="J177" i="9"/>
  <c r="J176" i="9"/>
  <c r="J179" i="9"/>
  <c r="J172" i="9"/>
  <c r="J175" i="9"/>
  <c r="R184" i="9"/>
  <c r="J171" i="9"/>
  <c r="J178" i="9"/>
  <c r="N183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8" i="9"/>
  <c r="J156" i="9"/>
  <c r="J155" i="9"/>
  <c r="J150" i="9"/>
  <c r="J149" i="9"/>
  <c r="E21" i="9" l="1"/>
  <c r="E53" i="9"/>
  <c r="E158" i="9"/>
  <c r="E139" i="9"/>
  <c r="E114" i="9"/>
  <c r="E145" i="9"/>
  <c r="E107" i="9"/>
  <c r="P96" i="9" l="1"/>
  <c r="P59" i="9"/>
  <c r="P137" i="9"/>
  <c r="N106" i="9"/>
  <c r="I107" i="9"/>
  <c r="J104" i="9" s="1"/>
  <c r="I159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59" i="9"/>
  <c r="R159" i="9"/>
  <c r="J85" i="9"/>
  <c r="J107" i="9"/>
  <c r="J114" i="9"/>
  <c r="J53" i="9"/>
  <c r="J158" i="9"/>
  <c r="I184" i="9"/>
</calcChain>
</file>

<file path=xl/sharedStrings.xml><?xml version="1.0" encoding="utf-8"?>
<sst xmlns="http://schemas.openxmlformats.org/spreadsheetml/2006/main" count="694" uniqueCount="279">
  <si>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</si>
  <si>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</si>
  <si>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</si>
  <si>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</si>
  <si>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</si>
  <si>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</si>
  <si>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</si>
  <si>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</si>
  <si>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</si>
  <si>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</si>
  <si>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</si>
  <si>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</si>
  <si>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</si>
  <si>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</si>
  <si>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</si>
  <si>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</si>
  <si>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</si>
  <si>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</si>
  <si>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</si>
  <si>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</si>
  <si>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</si>
  <si>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</si>
  <si>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</si>
  <si>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</si>
  <si>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</si>
  <si>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</si>
  <si>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</si>
  <si>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</si>
  <si>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</si>
  <si>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</si>
  <si>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</si>
  <si>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</si>
  <si>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</si>
  <si>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</si>
  <si>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</si>
  <si>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</si>
  <si>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</si>
  <si>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</si>
  <si>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</si>
  <si>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</si>
  <si>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</si>
  <si>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</si>
  <si>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</si>
  <si>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</si>
  <si>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</si>
  <si>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</si>
  <si>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</si>
  <si>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</si>
  <si>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</si>
  <si>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</si>
  <si>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</si>
  <si>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</si>
  <si>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</si>
  <si>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</si>
  <si>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</si>
  <si>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</si>
  <si>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</si>
  <si>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</si>
  <si>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</si>
  <si>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</si>
  <si>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</si>
  <si>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</si>
  <si>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</si>
  <si>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</si>
  <si>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</si>
  <si>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</si>
  <si>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</si>
  <si>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</si>
  <si>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</si>
  <si>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</si>
  <si>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</si>
  <si>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</si>
  <si>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</si>
  <si>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</si>
  <si>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</si>
  <si>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</si>
  <si>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</si>
  <si>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</si>
  <si>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</si>
  <si>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</si>
  <si>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</si>
  <si>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</si>
  <si>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</si>
  <si>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</si>
  <si>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</si>
  <si>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</si>
  <si>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</si>
  <si>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</si>
  <si>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</si>
  <si>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</si>
  <si>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</si>
  <si>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</si>
  <si>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</si>
  <si>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</si>
  <si>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</si>
  <si>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</si>
  <si>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</si>
  <si>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</si>
  <si>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</si>
  <si>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</si>
  <si>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</si>
  <si>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</si>
  <si>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</si>
  <si>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</si>
  <si>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</si>
  <si>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</si>
  <si>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</si>
  <si>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</si>
  <si>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</si>
  <si>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</si>
  <si>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</si>
  <si>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</si>
  <si>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</si>
  <si>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</si>
  <si>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</si>
  <si>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</si>
  <si>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</si>
  <si>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</si>
  <si>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</si>
  <si>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</si>
  <si>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</si>
  <si>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</si>
  <si>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</si>
  <si>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</si>
  <si>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</si>
  <si>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</si>
  <si>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</si>
  <si>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</si>
  <si>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</si>
  <si>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</si>
  <si>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</si>
  <si>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</si>
  <si>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</si>
  <si>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</si>
  <si>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</si>
  <si>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</si>
  <si>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</si>
  <si>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</si>
  <si>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</si>
  <si>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</si>
  <si>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</si>
  <si>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</si>
  <si>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</si>
  <si>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</si>
  <si>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</si>
  <si>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</si>
  <si>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</si>
  <si>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</si>
  <si>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</si>
  <si>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</si>
  <si>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</si>
  <si>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</si>
  <si>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</si>
  <si>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</si>
  <si>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</si>
  <si>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</si>
  <si>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</si>
  <si>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</si>
  <si>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</si>
  <si>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</si>
  <si>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</si>
  <si>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</si>
  <si>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</si>
  <si>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</si>
  <si>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</si>
  <si>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</si>
  <si>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</si>
  <si>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</si>
  <si>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</si>
  <si>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</si>
  <si>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</si>
  <si>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</si>
  <si>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</si>
  <si>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</si>
  <si>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</si>
  <si>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</si>
  <si>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</si>
  <si>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</si>
  <si>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</si>
  <si>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</si>
  <si>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</si>
  <si>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</si>
  <si>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</si>
  <si>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</si>
  <si>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</si>
  <si>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</si>
  <si>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</si>
  <si>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</si>
  <si>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</si>
  <si>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</si>
  <si>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</si>
  <si>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</si>
  <si>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</si>
  <si>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</si>
  <si>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</si>
  <si>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</si>
  <si>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</si>
  <si>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</si>
  <si>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</si>
  <si>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</si>
  <si>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</si>
  <si>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</si>
  <si>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</si>
  <si>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</si>
  <si>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</si>
  <si>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</si>
  <si>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</si>
  <si>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</si>
  <si>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</si>
  <si>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</si>
  <si>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</si>
  <si>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</si>
  <si>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</si>
  <si>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</si>
  <si>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</si>
  <si>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</si>
  <si>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</si>
  <si>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</si>
  <si>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</si>
  <si>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</si>
  <si>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</si>
  <si>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</si>
  <si>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</si>
  <si>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</si>
  <si>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</si>
  <si>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</si>
  <si>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</si>
  <si>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</si>
  <si>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</si>
  <si>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</si>
  <si>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</si>
  <si>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</si>
  <si>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</si>
  <si>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</si>
  <si>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</si>
  <si>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</si>
  <si>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</si>
  <si>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</si>
  <si>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</si>
  <si>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</si>
  <si>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</si>
  <si>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</si>
  <si>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</si>
  <si>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</si>
  <si>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</si>
  <si>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</si>
  <si>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</si>
  <si>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</si>
  <si>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</si>
  <si>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</si>
  <si>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</si>
  <si>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</si>
  <si>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</si>
  <si>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</si>
  <si>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</si>
  <si>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</si>
  <si>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NAV and Unit Price as at Week Ended April 22, 2022</t>
  </si>
  <si>
    <t>NAV and Unit Price as at Week Ended April 29, 2022</t>
  </si>
  <si>
    <t>Nigeria Real Estate Investment Trust</t>
  </si>
  <si>
    <t>NAV and Unit Price as at Week Ended May 6, 2022</t>
  </si>
  <si>
    <t>NAV and Unit Price as at Week Ended May 13, 2022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</si>
  <si>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</si>
  <si>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</si>
  <si>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</si>
  <si>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</si>
  <si>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</si>
  <si>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</si>
  <si>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</si>
  <si>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</si>
  <si>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</si>
  <si>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NAV, Unit Price and Yield as at Week Ended June 10, 2022</t>
  </si>
  <si>
    <t>CapitalTrust Halal Fixed Income Fund</t>
  </si>
  <si>
    <t>                          1.49 </t>
  </si>
  <si>
    <t>CapitalTrust Investments &amp; Asset Management Ltd.</t>
  </si>
  <si>
    <t>NAV and Unit Price as at Week Ended June 10, 2022</t>
  </si>
  <si>
    <t>NAV, Unit Price and Yield as at Week Ended June 17, 2022</t>
  </si>
  <si>
    <t>NET ASSET VALUES AND UNIT PRICES OF COLLECTIVE INVESTMENT SCHEMES AS AT WEEK ENDED JUNE 17, 2022</t>
  </si>
  <si>
    <t>NAV and Unit Price as at Week Ended June 17, 2022</t>
  </si>
  <si>
    <t>The chart above shows that Money Market Fund category has 42.24% share of the Total NAV, followed by Bond/Fixed Income Fund with 29.76%, Dollar Fund (Eurobonds and Fixed Income) at 19.83%, Real Estate Investment Trust at 3.22%.  Next is Balanced Fund at 2.21%, Shari'ah Compliant Fund at 1.34%, Equity Fund at 1.19%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</si>
</sst>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5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1" fillId="0" borderId="0">
      <alignment vertical="top"/>
    </xf>
    <xf numFmtId="0" fontId="81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2" fillId="0" borderId="0"/>
    <xf numFmtId="164" fontId="56" fillId="0" borderId="0" applyFont="0" applyFill="0" applyBorder="0" applyAlignment="0" applyProtection="0"/>
    <xf numFmtId="0" fontId="83" fillId="49" borderId="0" applyNumberFormat="0" applyBorder="0" applyAlignment="0" applyProtection="0"/>
    <xf numFmtId="0" fontId="84" fillId="17" borderId="15" applyNumberFormat="0" applyAlignment="0" applyProtection="0"/>
    <xf numFmtId="0" fontId="85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0" fillId="0" borderId="0" xfId="0"/>
    <xf numFmtId="4" fontId="8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28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/>
    <xf numFmtId="0" fontId="38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5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17TH</a:t>
            </a:r>
            <a:r>
              <a:rPr lang="en-US" baseline="0"/>
              <a:t> JUNE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16908384721.479996</c:v>
                </c:pt>
                <c:pt idx="1">
                  <c:v>601252172081.96912</c:v>
                </c:pt>
                <c:pt idx="2">
                  <c:v>412398367881.5</c:v>
                </c:pt>
                <c:pt idx="3">
                  <c:v>279412771456.53168</c:v>
                </c:pt>
                <c:pt idx="4">
                  <c:v>45364029302.449997</c:v>
                </c:pt>
                <c:pt idx="5">
                  <c:v>31434391641.343563</c:v>
                </c:pt>
                <c:pt idx="6">
                  <c:v>2977554914.6500001</c:v>
                </c:pt>
                <c:pt idx="7">
                  <c:v>18801608490.450001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17,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1410919738841.4065</c:v>
                </c:pt>
                <c:pt idx="1">
                  <c:v>1406064166795.5371</c:v>
                </c:pt>
                <c:pt idx="2">
                  <c:v>1416041411116.3481</c:v>
                </c:pt>
                <c:pt idx="3">
                  <c:v>1438147150546.8381</c:v>
                </c:pt>
                <c:pt idx="4">
                  <c:v>1435495578740.8455</c:v>
                </c:pt>
                <c:pt idx="5">
                  <c:v>1433863216045.5801</c:v>
                </c:pt>
                <c:pt idx="6">
                  <c:v>1434252361560.0708</c:v>
                </c:pt>
                <c:pt idx="7">
                  <c:v>1408549280490.374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17,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18400657934.489998</c:v>
                </c:pt>
                <c:pt idx="1">
                  <c:v>18471040677.189999</c:v>
                </c:pt>
                <c:pt idx="2">
                  <c:v>18471484417.84</c:v>
                </c:pt>
                <c:pt idx="3">
                  <c:v>18549267222.370003</c:v>
                </c:pt>
                <c:pt idx="4">
                  <c:v>18480263659.259998</c:v>
                </c:pt>
                <c:pt idx="5">
                  <c:v>18431143418.310001</c:v>
                </c:pt>
                <c:pt idx="6">
                  <c:v>18383653215.219997</c:v>
                </c:pt>
                <c:pt idx="7">
                  <c:v>18801608490.450001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2793931388.2800002</c:v>
                </c:pt>
                <c:pt idx="1">
                  <c:v>2866495265.04</c:v>
                </c:pt>
                <c:pt idx="2">
                  <c:v>2937084260.7399998</c:v>
                </c:pt>
                <c:pt idx="3">
                  <c:v>3089725862.5</c:v>
                </c:pt>
                <c:pt idx="4">
                  <c:v>3078030222.0900002</c:v>
                </c:pt>
                <c:pt idx="5">
                  <c:v>3021121428.5300002</c:v>
                </c:pt>
                <c:pt idx="6">
                  <c:v>2964742276.3400002</c:v>
                </c:pt>
                <c:pt idx="7">
                  <c:v>2977554914.6500001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30448572798.546356</c:v>
                </c:pt>
                <c:pt idx="1">
                  <c:v>31174430452.156418</c:v>
                </c:pt>
                <c:pt idx="2">
                  <c:v>31408962329.739998</c:v>
                </c:pt>
                <c:pt idx="3">
                  <c:v>32787759032.011131</c:v>
                </c:pt>
                <c:pt idx="4">
                  <c:v>32284134552.048656</c:v>
                </c:pt>
                <c:pt idx="5">
                  <c:v>31876713315.169998</c:v>
                </c:pt>
                <c:pt idx="6">
                  <c:v>31454079522.75</c:v>
                </c:pt>
                <c:pt idx="7">
                  <c:v>31434391641.343563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16092800535.040001</c:v>
                </c:pt>
                <c:pt idx="1">
                  <c:v>16487973033.780001</c:v>
                </c:pt>
                <c:pt idx="2">
                  <c:v>16874828381.599998</c:v>
                </c:pt>
                <c:pt idx="3">
                  <c:v>17826756747.100002</c:v>
                </c:pt>
                <c:pt idx="4">
                  <c:v>17573852370.655609</c:v>
                </c:pt>
                <c:pt idx="5">
                  <c:v>17306754395.799999</c:v>
                </c:pt>
                <c:pt idx="6">
                  <c:v>16870776072.370001</c:v>
                </c:pt>
                <c:pt idx="7">
                  <c:v>16908384721.479996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45561513237.440002</c:v>
                </c:pt>
                <c:pt idx="1">
                  <c:v>45578708965.440002</c:v>
                </c:pt>
                <c:pt idx="2">
                  <c:v>45618645084.029999</c:v>
                </c:pt>
                <c:pt idx="3">
                  <c:v>45255168131.489998</c:v>
                </c:pt>
                <c:pt idx="4">
                  <c:v>45272071796.080002</c:v>
                </c:pt>
                <c:pt idx="5">
                  <c:v>45297921855.339996</c:v>
                </c:pt>
                <c:pt idx="6">
                  <c:v>45371843202.309998</c:v>
                </c:pt>
                <c:pt idx="7">
                  <c:v>45364029302.449997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44673</c:v>
                </c:pt>
                <c:pt idx="1">
                  <c:v>44680</c:v>
                </c:pt>
                <c:pt idx="2">
                  <c:v>44687</c:v>
                </c:pt>
                <c:pt idx="3">
                  <c:v>44694</c:v>
                </c:pt>
                <c:pt idx="4">
                  <c:v>44701</c:v>
                </c:pt>
                <c:pt idx="5">
                  <c:v>44708</c:v>
                </c:pt>
                <c:pt idx="6">
                  <c:v>44715</c:v>
                </c:pt>
                <c:pt idx="7">
                  <c:v>44722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611539800293.32898</c:v>
                </c:pt>
                <c:pt idx="1">
                  <c:v>606807349619.41711</c:v>
                </c:pt>
                <c:pt idx="2">
                  <c:v>612176111572.45996</c:v>
                </c:pt>
                <c:pt idx="3">
                  <c:v>609716601002.41772</c:v>
                </c:pt>
                <c:pt idx="4">
                  <c:v>609345211700.35559</c:v>
                </c:pt>
                <c:pt idx="5">
                  <c:v>612426859939.94995</c:v>
                </c:pt>
                <c:pt idx="6">
                  <c:v>609635917973.14001</c:v>
                </c:pt>
                <c:pt idx="7">
                  <c:v>601252172081.96912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44673</c:v>
                </c:pt>
                <c:pt idx="1">
                  <c:v>44680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418373146632.8299</c:v>
                </c:pt>
                <c:pt idx="1">
                  <c:v>418620801050.5899</c:v>
                </c:pt>
                <c:pt idx="2">
                  <c:v>421480231599.46014</c:v>
                </c:pt>
                <c:pt idx="3">
                  <c:v>427193365726.90002</c:v>
                </c:pt>
                <c:pt idx="4">
                  <c:v>423605832544.70996</c:v>
                </c:pt>
                <c:pt idx="5">
                  <c:v>423881337019.67999</c:v>
                </c:pt>
                <c:pt idx="6">
                  <c:v>423417886681.36993</c:v>
                </c:pt>
                <c:pt idx="7">
                  <c:v>412398367881.5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267709316021.45117</c:v>
                </c:pt>
                <c:pt idx="1">
                  <c:v>266057367731.92365</c:v>
                </c:pt>
                <c:pt idx="2">
                  <c:v>267074063470.47803</c:v>
                </c:pt>
                <c:pt idx="3">
                  <c:v>283728506822.04895</c:v>
                </c:pt>
                <c:pt idx="4">
                  <c:v>285856181895.64563</c:v>
                </c:pt>
                <c:pt idx="5">
                  <c:v>281621364672.79999</c:v>
                </c:pt>
                <c:pt idx="6">
                  <c:v>286153462616.57074</c:v>
                </c:pt>
                <c:pt idx="7">
                  <c:v>279412771456.53168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1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76" t="s">
        <v>276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</row>
    <row r="2" spans="1:24" ht="12" customHeight="1">
      <c r="A2" s="299"/>
      <c r="B2" s="300"/>
      <c r="C2" s="300"/>
      <c r="D2" s="379" t="s">
        <v>270</v>
      </c>
      <c r="E2" s="379"/>
      <c r="F2" s="379"/>
      <c r="G2" s="379"/>
      <c r="H2" s="379"/>
      <c r="I2" s="379" t="s">
        <v>275</v>
      </c>
      <c r="J2" s="379"/>
      <c r="K2" s="379"/>
      <c r="L2" s="379"/>
      <c r="M2" s="379"/>
      <c r="N2" s="395" t="s">
        <v>70</v>
      </c>
      <c r="O2" s="396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  <c r="Q4" s="216"/>
    </row>
    <row r="5" spans="1:24" s="138" customFormat="1" ht="12.95" customHeight="1">
      <c r="A5" s="386" t="s">
        <v>0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8"/>
      <c r="Q5" s="217"/>
      <c r="R5" s="137"/>
    </row>
    <row r="6" spans="1:24" s="138" customFormat="1" ht="13.5" customHeight="1">
      <c r="A6" s="363">
        <v>1</v>
      </c>
      <c r="B6" s="364" t="s">
        <v>6</v>
      </c>
      <c r="C6" s="373" t="s">
        <v>261</v>
      </c>
      <c r="D6" s="80">
        <v>7599797411.4799995</v>
      </c>
      <c r="E6" s="223">
        <f>(D6/$D$21)</f>
        <v>0.44946915608239052</v>
      </c>
      <c r="F6" s="71">
        <v>12519.43</v>
      </c>
      <c r="G6" s="71">
        <v>12692.17</v>
      </c>
      <c r="H6" s="258">
        <v>0.129</v>
      </c>
      <c r="I6" s="80">
        <v>7546639033.6499996</v>
      </c>
      <c r="J6" s="223">
        <f t="shared" ref="J6:J20" si="0">(I6/$I$21)</f>
        <v>0.44947509489952098</v>
      </c>
      <c r="K6" s="71">
        <v>12429.11</v>
      </c>
      <c r="L6" s="71">
        <v>12599.98</v>
      </c>
      <c r="M6" s="258">
        <v>0.126</v>
      </c>
      <c r="N6" s="86">
        <f t="shared" ref="N6:N14" si="1">((I6-D6)/D6)</f>
        <v>-6.9947098523574667E-3</v>
      </c>
      <c r="O6" s="86">
        <f t="shared" ref="O6:O14" si="2">((L6-G6)/G6)</f>
        <v>-7.2635333437860118E-3</v>
      </c>
      <c r="P6" s="265">
        <f>M6-H6</f>
        <v>-3.0000000000000027E-3</v>
      </c>
      <c r="Q6" s="136"/>
      <c r="R6" s="361"/>
      <c r="S6" s="171"/>
    </row>
    <row r="7" spans="1:24" s="138" customFormat="1" ht="12.75" customHeight="1">
      <c r="A7" s="363">
        <v>2</v>
      </c>
      <c r="B7" s="364" t="s">
        <v>146</v>
      </c>
      <c r="C7" s="373" t="s">
        <v>50</v>
      </c>
      <c r="D7" s="80">
        <v>992420369.33000004</v>
      </c>
      <c r="E7" s="223">
        <f t="shared" ref="E7:E16" si="3">(D7/$D$21)</f>
        <v>5.869397850104828E-2</v>
      </c>
      <c r="F7" s="71">
        <v>1.98</v>
      </c>
      <c r="G7" s="71">
        <v>2.02</v>
      </c>
      <c r="H7" s="258">
        <v>0.15110000000000001</v>
      </c>
      <c r="I7" s="80">
        <v>975796543.62</v>
      </c>
      <c r="J7" s="223">
        <f t="shared" si="0"/>
        <v>5.8118089667539466E-2</v>
      </c>
      <c r="K7" s="71">
        <v>1.95</v>
      </c>
      <c r="L7" s="71">
        <v>1.99</v>
      </c>
      <c r="M7" s="258">
        <v>0.1318</v>
      </c>
      <c r="N7" s="86">
        <f t="shared" si="1"/>
        <v>-1.6750790515538357E-2</v>
      </c>
      <c r="O7" s="86">
        <f t="shared" si="2"/>
        <v>-1.4851485148514865E-2</v>
      </c>
      <c r="P7" s="265">
        <f t="shared" ref="P7:P21" si="4">M7-H7</f>
        <v>-1.9300000000000012E-2</v>
      </c>
      <c r="Q7" s="136"/>
      <c r="R7" s="361"/>
      <c r="S7" s="171"/>
    </row>
    <row r="8" spans="1:24" s="138" customFormat="1" ht="12.95" customHeight="1">
      <c r="A8" s="363">
        <v>3</v>
      </c>
      <c r="B8" s="364" t="s">
        <v>63</v>
      </c>
      <c r="C8" s="373" t="s">
        <v>12</v>
      </c>
      <c r="D8" s="80">
        <v>261759598.96000001</v>
      </c>
      <c r="E8" s="223">
        <f t="shared" si="3"/>
        <v>1.5481052937449847E-2</v>
      </c>
      <c r="F8" s="71">
        <v>131.51</v>
      </c>
      <c r="G8" s="71">
        <v>134.78</v>
      </c>
      <c r="H8" s="258">
        <v>5.0000000000000001E-3</v>
      </c>
      <c r="I8" s="80">
        <v>255948804.69999999</v>
      </c>
      <c r="J8" s="223">
        <f t="shared" si="0"/>
        <v>1.5244218355877831E-2</v>
      </c>
      <c r="K8" s="71">
        <v>128.59</v>
      </c>
      <c r="L8" s="71">
        <v>131.44999999999999</v>
      </c>
      <c r="M8" s="258">
        <v>2.23E-2</v>
      </c>
      <c r="N8" s="86">
        <f t="shared" si="1"/>
        <v>-2.2198972962546366E-2</v>
      </c>
      <c r="O8" s="86">
        <f t="shared" si="2"/>
        <v>-2.4706929811544834E-2</v>
      </c>
      <c r="P8" s="265">
        <f t="shared" si="4"/>
        <v>1.7299999999999999E-2</v>
      </c>
      <c r="Q8" s="136"/>
      <c r="R8" s="361"/>
      <c r="S8" s="139"/>
    </row>
    <row r="9" spans="1:24" s="138" customFormat="1" ht="12.95" customHeight="1">
      <c r="A9" s="363">
        <v>4</v>
      </c>
      <c r="B9" s="364" t="s">
        <v>13</v>
      </c>
      <c r="C9" s="373" t="s">
        <v>14</v>
      </c>
      <c r="D9" s="80">
        <v>736122626.78999996</v>
      </c>
      <c r="E9" s="223">
        <f t="shared" si="3"/>
        <v>4.3535952068493443E-2</v>
      </c>
      <c r="F9" s="71">
        <v>20.46</v>
      </c>
      <c r="G9" s="71">
        <v>20.84</v>
      </c>
      <c r="H9" s="258">
        <v>0.1744</v>
      </c>
      <c r="I9" s="80">
        <v>733537396.07000005</v>
      </c>
      <c r="J9" s="223">
        <f t="shared" si="0"/>
        <v>4.3689222346632514E-2</v>
      </c>
      <c r="K9" s="71">
        <v>19.87</v>
      </c>
      <c r="L9" s="71">
        <v>20.22</v>
      </c>
      <c r="M9" s="258">
        <v>0.14000000000000001</v>
      </c>
      <c r="N9" s="86">
        <f t="shared" si="1"/>
        <v>-3.5119566033084602E-3</v>
      </c>
      <c r="O9" s="86">
        <f t="shared" si="2"/>
        <v>-2.9750479846449185E-2</v>
      </c>
      <c r="P9" s="265">
        <f t="shared" si="4"/>
        <v>-3.4399999999999986E-2</v>
      </c>
      <c r="Q9" s="136"/>
      <c r="R9" s="361"/>
      <c r="S9" s="139"/>
      <c r="T9" s="173"/>
      <c r="U9" s="140"/>
      <c r="V9" s="140"/>
      <c r="W9" s="141"/>
    </row>
    <row r="10" spans="1:24" s="138" customFormat="1" ht="12.95" customHeight="1">
      <c r="A10" s="363">
        <v>5</v>
      </c>
      <c r="B10" s="364" t="s">
        <v>64</v>
      </c>
      <c r="C10" s="373" t="s">
        <v>18</v>
      </c>
      <c r="D10" s="80">
        <v>428845159.22000003</v>
      </c>
      <c r="E10" s="223">
        <f t="shared" si="3"/>
        <v>2.5362869740904681E-2</v>
      </c>
      <c r="F10" s="71">
        <v>199.00739999999999</v>
      </c>
      <c r="G10" s="71">
        <v>203.46950000000001</v>
      </c>
      <c r="H10" s="258">
        <v>0.18779999999999999</v>
      </c>
      <c r="I10" s="80">
        <v>419625506.72000003</v>
      </c>
      <c r="J10" s="223">
        <f t="shared" si="0"/>
        <v>2.4992743606024586E-2</v>
      </c>
      <c r="K10" s="71">
        <v>199.28</v>
      </c>
      <c r="L10" s="71">
        <v>194.73</v>
      </c>
      <c r="M10" s="258">
        <v>0.1623</v>
      </c>
      <c r="N10" s="135">
        <f>((I10-D10)/D10)</f>
        <v>-2.149879111791551E-2</v>
      </c>
      <c r="O10" s="135">
        <f>((L10-G10)/G10)</f>
        <v>-4.2952383526769472E-2</v>
      </c>
      <c r="P10" s="265">
        <f t="shared" si="4"/>
        <v>-2.5499999999999995E-2</v>
      </c>
      <c r="Q10" s="136"/>
      <c r="R10" s="361"/>
      <c r="S10" s="139"/>
      <c r="T10" s="173"/>
      <c r="U10" s="140"/>
      <c r="V10" s="140"/>
      <c r="W10" s="141"/>
    </row>
    <row r="11" spans="1:24" s="138" customFormat="1" ht="12.95" customHeight="1">
      <c r="A11" s="363">
        <v>6</v>
      </c>
      <c r="B11" s="364" t="s">
        <v>46</v>
      </c>
      <c r="C11" s="374" t="s">
        <v>84</v>
      </c>
      <c r="D11" s="71">
        <v>1968802688.55</v>
      </c>
      <c r="E11" s="223">
        <f t="shared" si="3"/>
        <v>0.116439430553581</v>
      </c>
      <c r="F11" s="71">
        <v>1.0256000000000001</v>
      </c>
      <c r="G11" s="71">
        <v>1.0521</v>
      </c>
      <c r="H11" s="258">
        <v>0.15379999999999999</v>
      </c>
      <c r="I11" s="71">
        <v>2010494809.2</v>
      </c>
      <c r="J11" s="223">
        <f t="shared" si="0"/>
        <v>0.11974434461894456</v>
      </c>
      <c r="K11" s="71">
        <v>1.0142</v>
      </c>
      <c r="L11" s="71">
        <v>1.0394000000000001</v>
      </c>
      <c r="M11" s="258">
        <v>0.14149999999999999</v>
      </c>
      <c r="N11" s="86">
        <f t="shared" si="1"/>
        <v>2.1176383439777732E-2</v>
      </c>
      <c r="O11" s="86">
        <f>((L11-G11)/G11)</f>
        <v>-1.2071095903431169E-2</v>
      </c>
      <c r="P11" s="265">
        <f t="shared" si="4"/>
        <v>-1.2300000000000005E-2</v>
      </c>
      <c r="Q11" s="136"/>
      <c r="R11" s="361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63">
        <v>7</v>
      </c>
      <c r="B12" s="364" t="s">
        <v>8</v>
      </c>
      <c r="C12" s="373" t="s">
        <v>15</v>
      </c>
      <c r="D12" s="71">
        <v>2439172316.3499999</v>
      </c>
      <c r="E12" s="223">
        <f t="shared" si="3"/>
        <v>0.14425815100193073</v>
      </c>
      <c r="F12" s="71">
        <v>22.351800000000001</v>
      </c>
      <c r="G12" s="71">
        <v>23.025700000000001</v>
      </c>
      <c r="H12" s="358">
        <v>0.2268</v>
      </c>
      <c r="I12" s="71">
        <v>2393104209.6100001</v>
      </c>
      <c r="J12" s="223">
        <f t="shared" si="0"/>
        <v>0.14253242230384705</v>
      </c>
      <c r="K12" s="71">
        <v>21.9404</v>
      </c>
      <c r="L12" s="71">
        <v>22.602</v>
      </c>
      <c r="M12" s="358">
        <v>-0.95950000000000002</v>
      </c>
      <c r="N12" s="86">
        <f t="shared" si="1"/>
        <v>-1.8886778285896796E-2</v>
      </c>
      <c r="O12" s="86">
        <f>((L12-G12)/G12)</f>
        <v>-1.8401177814355272E-2</v>
      </c>
      <c r="P12" s="265">
        <f t="shared" si="4"/>
        <v>-1.1863000000000001</v>
      </c>
      <c r="Q12" s="136"/>
      <c r="R12" s="170"/>
      <c r="S12" s="139"/>
    </row>
    <row r="13" spans="1:24" s="138" customFormat="1" ht="12.95" customHeight="1">
      <c r="A13" s="363">
        <v>8</v>
      </c>
      <c r="B13" s="364" t="s">
        <v>205</v>
      </c>
      <c r="C13" s="373" t="s">
        <v>59</v>
      </c>
      <c r="D13" s="71">
        <v>417056481.23000002</v>
      </c>
      <c r="E13" s="223">
        <f t="shared" si="3"/>
        <v>2.4665660741689993E-2</v>
      </c>
      <c r="F13" s="71">
        <v>167.94</v>
      </c>
      <c r="G13" s="71">
        <v>170.13</v>
      </c>
      <c r="H13" s="258">
        <v>5.1999999999999998E-3</v>
      </c>
      <c r="I13" s="71">
        <v>410661138.76999998</v>
      </c>
      <c r="J13" s="223">
        <f t="shared" si="0"/>
        <v>2.4458829088969476E-2</v>
      </c>
      <c r="K13" s="71">
        <v>165.54</v>
      </c>
      <c r="L13" s="71">
        <v>167.69</v>
      </c>
      <c r="M13" s="258">
        <v>-1.43E-2</v>
      </c>
      <c r="N13" s="86">
        <f>((I13-D13)/D13)</f>
        <v>-1.5334475659360653E-2</v>
      </c>
      <c r="O13" s="86">
        <f>((L13-G13)/G13)</f>
        <v>-1.4341973784752823E-2</v>
      </c>
      <c r="P13" s="265">
        <f t="shared" si="4"/>
        <v>-1.95E-2</v>
      </c>
      <c r="Q13" s="136"/>
      <c r="R13" s="170"/>
      <c r="S13" s="139"/>
    </row>
    <row r="14" spans="1:24" s="138" customFormat="1" ht="12.95" customHeight="1">
      <c r="A14" s="363">
        <v>9</v>
      </c>
      <c r="B14" s="364" t="s">
        <v>61</v>
      </c>
      <c r="C14" s="373" t="s">
        <v>60</v>
      </c>
      <c r="D14" s="71">
        <v>294287421.94999999</v>
      </c>
      <c r="E14" s="223">
        <f t="shared" si="3"/>
        <v>1.7404821737711261E-2</v>
      </c>
      <c r="F14" s="71">
        <v>12.7014</v>
      </c>
      <c r="G14" s="71">
        <v>12.7601</v>
      </c>
      <c r="H14" s="258">
        <v>0.1605</v>
      </c>
      <c r="I14" s="71">
        <v>294519971.00999999</v>
      </c>
      <c r="J14" s="223">
        <f t="shared" si="0"/>
        <v>1.7541503088891935E-2</v>
      </c>
      <c r="K14" s="71">
        <v>12.2879</v>
      </c>
      <c r="L14" s="71">
        <v>12.3498</v>
      </c>
      <c r="M14" s="258">
        <v>0.12570000000000001</v>
      </c>
      <c r="N14" s="86">
        <f t="shared" si="1"/>
        <v>7.9021066703799836E-4</v>
      </c>
      <c r="O14" s="86">
        <f t="shared" si="2"/>
        <v>-3.215492041598416E-2</v>
      </c>
      <c r="P14" s="265">
        <f t="shared" si="4"/>
        <v>-3.4799999999999998E-2</v>
      </c>
      <c r="Q14" s="136"/>
      <c r="R14" s="170"/>
      <c r="S14" s="176"/>
      <c r="T14" s="176"/>
    </row>
    <row r="15" spans="1:24" s="138" customFormat="1" ht="12.95" customHeight="1">
      <c r="A15" s="363">
        <v>10</v>
      </c>
      <c r="B15" s="364" t="s">
        <v>6</v>
      </c>
      <c r="C15" s="373" t="s">
        <v>75</v>
      </c>
      <c r="D15" s="80">
        <v>372900960.49000001</v>
      </c>
      <c r="E15" s="223">
        <f t="shared" si="3"/>
        <v>2.2054203676609974E-2</v>
      </c>
      <c r="F15" s="71">
        <v>3267.45</v>
      </c>
      <c r="G15" s="71">
        <v>3313.14</v>
      </c>
      <c r="H15" s="258">
        <v>0.1598</v>
      </c>
      <c r="I15" s="80">
        <v>371835513.76999998</v>
      </c>
      <c r="J15" s="223">
        <f t="shared" si="0"/>
        <v>2.2146388888292776E-2</v>
      </c>
      <c r="K15" s="71">
        <v>3258.15</v>
      </c>
      <c r="L15" s="71">
        <v>3303.65</v>
      </c>
      <c r="M15" s="258">
        <v>0.16120000000000001</v>
      </c>
      <c r="N15" s="86">
        <f t="shared" ref="N15:N21" si="5">((I15-D15)/D15)</f>
        <v>-2.8571841665411867E-3</v>
      </c>
      <c r="O15" s="86">
        <f t="shared" ref="O15:O20" si="6">((L15-G15)/G15)</f>
        <v>-2.8643522459056311E-3</v>
      </c>
      <c r="P15" s="265">
        <f t="shared" si="4"/>
        <v>1.4000000000000123E-3</v>
      </c>
      <c r="Q15" s="136"/>
      <c r="R15" s="170"/>
      <c r="S15" s="177"/>
      <c r="T15" s="177"/>
    </row>
    <row r="16" spans="1:24" s="138" customFormat="1" ht="12.95" customHeight="1">
      <c r="A16" s="363">
        <v>11</v>
      </c>
      <c r="B16" s="364" t="s">
        <v>89</v>
      </c>
      <c r="C16" s="373" t="s">
        <v>90</v>
      </c>
      <c r="D16" s="80">
        <v>270691279.56</v>
      </c>
      <c r="E16" s="223">
        <f t="shared" si="3"/>
        <v>1.6009292668632057E-2</v>
      </c>
      <c r="F16" s="71">
        <v>147.08000000000001</v>
      </c>
      <c r="G16" s="71">
        <v>148.11000000000001</v>
      </c>
      <c r="H16" s="258">
        <v>0.1052</v>
      </c>
      <c r="I16" s="80">
        <v>268257022.47</v>
      </c>
      <c r="J16" s="223">
        <f t="shared" si="0"/>
        <v>1.5977291360369874E-2</v>
      </c>
      <c r="K16" s="71">
        <v>145.78</v>
      </c>
      <c r="L16" s="71">
        <v>146.81</v>
      </c>
      <c r="M16" s="258">
        <v>9.5500000000000002E-2</v>
      </c>
      <c r="N16" s="86">
        <f t="shared" si="5"/>
        <v>-8.9927429282421305E-3</v>
      </c>
      <c r="O16" s="86">
        <f t="shared" si="6"/>
        <v>-8.7772601444872818E-3</v>
      </c>
      <c r="P16" s="265">
        <f t="shared" si="4"/>
        <v>-9.7000000000000003E-3</v>
      </c>
      <c r="Q16" s="136"/>
      <c r="R16" s="170"/>
      <c r="S16" s="178"/>
      <c r="T16" s="178"/>
    </row>
    <row r="17" spans="1:23" s="138" customFormat="1" ht="12.95" customHeight="1">
      <c r="A17" s="363">
        <v>12</v>
      </c>
      <c r="B17" s="364" t="s">
        <v>53</v>
      </c>
      <c r="C17" s="373" t="s">
        <v>136</v>
      </c>
      <c r="D17" s="80">
        <v>340437465.42000002</v>
      </c>
      <c r="E17" s="223">
        <f t="shared" ref="E17:E20" si="7">(D17/$D$21)</f>
        <v>2.0134239374593639E-2</v>
      </c>
      <c r="F17" s="71">
        <v>1.3288</v>
      </c>
      <c r="G17" s="71">
        <v>1.3599000000000001</v>
      </c>
      <c r="H17" s="258">
        <v>-1.09E-2</v>
      </c>
      <c r="I17" s="80">
        <v>332828101.10000002</v>
      </c>
      <c r="J17" s="223">
        <f t="shared" si="0"/>
        <v>1.9823121479654961E-2</v>
      </c>
      <c r="K17" s="71">
        <v>1.3</v>
      </c>
      <c r="L17" s="71">
        <v>1.33</v>
      </c>
      <c r="M17" s="258">
        <v>-2.2800000000000001E-2</v>
      </c>
      <c r="N17" s="86">
        <f t="shared" si="5"/>
        <v>-2.2351724157657762E-2</v>
      </c>
      <c r="O17" s="86">
        <f t="shared" si="6"/>
        <v>-2.1986910802264899E-2</v>
      </c>
      <c r="P17" s="265">
        <f t="shared" si="4"/>
        <v>-1.1900000000000001E-2</v>
      </c>
      <c r="Q17" s="136"/>
      <c r="R17" s="170"/>
      <c r="S17" s="177"/>
      <c r="T17" s="177"/>
    </row>
    <row r="18" spans="1:23" s="138" customFormat="1" ht="12.95" customHeight="1">
      <c r="A18" s="363">
        <v>13</v>
      </c>
      <c r="B18" s="364" t="s">
        <v>99</v>
      </c>
      <c r="C18" s="373" t="s">
        <v>139</v>
      </c>
      <c r="D18" s="71">
        <v>301157285.83999997</v>
      </c>
      <c r="E18" s="223">
        <f t="shared" si="7"/>
        <v>1.7811120979369318E-2</v>
      </c>
      <c r="F18" s="71">
        <v>1.546</v>
      </c>
      <c r="G18" s="71">
        <v>1.5315000000000001</v>
      </c>
      <c r="H18" s="258">
        <v>7.6200000000000004E-2</v>
      </c>
      <c r="I18" s="71">
        <v>298138272.63</v>
      </c>
      <c r="J18" s="223">
        <f t="shared" si="0"/>
        <v>1.7757007826401289E-2</v>
      </c>
      <c r="K18" s="71">
        <v>1.5161</v>
      </c>
      <c r="L18" s="71">
        <v>1.5311999999999999</v>
      </c>
      <c r="M18" s="258">
        <v>4.07E-2</v>
      </c>
      <c r="N18" s="86">
        <f t="shared" si="5"/>
        <v>-1.0024705866169652E-2</v>
      </c>
      <c r="O18" s="86">
        <f t="shared" si="6"/>
        <v>-1.9588638589630361E-4</v>
      </c>
      <c r="P18" s="265">
        <f t="shared" si="4"/>
        <v>-3.5500000000000004E-2</v>
      </c>
      <c r="Q18" s="136"/>
      <c r="R18" s="170"/>
      <c r="S18" s="179"/>
      <c r="T18" s="179"/>
    </row>
    <row r="19" spans="1:23" s="138" customFormat="1" ht="12.95" customHeight="1">
      <c r="A19" s="363">
        <v>14</v>
      </c>
      <c r="B19" s="364" t="s">
        <v>149</v>
      </c>
      <c r="C19" s="373" t="s">
        <v>150</v>
      </c>
      <c r="D19" s="71">
        <v>459616955.63</v>
      </c>
      <c r="E19" s="223">
        <f>(D19/$D$21)</f>
        <v>2.7182783169471769E-2</v>
      </c>
      <c r="F19" s="71">
        <v>149.32550000000001</v>
      </c>
      <c r="G19" s="71">
        <v>151.0214</v>
      </c>
      <c r="H19" s="258"/>
      <c r="I19" s="71">
        <v>453990287.31</v>
      </c>
      <c r="J19" s="223">
        <f t="shared" si="0"/>
        <v>2.7039497524957001E-2</v>
      </c>
      <c r="K19" s="71">
        <v>150.4753</v>
      </c>
      <c r="L19" s="71">
        <v>147.5222</v>
      </c>
      <c r="M19" s="258">
        <v>-8.6E-3</v>
      </c>
      <c r="N19" s="86">
        <v>5.6480000000000002E-3</v>
      </c>
      <c r="O19" s="86">
        <f t="shared" si="6"/>
        <v>-2.3170226206352226E-2</v>
      </c>
      <c r="P19" s="265">
        <f>M19-H19</f>
        <v>-8.6E-3</v>
      </c>
      <c r="Q19" s="136"/>
      <c r="R19" s="170"/>
      <c r="S19" s="179"/>
      <c r="T19" s="179"/>
    </row>
    <row r="20" spans="1:23" s="138" customFormat="1" ht="12.95" customHeight="1">
      <c r="A20" s="363">
        <v>15</v>
      </c>
      <c r="B20" s="364" t="s">
        <v>246</v>
      </c>
      <c r="C20" s="373" t="s">
        <v>245</v>
      </c>
      <c r="D20" s="80">
        <v>25316700.68</v>
      </c>
      <c r="E20" s="223">
        <f t="shared" si="7"/>
        <v>1.4972867661236905E-3</v>
      </c>
      <c r="F20" s="71">
        <v>98.38</v>
      </c>
      <c r="G20" s="71">
        <v>101.5</v>
      </c>
      <c r="H20" s="258">
        <v>5.3400000000000003E-2</v>
      </c>
      <c r="I20" s="80">
        <v>24517021.489999998</v>
      </c>
      <c r="J20" s="223">
        <f t="shared" si="0"/>
        <v>1.4602249440757371E-3</v>
      </c>
      <c r="K20" s="71">
        <v>95.29</v>
      </c>
      <c r="L20" s="71">
        <v>98.28</v>
      </c>
      <c r="M20" s="258">
        <v>2.18E-2</v>
      </c>
      <c r="N20" s="86">
        <f t="shared" si="5"/>
        <v>-3.1587022341807033E-2</v>
      </c>
      <c r="O20" s="86">
        <f t="shared" si="6"/>
        <v>-3.1724137931034471E-2</v>
      </c>
      <c r="P20" s="265">
        <f t="shared" si="4"/>
        <v>-3.1600000000000003E-2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16908384721.479996</v>
      </c>
      <c r="E21" s="323">
        <f>(D21/$D$159)</f>
        <v>1.2004112994607821E-2</v>
      </c>
      <c r="F21" s="325"/>
      <c r="G21" s="76"/>
      <c r="H21" s="345"/>
      <c r="I21" s="75">
        <f>SUM(I6:I20)</f>
        <v>16789893632.119999</v>
      </c>
      <c r="J21" s="323">
        <f>(I21/$I$159)</f>
        <v>1.1908244856168893E-2</v>
      </c>
      <c r="K21" s="325"/>
      <c r="L21" s="76"/>
      <c r="M21" s="345"/>
      <c r="N21" s="327">
        <f t="shared" si="5"/>
        <v>-7.0078302162990547E-3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136"/>
      <c r="R22" s="170"/>
      <c r="S22" s="180"/>
      <c r="V22" s="145"/>
      <c r="W22" s="145"/>
    </row>
    <row r="23" spans="1:23" s="138" customFormat="1" ht="12.95" customHeight="1">
      <c r="A23" s="383" t="s">
        <v>49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36"/>
      <c r="R23" s="181"/>
      <c r="T23" s="182"/>
    </row>
    <row r="24" spans="1:23" s="138" customFormat="1" ht="12.95" customHeight="1">
      <c r="A24" s="363">
        <v>16</v>
      </c>
      <c r="B24" s="364" t="s">
        <v>6</v>
      </c>
      <c r="C24" s="373" t="s">
        <v>39</v>
      </c>
      <c r="D24" s="72">
        <v>229685963964.13</v>
      </c>
      <c r="E24" s="225">
        <v>3.6200000000000003E-2</v>
      </c>
      <c r="F24" s="78">
        <v>100</v>
      </c>
      <c r="G24" s="78">
        <v>100</v>
      </c>
      <c r="H24" s="258">
        <v>4.5100000000000001E-2</v>
      </c>
      <c r="I24" s="72">
        <v>227554127129.98001</v>
      </c>
      <c r="J24" s="223">
        <f t="shared" ref="J24:J52" si="8">(I24/$I$53)</f>
        <v>0.38208618825911983</v>
      </c>
      <c r="K24" s="78">
        <v>100</v>
      </c>
      <c r="L24" s="78">
        <v>100</v>
      </c>
      <c r="M24" s="258">
        <v>5.0799999999999998E-2</v>
      </c>
      <c r="N24" s="86">
        <f>((I24-D24)/D24)</f>
        <v>-9.2815285590673799E-3</v>
      </c>
      <c r="O24" s="86">
        <f t="shared" ref="O24:O33" si="9">((L24-G24)/G24)</f>
        <v>0</v>
      </c>
      <c r="P24" s="265">
        <f t="shared" ref="P24:P53" si="10">M24-H24</f>
        <v>5.6999999999999967E-3</v>
      </c>
      <c r="Q24" s="136"/>
      <c r="R24" s="183"/>
      <c r="S24" s="137"/>
      <c r="T24" s="137"/>
    </row>
    <row r="25" spans="1:23" s="138" customFormat="1" ht="12.95" customHeight="1">
      <c r="A25" s="363">
        <v>17</v>
      </c>
      <c r="B25" s="364" t="s">
        <v>205</v>
      </c>
      <c r="C25" s="373" t="s">
        <v>19</v>
      </c>
      <c r="D25" s="72">
        <v>166247822424.09</v>
      </c>
      <c r="E25" s="225">
        <v>6.2600000000000003E-2</v>
      </c>
      <c r="F25" s="78">
        <v>100</v>
      </c>
      <c r="G25" s="78">
        <v>100</v>
      </c>
      <c r="H25" s="258">
        <v>6.2199999999999998E-2</v>
      </c>
      <c r="I25" s="72">
        <v>163411159007.17999</v>
      </c>
      <c r="J25" s="223">
        <f t="shared" si="8"/>
        <v>0.2743837154330932</v>
      </c>
      <c r="K25" s="78">
        <v>100</v>
      </c>
      <c r="L25" s="78">
        <v>100</v>
      </c>
      <c r="M25" s="258">
        <v>6.3100000000000003E-2</v>
      </c>
      <c r="N25" s="86">
        <f t="shared" ref="N25:N53" si="11">((I25-D25)/D25)</f>
        <v>-1.7062860586972473E-2</v>
      </c>
      <c r="O25" s="86">
        <f t="shared" si="9"/>
        <v>0</v>
      </c>
      <c r="P25" s="265">
        <f t="shared" si="10"/>
        <v>9.0000000000000496E-4</v>
      </c>
      <c r="Q25" s="136"/>
      <c r="R25" s="184"/>
      <c r="S25" s="146"/>
      <c r="T25" s="182"/>
      <c r="U25" s="185"/>
    </row>
    <row r="26" spans="1:23" s="138" customFormat="1" ht="12.95" customHeight="1">
      <c r="A26" s="363">
        <v>18</v>
      </c>
      <c r="B26" s="364" t="s">
        <v>46</v>
      </c>
      <c r="C26" s="373" t="s">
        <v>85</v>
      </c>
      <c r="D26" s="72">
        <v>20143706107.950001</v>
      </c>
      <c r="E26" s="225">
        <v>5.2600000000000001E-2</v>
      </c>
      <c r="F26" s="78">
        <v>1</v>
      </c>
      <c r="G26" s="78">
        <v>1</v>
      </c>
      <c r="H26" s="258">
        <v>6.5699999999999995E-2</v>
      </c>
      <c r="I26" s="72">
        <v>19474917973.119999</v>
      </c>
      <c r="J26" s="223">
        <f t="shared" si="8"/>
        <v>3.2700339338420585E-2</v>
      </c>
      <c r="K26" s="78">
        <v>1</v>
      </c>
      <c r="L26" s="78">
        <v>1</v>
      </c>
      <c r="M26" s="258">
        <v>6.6299999999999998E-2</v>
      </c>
      <c r="N26" s="86">
        <f t="shared" si="11"/>
        <v>-3.3200848505531712E-2</v>
      </c>
      <c r="O26" s="86">
        <f t="shared" si="9"/>
        <v>0</v>
      </c>
      <c r="P26" s="265">
        <f t="shared" si="10"/>
        <v>6.0000000000000331E-4</v>
      </c>
      <c r="Q26" s="136"/>
      <c r="R26" s="170"/>
      <c r="S26" s="139"/>
    </row>
    <row r="27" spans="1:23" s="138" customFormat="1" ht="12.95" customHeight="1">
      <c r="A27" s="363">
        <v>19</v>
      </c>
      <c r="B27" s="364" t="s">
        <v>41</v>
      </c>
      <c r="C27" s="373" t="s">
        <v>42</v>
      </c>
      <c r="D27" s="72">
        <v>1026435167.83</v>
      </c>
      <c r="E27" s="225">
        <v>8.6400000000000005E-2</v>
      </c>
      <c r="F27" s="78">
        <v>100</v>
      </c>
      <c r="G27" s="78">
        <v>100</v>
      </c>
      <c r="H27" s="258">
        <v>8.2100000000000006E-2</v>
      </c>
      <c r="I27" s="72">
        <v>1028561301.48</v>
      </c>
      <c r="J27" s="223">
        <f t="shared" si="8"/>
        <v>1.7270575226651444E-3</v>
      </c>
      <c r="K27" s="78">
        <v>100</v>
      </c>
      <c r="L27" s="78">
        <v>100</v>
      </c>
      <c r="M27" s="258">
        <v>8.1000000000000003E-2</v>
      </c>
      <c r="N27" s="86">
        <f t="shared" si="11"/>
        <v>2.0713764654954905E-3</v>
      </c>
      <c r="O27" s="86">
        <f t="shared" si="9"/>
        <v>0</v>
      </c>
      <c r="P27" s="265">
        <f t="shared" si="10"/>
        <v>-1.1000000000000038E-3</v>
      </c>
      <c r="Q27" s="136"/>
      <c r="R27" s="170"/>
      <c r="S27" s="146"/>
    </row>
    <row r="28" spans="1:23" s="138" customFormat="1" ht="12.95" customHeight="1">
      <c r="A28" s="363">
        <v>20</v>
      </c>
      <c r="B28" s="364" t="s">
        <v>8</v>
      </c>
      <c r="C28" s="373" t="s">
        <v>20</v>
      </c>
      <c r="D28" s="72">
        <v>66463888110.760002</v>
      </c>
      <c r="E28" s="225">
        <v>6.54E-2</v>
      </c>
      <c r="F28" s="78">
        <v>1</v>
      </c>
      <c r="G28" s="78">
        <v>1</v>
      </c>
      <c r="H28" s="258">
        <v>6.3100000000000003E-2</v>
      </c>
      <c r="I28" s="72">
        <v>66677566180.059998</v>
      </c>
      <c r="J28" s="223">
        <f t="shared" si="8"/>
        <v>0.11195831701871083</v>
      </c>
      <c r="K28" s="78">
        <v>1</v>
      </c>
      <c r="L28" s="78">
        <v>1</v>
      </c>
      <c r="M28" s="258">
        <v>6.3799999999999996E-2</v>
      </c>
      <c r="N28" s="86">
        <f t="shared" si="11"/>
        <v>3.2149498829184891E-3</v>
      </c>
      <c r="O28" s="86">
        <f t="shared" si="9"/>
        <v>0</v>
      </c>
      <c r="P28" s="265">
        <f t="shared" si="10"/>
        <v>6.999999999999923E-4</v>
      </c>
      <c r="Q28" s="136"/>
      <c r="R28" s="181"/>
      <c r="S28" s="139"/>
    </row>
    <row r="29" spans="1:23" s="138" customFormat="1" ht="12.95" customHeight="1">
      <c r="A29" s="363">
        <v>21</v>
      </c>
      <c r="B29" s="364" t="s">
        <v>61</v>
      </c>
      <c r="C29" s="373" t="s">
        <v>62</v>
      </c>
      <c r="D29" s="251">
        <v>2057144677.72</v>
      </c>
      <c r="E29" s="225">
        <v>6.4500000000000002E-2</v>
      </c>
      <c r="F29" s="78">
        <v>10</v>
      </c>
      <c r="G29" s="78">
        <v>10</v>
      </c>
      <c r="H29" s="258">
        <v>6.3399999999999998E-2</v>
      </c>
      <c r="I29" s="251">
        <v>2065947762.8699999</v>
      </c>
      <c r="J29" s="223">
        <f t="shared" ref="J29" si="12">(I29/$I$53)</f>
        <v>3.4689333734059776E-3</v>
      </c>
      <c r="K29" s="78">
        <v>10</v>
      </c>
      <c r="L29" s="78">
        <v>10</v>
      </c>
      <c r="M29" s="258">
        <v>6.4399999999999999E-2</v>
      </c>
      <c r="N29" s="86">
        <f t="shared" si="11"/>
        <v>4.2792737163030265E-3</v>
      </c>
      <c r="O29" s="86">
        <f t="shared" si="9"/>
        <v>0</v>
      </c>
      <c r="P29" s="265">
        <f t="shared" si="10"/>
        <v>1.0000000000000009E-3</v>
      </c>
      <c r="Q29" s="136"/>
      <c r="R29" s="170"/>
      <c r="S29" s="176"/>
      <c r="T29" s="400"/>
      <c r="U29" s="400"/>
    </row>
    <row r="30" spans="1:23" s="138" customFormat="1" ht="12.95" customHeight="1">
      <c r="A30" s="363">
        <v>22</v>
      </c>
      <c r="B30" s="364" t="s">
        <v>89</v>
      </c>
      <c r="C30" s="373" t="s">
        <v>91</v>
      </c>
      <c r="D30" s="72">
        <v>33612954552.529999</v>
      </c>
      <c r="E30" s="225">
        <v>6.9800000000000001E-2</v>
      </c>
      <c r="F30" s="78">
        <v>1</v>
      </c>
      <c r="G30" s="78">
        <v>1</v>
      </c>
      <c r="H30" s="258">
        <v>6.0499999999999998E-2</v>
      </c>
      <c r="I30" s="72">
        <v>33958113105.91</v>
      </c>
      <c r="J30" s="223">
        <f t="shared" si="8"/>
        <v>5.7019075684344202E-2</v>
      </c>
      <c r="K30" s="78">
        <v>1</v>
      </c>
      <c r="L30" s="78">
        <v>1</v>
      </c>
      <c r="M30" s="258">
        <v>5.9299999999999999E-2</v>
      </c>
      <c r="N30" s="86">
        <f t="shared" si="11"/>
        <v>1.0268616906038136E-2</v>
      </c>
      <c r="O30" s="86">
        <f t="shared" si="9"/>
        <v>0</v>
      </c>
      <c r="P30" s="265">
        <f t="shared" si="10"/>
        <v>-1.1999999999999997E-3</v>
      </c>
      <c r="Q30" s="136"/>
      <c r="R30" s="170"/>
      <c r="S30" s="139"/>
      <c r="T30" s="398"/>
      <c r="U30" s="398"/>
    </row>
    <row r="31" spans="1:23" s="138" customFormat="1" ht="12.95" customHeight="1">
      <c r="A31" s="363">
        <v>23</v>
      </c>
      <c r="B31" s="364" t="s">
        <v>96</v>
      </c>
      <c r="C31" s="373" t="s">
        <v>95</v>
      </c>
      <c r="D31" s="72">
        <v>2201755381.2187605</v>
      </c>
      <c r="E31" s="225">
        <v>4.2599999999999999E-2</v>
      </c>
      <c r="F31" s="78">
        <v>100</v>
      </c>
      <c r="G31" s="78">
        <v>100</v>
      </c>
      <c r="H31" s="258">
        <v>5.4600637832525528E-2</v>
      </c>
      <c r="I31" s="72">
        <v>2229234205.75</v>
      </c>
      <c r="J31" s="223">
        <f t="shared" si="8"/>
        <v>3.7431076779606588E-3</v>
      </c>
      <c r="K31" s="78">
        <v>100</v>
      </c>
      <c r="L31" s="78">
        <v>100</v>
      </c>
      <c r="M31" s="258">
        <v>5.45E-2</v>
      </c>
      <c r="N31" s="86">
        <f>((I31-D31)/D31)</f>
        <v>1.248041665556365E-2</v>
      </c>
      <c r="O31" s="86">
        <f t="shared" si="9"/>
        <v>0</v>
      </c>
      <c r="P31" s="265">
        <f t="shared" si="10"/>
        <v>-1.0063783252552833E-4</v>
      </c>
      <c r="Q31" s="136"/>
      <c r="R31" s="170"/>
      <c r="S31" s="139"/>
      <c r="T31" s="399"/>
      <c r="U31" s="399"/>
    </row>
    <row r="32" spans="1:23" s="138" customFormat="1" ht="12.95" customHeight="1">
      <c r="A32" s="363">
        <v>24</v>
      </c>
      <c r="B32" s="364" t="s">
        <v>97</v>
      </c>
      <c r="C32" s="373" t="s">
        <v>98</v>
      </c>
      <c r="D32" s="72">
        <v>5545109384.9099998</v>
      </c>
      <c r="E32" s="225">
        <v>7.0599999999999996E-2</v>
      </c>
      <c r="F32" s="78">
        <v>100</v>
      </c>
      <c r="G32" s="78">
        <v>100</v>
      </c>
      <c r="H32" s="258">
        <v>6.13E-2</v>
      </c>
      <c r="I32" s="72">
        <v>5534674355.25</v>
      </c>
      <c r="J32" s="223">
        <f t="shared" si="8"/>
        <v>9.293273008601749E-3</v>
      </c>
      <c r="K32" s="78">
        <v>100</v>
      </c>
      <c r="L32" s="78">
        <v>100</v>
      </c>
      <c r="M32" s="258">
        <v>6.9599999999999995E-2</v>
      </c>
      <c r="N32" s="86">
        <f t="shared" si="11"/>
        <v>-1.881843789844231E-3</v>
      </c>
      <c r="O32" s="86">
        <f t="shared" si="9"/>
        <v>0</v>
      </c>
      <c r="P32" s="265">
        <f t="shared" si="10"/>
        <v>8.2999999999999949E-3</v>
      </c>
      <c r="Q32" s="136"/>
      <c r="R32" s="170"/>
      <c r="S32" s="139"/>
    </row>
    <row r="33" spans="1:21" s="138" customFormat="1" ht="12.95" customHeight="1">
      <c r="A33" s="363">
        <v>25</v>
      </c>
      <c r="B33" s="364" t="s">
        <v>99</v>
      </c>
      <c r="C33" s="373" t="s">
        <v>104</v>
      </c>
      <c r="D33" s="251">
        <v>743092768.62</v>
      </c>
      <c r="E33" s="225">
        <v>6.6600000000000006E-2</v>
      </c>
      <c r="F33" s="78">
        <v>10</v>
      </c>
      <c r="G33" s="78">
        <v>10</v>
      </c>
      <c r="H33" s="258">
        <v>5.4100000000000002E-2</v>
      </c>
      <c r="I33" s="251">
        <v>750302225.59000003</v>
      </c>
      <c r="J33" s="223">
        <f t="shared" si="8"/>
        <v>1.2598326430452492E-3</v>
      </c>
      <c r="K33" s="78">
        <v>10</v>
      </c>
      <c r="L33" s="78">
        <v>10</v>
      </c>
      <c r="M33" s="258">
        <v>5.5500000000000001E-2</v>
      </c>
      <c r="N33" s="86">
        <f t="shared" si="11"/>
        <v>9.7019608781669809E-3</v>
      </c>
      <c r="O33" s="86">
        <f t="shared" si="9"/>
        <v>0</v>
      </c>
      <c r="P33" s="265">
        <f t="shared" si="10"/>
        <v>1.3999999999999985E-3</v>
      </c>
      <c r="Q33" s="136"/>
      <c r="R33" s="174"/>
      <c r="S33" s="186"/>
    </row>
    <row r="34" spans="1:21" s="138" customFormat="1" ht="12.95" customHeight="1">
      <c r="A34" s="363">
        <v>26</v>
      </c>
      <c r="B34" s="364" t="s">
        <v>13</v>
      </c>
      <c r="C34" s="373" t="s">
        <v>106</v>
      </c>
      <c r="D34" s="72">
        <v>2549012632.3200002</v>
      </c>
      <c r="E34" s="225">
        <v>5.3699999999999998E-2</v>
      </c>
      <c r="F34" s="78">
        <v>100</v>
      </c>
      <c r="G34" s="78">
        <v>100</v>
      </c>
      <c r="H34" s="258">
        <v>4.8099999999999997E-2</v>
      </c>
      <c r="I34" s="72">
        <v>2285069246.7800002</v>
      </c>
      <c r="J34" s="223">
        <f t="shared" si="8"/>
        <v>3.836860308455725E-3</v>
      </c>
      <c r="K34" s="78">
        <v>100</v>
      </c>
      <c r="L34" s="78">
        <v>100</v>
      </c>
      <c r="M34" s="258">
        <v>7.1099999999999997E-2</v>
      </c>
      <c r="N34" s="86">
        <f t="shared" si="11"/>
        <v>-0.1035473038435946</v>
      </c>
      <c r="O34" s="86">
        <f t="shared" ref="O34:O39" si="13">((L34-G34)/G34)</f>
        <v>0</v>
      </c>
      <c r="P34" s="265">
        <f t="shared" si="10"/>
        <v>2.3E-2</v>
      </c>
      <c r="Q34" s="136"/>
      <c r="R34" s="187"/>
      <c r="S34" s="139"/>
      <c r="T34" s="400"/>
      <c r="U34" s="400"/>
    </row>
    <row r="35" spans="1:21" s="138" customFormat="1" ht="12.95" customHeight="1">
      <c r="A35" s="363">
        <v>27</v>
      </c>
      <c r="B35" s="364" t="s">
        <v>53</v>
      </c>
      <c r="C35" s="373" t="s">
        <v>107</v>
      </c>
      <c r="D35" s="72">
        <v>20333897831.049999</v>
      </c>
      <c r="E35" s="225">
        <v>4.7199999999999999E-2</v>
      </c>
      <c r="F35" s="78">
        <v>100</v>
      </c>
      <c r="G35" s="78">
        <v>100</v>
      </c>
      <c r="H35" s="258">
        <v>4.2000000000000003E-2</v>
      </c>
      <c r="I35" s="72">
        <v>20246287970.779999</v>
      </c>
      <c r="J35" s="223">
        <f t="shared" si="8"/>
        <v>3.3995546882492088E-2</v>
      </c>
      <c r="K35" s="78">
        <v>100</v>
      </c>
      <c r="L35" s="78">
        <v>100</v>
      </c>
      <c r="M35" s="258">
        <v>4.1300000000000003E-2</v>
      </c>
      <c r="N35" s="86">
        <f t="shared" si="11"/>
        <v>-4.3085620375361384E-3</v>
      </c>
      <c r="O35" s="86">
        <f t="shared" si="13"/>
        <v>0</v>
      </c>
      <c r="P35" s="265">
        <f t="shared" si="10"/>
        <v>-6.9999999999999923E-4</v>
      </c>
      <c r="Q35" s="136"/>
      <c r="R35" s="170"/>
      <c r="S35" s="148"/>
    </row>
    <row r="36" spans="1:21" s="138" customFormat="1" ht="12.95" customHeight="1">
      <c r="A36" s="363">
        <v>28</v>
      </c>
      <c r="B36" s="364" t="s">
        <v>108</v>
      </c>
      <c r="C36" s="373" t="s">
        <v>110</v>
      </c>
      <c r="D36" s="72">
        <v>12177581322.52</v>
      </c>
      <c r="E36" s="225">
        <v>4.5100000000000001E-2</v>
      </c>
      <c r="F36" s="74">
        <v>100</v>
      </c>
      <c r="G36" s="74">
        <v>100</v>
      </c>
      <c r="H36" s="258">
        <v>4.4299999999999999E-2</v>
      </c>
      <c r="I36" s="72">
        <v>11985678542.290001</v>
      </c>
      <c r="J36" s="223">
        <f t="shared" si="8"/>
        <v>2.0125155652777251E-2</v>
      </c>
      <c r="K36" s="74">
        <v>100</v>
      </c>
      <c r="L36" s="74">
        <v>100</v>
      </c>
      <c r="M36" s="258">
        <v>4.5600000000000002E-2</v>
      </c>
      <c r="N36" s="86">
        <f t="shared" si="11"/>
        <v>-1.575869420597617E-2</v>
      </c>
      <c r="O36" s="86">
        <f t="shared" si="13"/>
        <v>0</v>
      </c>
      <c r="P36" s="265">
        <f t="shared" si="10"/>
        <v>1.3000000000000025E-3</v>
      </c>
      <c r="Q36" s="136"/>
      <c r="R36" s="170"/>
      <c r="S36" s="149"/>
    </row>
    <row r="37" spans="1:21" s="138" customFormat="1" ht="12.95" customHeight="1">
      <c r="A37" s="363">
        <v>29</v>
      </c>
      <c r="B37" s="364" t="s">
        <v>108</v>
      </c>
      <c r="C37" s="373" t="s">
        <v>109</v>
      </c>
      <c r="D37" s="72">
        <v>396086264.80000001</v>
      </c>
      <c r="E37" s="225">
        <v>5.2900000000000003E-2</v>
      </c>
      <c r="F37" s="74">
        <v>1000000</v>
      </c>
      <c r="G37" s="74">
        <v>1000000</v>
      </c>
      <c r="H37" s="258">
        <v>5.7700000000000001E-2</v>
      </c>
      <c r="I37" s="72">
        <v>390478719.5</v>
      </c>
      <c r="J37" s="223">
        <f t="shared" si="8"/>
        <v>6.5565290953758571E-4</v>
      </c>
      <c r="K37" s="74">
        <v>1000000</v>
      </c>
      <c r="L37" s="74">
        <v>1000000</v>
      </c>
      <c r="M37" s="258">
        <v>5.74E-2</v>
      </c>
      <c r="N37" s="86">
        <f t="shared" si="11"/>
        <v>-1.4157383879068588E-2</v>
      </c>
      <c r="O37" s="86">
        <f t="shared" si="13"/>
        <v>0</v>
      </c>
      <c r="P37" s="265">
        <f t="shared" si="10"/>
        <v>-3.0000000000000165E-4</v>
      </c>
      <c r="Q37" s="136"/>
      <c r="R37" s="170"/>
      <c r="S37" s="148"/>
    </row>
    <row r="38" spans="1:21" s="138" customFormat="1" ht="12.95" customHeight="1">
      <c r="A38" s="363">
        <v>30</v>
      </c>
      <c r="B38" s="364" t="s">
        <v>118</v>
      </c>
      <c r="C38" s="373" t="s">
        <v>119</v>
      </c>
      <c r="D38" s="72">
        <v>5113850202.2700005</v>
      </c>
      <c r="E38" s="225">
        <v>6.3E-2</v>
      </c>
      <c r="F38" s="78">
        <v>1</v>
      </c>
      <c r="G38" s="78">
        <v>1</v>
      </c>
      <c r="H38" s="258">
        <v>4.9000000000000002E-2</v>
      </c>
      <c r="I38" s="72">
        <v>5097218336.6099997</v>
      </c>
      <c r="J38" s="223">
        <f t="shared" si="8"/>
        <v>8.5587405050550503E-3</v>
      </c>
      <c r="K38" s="78">
        <v>1</v>
      </c>
      <c r="L38" s="78">
        <v>1</v>
      </c>
      <c r="M38" s="258">
        <v>4.8000000000000001E-2</v>
      </c>
      <c r="N38" s="86">
        <f t="shared" si="11"/>
        <v>-3.2523177258141113E-3</v>
      </c>
      <c r="O38" s="86">
        <f t="shared" si="13"/>
        <v>0</v>
      </c>
      <c r="P38" s="265">
        <f t="shared" si="10"/>
        <v>-1.0000000000000009E-3</v>
      </c>
      <c r="Q38" s="136"/>
      <c r="R38" s="170"/>
      <c r="S38" s="148"/>
      <c r="T38" s="150"/>
    </row>
    <row r="39" spans="1:21" s="138" customFormat="1" ht="12.95" customHeight="1">
      <c r="A39" s="350">
        <v>31</v>
      </c>
      <c r="B39" s="262" t="s">
        <v>16</v>
      </c>
      <c r="C39" s="373" t="s">
        <v>124</v>
      </c>
      <c r="D39" s="72">
        <v>16453144077.42</v>
      </c>
      <c r="E39" s="225">
        <v>5.9200000000000003E-2</v>
      </c>
      <c r="F39" s="78">
        <v>1</v>
      </c>
      <c r="G39" s="78">
        <v>1</v>
      </c>
      <c r="H39" s="258">
        <v>5.28E-2</v>
      </c>
      <c r="I39" s="72">
        <v>16577812537.790001</v>
      </c>
      <c r="J39" s="223">
        <f t="shared" si="8"/>
        <v>2.7835808922157361E-2</v>
      </c>
      <c r="K39" s="78">
        <v>1</v>
      </c>
      <c r="L39" s="78">
        <v>1</v>
      </c>
      <c r="M39" s="258">
        <v>5.6000000000000001E-2</v>
      </c>
      <c r="N39" s="86">
        <f t="shared" si="11"/>
        <v>7.5771815881132167E-3</v>
      </c>
      <c r="O39" s="86">
        <f t="shared" si="13"/>
        <v>0</v>
      </c>
      <c r="P39" s="265">
        <f t="shared" si="10"/>
        <v>3.2000000000000015E-3</v>
      </c>
      <c r="Q39" s="136"/>
      <c r="R39" s="181"/>
      <c r="S39" s="401"/>
      <c r="T39" s="214"/>
    </row>
    <row r="40" spans="1:21" s="138" customFormat="1" ht="12.95" customHeight="1">
      <c r="A40" s="363">
        <v>32</v>
      </c>
      <c r="B40" s="364" t="s">
        <v>65</v>
      </c>
      <c r="C40" s="373" t="s">
        <v>127</v>
      </c>
      <c r="D40" s="72">
        <v>592240908.13</v>
      </c>
      <c r="E40" s="225">
        <v>7.9600000000000004E-2</v>
      </c>
      <c r="F40" s="78">
        <v>100</v>
      </c>
      <c r="G40" s="78">
        <v>100</v>
      </c>
      <c r="H40" s="258">
        <v>8.5300000000000001E-2</v>
      </c>
      <c r="I40" s="72">
        <v>597035568.21000004</v>
      </c>
      <c r="J40" s="223">
        <f t="shared" si="8"/>
        <v>1.0024825626747432E-3</v>
      </c>
      <c r="K40" s="78">
        <v>100</v>
      </c>
      <c r="L40" s="78">
        <v>100</v>
      </c>
      <c r="M40" s="258">
        <v>8.5999999999999993E-2</v>
      </c>
      <c r="N40" s="135">
        <f t="shared" ref="N40:N51" si="14">((I40-D40)/D40)</f>
        <v>8.0957934755624648E-3</v>
      </c>
      <c r="O40" s="135">
        <f t="shared" ref="O40:O51" si="15">((L40-G40)/G40)</f>
        <v>0</v>
      </c>
      <c r="P40" s="265">
        <f t="shared" si="10"/>
        <v>6.999999999999923E-4</v>
      </c>
      <c r="Q40" s="136"/>
      <c r="R40" s="183"/>
      <c r="S40" s="401"/>
      <c r="T40" s="214"/>
    </row>
    <row r="41" spans="1:21" s="138" customFormat="1" ht="12.95" customHeight="1">
      <c r="A41" s="363">
        <v>33</v>
      </c>
      <c r="B41" s="364" t="s">
        <v>146</v>
      </c>
      <c r="C41" s="373" t="s">
        <v>134</v>
      </c>
      <c r="D41" s="72">
        <v>4135353477.5799999</v>
      </c>
      <c r="E41" s="225">
        <v>4.8399999999999999E-2</v>
      </c>
      <c r="F41" s="78">
        <v>1</v>
      </c>
      <c r="G41" s="78">
        <v>1</v>
      </c>
      <c r="H41" s="258">
        <v>4.9399999999999999E-2</v>
      </c>
      <c r="I41" s="72">
        <v>4140549179.2399998</v>
      </c>
      <c r="J41" s="223">
        <f t="shared" si="8"/>
        <v>6.9523970984343699E-3</v>
      </c>
      <c r="K41" s="78">
        <v>1</v>
      </c>
      <c r="L41" s="78">
        <v>1</v>
      </c>
      <c r="M41" s="258">
        <v>4.9799999999999997E-2</v>
      </c>
      <c r="N41" s="135">
        <f t="shared" si="14"/>
        <v>1.2564105313290802E-3</v>
      </c>
      <c r="O41" s="135">
        <f t="shared" si="15"/>
        <v>0</v>
      </c>
      <c r="P41" s="265">
        <f t="shared" si="10"/>
        <v>3.9999999999999758E-4</v>
      </c>
      <c r="Q41" s="136"/>
      <c r="R41" s="174"/>
      <c r="S41" s="148"/>
    </row>
    <row r="42" spans="1:21" s="138" customFormat="1" ht="12.95" customHeight="1">
      <c r="A42" s="363">
        <v>34</v>
      </c>
      <c r="B42" s="364" t="s">
        <v>195</v>
      </c>
      <c r="C42" s="373" t="s">
        <v>135</v>
      </c>
      <c r="D42" s="72">
        <v>599751076.54999995</v>
      </c>
      <c r="E42" s="225">
        <v>4.9799999999999997E-2</v>
      </c>
      <c r="F42" s="78">
        <v>10</v>
      </c>
      <c r="G42" s="78">
        <v>10</v>
      </c>
      <c r="H42" s="258">
        <v>4.9399999999999999E-2</v>
      </c>
      <c r="I42" s="72">
        <v>585320613.53999996</v>
      </c>
      <c r="J42" s="223">
        <f t="shared" si="8"/>
        <v>9.8281197953945291E-4</v>
      </c>
      <c r="K42" s="78">
        <v>10</v>
      </c>
      <c r="L42" s="78">
        <v>10</v>
      </c>
      <c r="M42" s="258">
        <v>4.2200000000000001E-2</v>
      </c>
      <c r="N42" s="135">
        <f t="shared" si="14"/>
        <v>-2.4060753826420107E-2</v>
      </c>
      <c r="O42" s="86">
        <f t="shared" si="15"/>
        <v>0</v>
      </c>
      <c r="P42" s="265">
        <f t="shared" si="10"/>
        <v>-7.1999999999999981E-3</v>
      </c>
      <c r="Q42" s="136"/>
      <c r="R42" s="170"/>
      <c r="S42" s="188"/>
      <c r="T42" s="214"/>
    </row>
    <row r="43" spans="1:21" s="138" customFormat="1" ht="12.95" customHeight="1">
      <c r="A43" s="363">
        <v>35</v>
      </c>
      <c r="B43" s="364" t="s">
        <v>43</v>
      </c>
      <c r="C43" s="373" t="s">
        <v>145</v>
      </c>
      <c r="D43" s="72">
        <v>611094551.14999998</v>
      </c>
      <c r="E43" s="225">
        <v>2.2200000000000001E-2</v>
      </c>
      <c r="F43" s="78">
        <v>1</v>
      </c>
      <c r="G43" s="78">
        <v>1</v>
      </c>
      <c r="H43" s="258">
        <v>5.45E-2</v>
      </c>
      <c r="I43" s="72">
        <v>612235710.51999998</v>
      </c>
      <c r="J43" s="223">
        <f t="shared" si="8"/>
        <v>1.0280051251941504E-3</v>
      </c>
      <c r="K43" s="78">
        <v>1</v>
      </c>
      <c r="L43" s="78">
        <v>1</v>
      </c>
      <c r="M43" s="258">
        <v>4.2599999999999999E-2</v>
      </c>
      <c r="N43" s="86">
        <f t="shared" si="14"/>
        <v>1.8674022994518479E-3</v>
      </c>
      <c r="O43" s="86">
        <f t="shared" si="15"/>
        <v>0</v>
      </c>
      <c r="P43" s="265">
        <f t="shared" si="10"/>
        <v>-1.1900000000000001E-2</v>
      </c>
      <c r="Q43" s="136"/>
      <c r="R43" s="170"/>
      <c r="S43" s="188"/>
      <c r="T43" s="214"/>
    </row>
    <row r="44" spans="1:21" s="138" customFormat="1" ht="12.95" customHeight="1">
      <c r="A44" s="363">
        <v>36</v>
      </c>
      <c r="B44" s="364" t="s">
        <v>10</v>
      </c>
      <c r="C44" s="373" t="s">
        <v>183</v>
      </c>
      <c r="D44" s="72">
        <v>6012005194.1899996</v>
      </c>
      <c r="E44" s="225">
        <v>6.1269999999999998E-2</v>
      </c>
      <c r="F44" s="78">
        <v>100</v>
      </c>
      <c r="G44" s="78">
        <v>100</v>
      </c>
      <c r="H44" s="258">
        <v>6.1249999999999999E-2</v>
      </c>
      <c r="I44" s="72">
        <v>5812600568.6300001</v>
      </c>
      <c r="J44" s="223">
        <f t="shared" si="8"/>
        <v>9.7599389787029981E-3</v>
      </c>
      <c r="K44" s="78">
        <v>100</v>
      </c>
      <c r="L44" s="78">
        <v>100</v>
      </c>
      <c r="M44" s="258">
        <v>6.2539999999999998E-2</v>
      </c>
      <c r="N44" s="86">
        <f t="shared" si="14"/>
        <v>-3.31677400666094E-2</v>
      </c>
      <c r="O44" s="86">
        <f t="shared" si="15"/>
        <v>0</v>
      </c>
      <c r="P44" s="265">
        <f t="shared" si="10"/>
        <v>1.2899999999999995E-3</v>
      </c>
      <c r="Q44" s="136"/>
      <c r="R44" s="170"/>
      <c r="S44" s="148"/>
    </row>
    <row r="45" spans="1:21" s="138" customFormat="1" ht="12.95" customHeight="1">
      <c r="A45" s="363">
        <v>37</v>
      </c>
      <c r="B45" s="364" t="s">
        <v>147</v>
      </c>
      <c r="C45" s="373" t="s">
        <v>148</v>
      </c>
      <c r="D45" s="72">
        <v>301061074.52999997</v>
      </c>
      <c r="E45" s="225">
        <v>7.0000000000000007E-2</v>
      </c>
      <c r="F45" s="78">
        <v>1</v>
      </c>
      <c r="G45" s="78">
        <v>1</v>
      </c>
      <c r="H45" s="258">
        <v>5.0500000000000003E-2</v>
      </c>
      <c r="I45" s="72">
        <v>300958348.75</v>
      </c>
      <c r="J45" s="223">
        <f t="shared" si="8"/>
        <v>5.0533923400546523E-4</v>
      </c>
      <c r="K45" s="78">
        <v>1</v>
      </c>
      <c r="L45" s="78">
        <v>1</v>
      </c>
      <c r="M45" s="258">
        <v>4.7199999999999999E-2</v>
      </c>
      <c r="N45" s="86">
        <f t="shared" si="14"/>
        <v>-3.4121242728021628E-4</v>
      </c>
      <c r="O45" s="86">
        <f t="shared" si="15"/>
        <v>0</v>
      </c>
      <c r="P45" s="265">
        <f t="shared" si="10"/>
        <v>-3.3000000000000043E-3</v>
      </c>
      <c r="Q45" s="136"/>
      <c r="R45" s="170"/>
      <c r="S45" s="148"/>
    </row>
    <row r="46" spans="1:21" s="138" customFormat="1" ht="12.95" customHeight="1">
      <c r="A46" s="363">
        <v>38</v>
      </c>
      <c r="B46" s="364" t="s">
        <v>149</v>
      </c>
      <c r="C46" s="373" t="s">
        <v>151</v>
      </c>
      <c r="D46" s="72">
        <v>423015560.41000003</v>
      </c>
      <c r="E46" s="225">
        <v>2.0000000000000001E-4</v>
      </c>
      <c r="F46" s="78">
        <v>100</v>
      </c>
      <c r="G46" s="78">
        <v>100</v>
      </c>
      <c r="H46" s="258">
        <v>3.5700000000000003E-2</v>
      </c>
      <c r="I46" s="72">
        <v>438242887.85000002</v>
      </c>
      <c r="J46" s="223">
        <f t="shared" si="8"/>
        <v>7.3585373582184764E-4</v>
      </c>
      <c r="K46" s="78">
        <v>100</v>
      </c>
      <c r="L46" s="78">
        <v>100</v>
      </c>
      <c r="M46" s="258">
        <v>1E-4</v>
      </c>
      <c r="N46" s="86">
        <f t="shared" si="14"/>
        <v>3.5997085840627684E-2</v>
      </c>
      <c r="O46" s="86">
        <f t="shared" si="15"/>
        <v>0</v>
      </c>
      <c r="P46" s="265">
        <f t="shared" si="10"/>
        <v>-3.56E-2</v>
      </c>
      <c r="Q46" s="136"/>
      <c r="R46" s="181"/>
      <c r="S46" s="148"/>
    </row>
    <row r="47" spans="1:21" s="138" customFormat="1" ht="12.95" customHeight="1">
      <c r="A47" s="363">
        <v>39</v>
      </c>
      <c r="B47" s="364" t="s">
        <v>163</v>
      </c>
      <c r="C47" s="373" t="s">
        <v>164</v>
      </c>
      <c r="D47" s="72">
        <v>122806973.77</v>
      </c>
      <c r="E47" s="225">
        <v>5.3145060299999998E-2</v>
      </c>
      <c r="F47" s="78">
        <v>1</v>
      </c>
      <c r="G47" s="78">
        <v>1</v>
      </c>
      <c r="H47" s="258">
        <v>9.0123434200000005E-2</v>
      </c>
      <c r="I47" s="72">
        <v>132684997.29000001</v>
      </c>
      <c r="J47" s="223">
        <f t="shared" si="8"/>
        <v>2.2279141008393717E-4</v>
      </c>
      <c r="K47" s="78">
        <v>1</v>
      </c>
      <c r="L47" s="78">
        <v>1</v>
      </c>
      <c r="M47" s="258">
        <v>0.1035077136</v>
      </c>
      <c r="N47" s="86">
        <f t="shared" si="14"/>
        <v>8.0435363047868469E-2</v>
      </c>
      <c r="O47" s="86">
        <f t="shared" si="15"/>
        <v>0</v>
      </c>
      <c r="P47" s="265">
        <f t="shared" si="10"/>
        <v>1.338427939999999E-2</v>
      </c>
      <c r="Q47" s="136"/>
      <c r="R47" s="181"/>
      <c r="S47" s="148"/>
    </row>
    <row r="48" spans="1:21" s="138" customFormat="1" ht="12.95" customHeight="1">
      <c r="A48" s="363">
        <v>40</v>
      </c>
      <c r="B48" s="364" t="s">
        <v>117</v>
      </c>
      <c r="C48" s="373" t="s">
        <v>173</v>
      </c>
      <c r="D48" s="72">
        <v>1383266452.0599999</v>
      </c>
      <c r="E48" s="225">
        <v>6.4199999999999993E-2</v>
      </c>
      <c r="F48" s="78">
        <v>1</v>
      </c>
      <c r="G48" s="78">
        <v>1</v>
      </c>
      <c r="H48" s="258">
        <v>5.4399999999999997E-2</v>
      </c>
      <c r="I48" s="72">
        <v>1384402674.8900001</v>
      </c>
      <c r="J48" s="223">
        <f t="shared" si="8"/>
        <v>2.3245508562554197E-3</v>
      </c>
      <c r="K48" s="78">
        <v>1</v>
      </c>
      <c r="L48" s="78">
        <v>1</v>
      </c>
      <c r="M48" s="258">
        <v>5.3699999999999998E-2</v>
      </c>
      <c r="N48" s="86">
        <f t="shared" si="14"/>
        <v>8.2140561444837086E-4</v>
      </c>
      <c r="O48" s="86">
        <f t="shared" si="15"/>
        <v>0</v>
      </c>
      <c r="P48" s="265">
        <f t="shared" si="10"/>
        <v>-6.9999999999999923E-4</v>
      </c>
      <c r="Q48" s="136"/>
      <c r="R48" s="170"/>
      <c r="S48" s="148"/>
    </row>
    <row r="49" spans="1:21" s="138" customFormat="1" ht="12.95" customHeight="1">
      <c r="A49" s="363">
        <v>41</v>
      </c>
      <c r="B49" s="364" t="s">
        <v>175</v>
      </c>
      <c r="C49" s="373" t="s">
        <v>178</v>
      </c>
      <c r="D49" s="72">
        <v>150570697.50999999</v>
      </c>
      <c r="E49" s="225">
        <v>2.9985000000000001E-2</v>
      </c>
      <c r="F49" s="78">
        <v>1</v>
      </c>
      <c r="G49" s="78">
        <v>1</v>
      </c>
      <c r="H49" s="258">
        <v>2.2308999999999999E-2</v>
      </c>
      <c r="I49" s="72">
        <v>147740718.91999999</v>
      </c>
      <c r="J49" s="223">
        <f t="shared" si="8"/>
        <v>2.480714758056684E-4</v>
      </c>
      <c r="K49" s="78">
        <v>1</v>
      </c>
      <c r="L49" s="78">
        <v>1</v>
      </c>
      <c r="M49" s="258">
        <v>2.2790000000000001E-2</v>
      </c>
      <c r="N49" s="86">
        <f t="shared" si="14"/>
        <v>-1.879501547644789E-2</v>
      </c>
      <c r="O49" s="86">
        <f t="shared" si="15"/>
        <v>0</v>
      </c>
      <c r="P49" s="265">
        <f t="shared" si="10"/>
        <v>4.8100000000000226E-4</v>
      </c>
      <c r="Q49" s="136"/>
      <c r="R49" s="170"/>
      <c r="S49" s="148"/>
    </row>
    <row r="50" spans="1:21" s="138" customFormat="1" ht="12.95" customHeight="1">
      <c r="A50" s="363">
        <v>42</v>
      </c>
      <c r="B50" s="364" t="s">
        <v>188</v>
      </c>
      <c r="C50" s="373" t="s">
        <v>189</v>
      </c>
      <c r="D50" s="72">
        <v>983144603.54999995</v>
      </c>
      <c r="E50" s="225">
        <v>9.0300000000000005E-2</v>
      </c>
      <c r="F50" s="78">
        <v>1</v>
      </c>
      <c r="G50" s="78">
        <v>1</v>
      </c>
      <c r="H50" s="258">
        <v>7.6700000000000004E-2</v>
      </c>
      <c r="I50" s="72">
        <v>978996903.24000001</v>
      </c>
      <c r="J50" s="223">
        <f t="shared" si="8"/>
        <v>1.6438339299501628E-3</v>
      </c>
      <c r="K50" s="78">
        <v>1</v>
      </c>
      <c r="L50" s="78">
        <v>1</v>
      </c>
      <c r="M50" s="258">
        <v>8.1900000000000001E-2</v>
      </c>
      <c r="N50" s="86">
        <f t="shared" si="14"/>
        <v>-4.2188100255274429E-3</v>
      </c>
      <c r="O50" s="86">
        <f t="shared" si="15"/>
        <v>0</v>
      </c>
      <c r="P50" s="265">
        <f t="shared" si="10"/>
        <v>5.1999999999999963E-3</v>
      </c>
      <c r="Q50" s="136"/>
      <c r="R50" s="111"/>
      <c r="S50" s="148"/>
    </row>
    <row r="51" spans="1:21" s="138" customFormat="1" ht="12.95" customHeight="1">
      <c r="A51" s="363">
        <v>43</v>
      </c>
      <c r="B51" s="364" t="s">
        <v>198</v>
      </c>
      <c r="C51" s="373" t="s">
        <v>199</v>
      </c>
      <c r="D51" s="72">
        <v>6658444.9000000004</v>
      </c>
      <c r="E51" s="225">
        <v>3.7000000000000002E-3</v>
      </c>
      <c r="F51" s="78">
        <v>100</v>
      </c>
      <c r="G51" s="78">
        <v>100</v>
      </c>
      <c r="H51" s="258">
        <v>2.8999999999999998E-3</v>
      </c>
      <c r="I51" s="72">
        <v>6658444.9000000004</v>
      </c>
      <c r="J51" s="223">
        <f t="shared" si="8"/>
        <v>1.1180196393982231E-5</v>
      </c>
      <c r="K51" s="78">
        <v>100</v>
      </c>
      <c r="L51" s="78">
        <v>100</v>
      </c>
      <c r="M51" s="258">
        <v>2.8999999999999998E-3</v>
      </c>
      <c r="N51" s="86">
        <f t="shared" si="14"/>
        <v>0</v>
      </c>
      <c r="O51" s="86">
        <f t="shared" si="15"/>
        <v>0</v>
      </c>
      <c r="P51" s="265">
        <f t="shared" si="10"/>
        <v>0</v>
      </c>
      <c r="Q51" s="136"/>
      <c r="S51" s="148"/>
    </row>
    <row r="52" spans="1:21" s="138" customFormat="1" ht="12.95" customHeight="1">
      <c r="A52" s="363">
        <v>44</v>
      </c>
      <c r="B52" s="364" t="s">
        <v>192</v>
      </c>
      <c r="C52" s="373" t="s">
        <v>208</v>
      </c>
      <c r="D52" s="72">
        <v>1179758197.5</v>
      </c>
      <c r="E52" s="225">
        <v>7.8700000000000006E-2</v>
      </c>
      <c r="F52" s="78">
        <v>100</v>
      </c>
      <c r="G52" s="78">
        <v>100</v>
      </c>
      <c r="H52" s="258">
        <v>8.0199999999999994E-2</v>
      </c>
      <c r="I52" s="72">
        <v>1152485264.05</v>
      </c>
      <c r="J52" s="223">
        <f t="shared" si="8"/>
        <v>1.9351382772949683E-3</v>
      </c>
      <c r="K52" s="78">
        <v>100</v>
      </c>
      <c r="L52" s="78">
        <v>100</v>
      </c>
      <c r="M52" s="258">
        <v>8.0500000000000002E-2</v>
      </c>
      <c r="N52" s="86">
        <f>((I52-D52)/D52)</f>
        <v>-2.3117392621465591E-2</v>
      </c>
      <c r="O52" s="86">
        <f>((L52-G52)/G52)</f>
        <v>0</v>
      </c>
      <c r="P52" s="265">
        <f t="shared" si="10"/>
        <v>3.0000000000000859E-4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601252172081.96912</v>
      </c>
      <c r="E53" s="323">
        <f>(D53/$D$159)</f>
        <v>0.42685916666873625</v>
      </c>
      <c r="F53" s="325"/>
      <c r="G53" s="79"/>
      <c r="H53" s="339"/>
      <c r="I53" s="84">
        <f>SUM(I24:I52)</f>
        <v>595557060480.97021</v>
      </c>
      <c r="J53" s="323">
        <f>(I53/$I$159)</f>
        <v>0.42239929909145552</v>
      </c>
      <c r="K53" s="325"/>
      <c r="L53" s="79"/>
      <c r="M53" s="343"/>
      <c r="N53" s="327">
        <f t="shared" si="11"/>
        <v>-9.472084867948689E-3</v>
      </c>
      <c r="O53" s="327"/>
      <c r="P53" s="328">
        <f t="shared" si="10"/>
        <v>0</v>
      </c>
      <c r="Q53" s="136"/>
    </row>
    <row r="54" spans="1:21" s="138" customFormat="1" ht="4.5" customHeight="1">
      <c r="A54" s="380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  <c r="Q54" s="136"/>
    </row>
    <row r="55" spans="1:21" s="138" customFormat="1" ht="12.95" customHeight="1">
      <c r="A55" s="383" t="s">
        <v>215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36"/>
      <c r="T55" s="150"/>
      <c r="U55" s="151"/>
    </row>
    <row r="56" spans="1:21" s="138" customFormat="1" ht="12.95" customHeight="1">
      <c r="A56" s="363">
        <v>45</v>
      </c>
      <c r="B56" s="364" t="s">
        <v>6</v>
      </c>
      <c r="C56" s="373" t="s">
        <v>21</v>
      </c>
      <c r="D56" s="80">
        <v>64545339011.790001</v>
      </c>
      <c r="E56" s="223">
        <f>(D56/$D$85)</f>
        <v>0.15651211071314591</v>
      </c>
      <c r="F56" s="81">
        <v>239.05</v>
      </c>
      <c r="G56" s="81">
        <v>239.05</v>
      </c>
      <c r="H56" s="258">
        <v>3.4000000000000002E-2</v>
      </c>
      <c r="I56" s="80">
        <v>63331786603.449997</v>
      </c>
      <c r="J56" s="223">
        <f>(I56/$I$85)</f>
        <v>0.15091739068227755</v>
      </c>
      <c r="K56" s="81">
        <v>239.2</v>
      </c>
      <c r="L56" s="81">
        <v>239.2</v>
      </c>
      <c r="M56" s="258">
        <v>3.4000000000000002E-2</v>
      </c>
      <c r="N56" s="86">
        <f>((I56-D56)/D56)</f>
        <v>-1.8801549839537347E-2</v>
      </c>
      <c r="O56" s="86">
        <f>((L56-G56)/G56)</f>
        <v>6.2748379000199651E-4</v>
      </c>
      <c r="P56" s="265">
        <f t="shared" ref="P56:P85" si="16">M56-H56</f>
        <v>0</v>
      </c>
      <c r="Q56" s="136"/>
      <c r="R56" s="170"/>
    </row>
    <row r="57" spans="1:21" s="138" customFormat="1" ht="12.95" customHeight="1">
      <c r="A57" s="363">
        <v>46</v>
      </c>
      <c r="B57" s="364" t="s">
        <v>65</v>
      </c>
      <c r="C57" s="373" t="s">
        <v>22</v>
      </c>
      <c r="D57" s="80">
        <v>1370543721.3499999</v>
      </c>
      <c r="E57" s="223">
        <f t="shared" ref="E57:E83" si="17">(D57/$D$85)</f>
        <v>3.3233490432818995E-3</v>
      </c>
      <c r="F57" s="81">
        <v>318.79809999999998</v>
      </c>
      <c r="G57" s="81">
        <v>318.79809999999998</v>
      </c>
      <c r="H57" s="258">
        <v>0.108</v>
      </c>
      <c r="I57" s="80">
        <v>1373032208</v>
      </c>
      <c r="J57" s="223">
        <f t="shared" ref="J57:J62" si="18">(I57/$I$85)</f>
        <v>3.2718868244086164E-3</v>
      </c>
      <c r="K57" s="81">
        <v>319.37700000000001</v>
      </c>
      <c r="L57" s="81">
        <v>319.37700000000001</v>
      </c>
      <c r="M57" s="258">
        <v>0.108</v>
      </c>
      <c r="N57" s="135">
        <f>((I57-D57)/D57)</f>
        <v>1.8156930065309483E-3</v>
      </c>
      <c r="O57" s="135">
        <f>((L57-G57)/G57)</f>
        <v>1.8158828424637188E-3</v>
      </c>
      <c r="P57" s="265">
        <f t="shared" si="16"/>
        <v>0</v>
      </c>
      <c r="Q57" s="136"/>
      <c r="R57" s="170"/>
      <c r="S57" s="152"/>
    </row>
    <row r="58" spans="1:21" s="138" customFormat="1" ht="12.95" customHeight="1">
      <c r="A58" s="363">
        <v>47</v>
      </c>
      <c r="B58" s="364" t="s">
        <v>205</v>
      </c>
      <c r="C58" s="373" t="s">
        <v>213</v>
      </c>
      <c r="D58" s="80">
        <v>65380453295.040001</v>
      </c>
      <c r="E58" s="223">
        <f t="shared" si="17"/>
        <v>0.15853712911353385</v>
      </c>
      <c r="F58" s="351">
        <v>1460.71</v>
      </c>
      <c r="G58" s="80">
        <v>1460.71</v>
      </c>
      <c r="H58" s="258">
        <v>0.1036</v>
      </c>
      <c r="I58" s="80">
        <v>65999908218.389999</v>
      </c>
      <c r="J58" s="223">
        <f t="shared" si="18"/>
        <v>0.15727542941361811</v>
      </c>
      <c r="K58" s="351">
        <v>1464.5</v>
      </c>
      <c r="L58" s="80">
        <v>1464.5</v>
      </c>
      <c r="M58" s="258">
        <v>0.10539999999999999</v>
      </c>
      <c r="N58" s="86">
        <f>((I58-D58)/D58)</f>
        <v>9.4746195862944957E-3</v>
      </c>
      <c r="O58" s="86">
        <f>((L58-G58)/G58)</f>
        <v>2.5946286394972059E-3</v>
      </c>
      <c r="P58" s="265">
        <f t="shared" si="16"/>
        <v>1.799999999999996E-3</v>
      </c>
      <c r="Q58" s="136"/>
      <c r="R58" s="170"/>
      <c r="S58" s="153"/>
      <c r="T58" s="146"/>
    </row>
    <row r="59" spans="1:21" s="154" customFormat="1" ht="12.95" customHeight="1">
      <c r="A59" s="363">
        <v>48</v>
      </c>
      <c r="B59" s="364" t="s">
        <v>188</v>
      </c>
      <c r="C59" s="373" t="s">
        <v>190</v>
      </c>
      <c r="D59" s="80">
        <v>641632569.45000005</v>
      </c>
      <c r="E59" s="223">
        <f t="shared" si="17"/>
        <v>1.5558562288839344E-3</v>
      </c>
      <c r="F59" s="351">
        <v>1.0452999999999999</v>
      </c>
      <c r="G59" s="351">
        <v>1.0452999999999999</v>
      </c>
      <c r="H59" s="258">
        <v>5.9900000000000002E-2</v>
      </c>
      <c r="I59" s="80">
        <v>641535374.04999995</v>
      </c>
      <c r="J59" s="223">
        <f t="shared" si="18"/>
        <v>1.5287559355972866E-3</v>
      </c>
      <c r="K59" s="351">
        <v>1.0470999999999999</v>
      </c>
      <c r="L59" s="351">
        <v>1.0470999999999999</v>
      </c>
      <c r="M59" s="258">
        <v>8.9800000000000005E-2</v>
      </c>
      <c r="N59" s="86">
        <f>(I59/D59)/D59</f>
        <v>1.558288288664822E-9</v>
      </c>
      <c r="O59" s="86">
        <f>(L59-G59)/G59</f>
        <v>1.7219936860231743E-3</v>
      </c>
      <c r="P59" s="265">
        <f t="shared" si="16"/>
        <v>2.9900000000000003E-2</v>
      </c>
      <c r="Q59" s="136"/>
      <c r="R59" s="181"/>
      <c r="S59" s="190"/>
    </row>
    <row r="60" spans="1:21" s="138" customFormat="1" ht="12.95" customHeight="1">
      <c r="A60" s="363">
        <v>49</v>
      </c>
      <c r="B60" s="364" t="s">
        <v>10</v>
      </c>
      <c r="C60" s="373" t="s">
        <v>23</v>
      </c>
      <c r="D60" s="80">
        <v>2903708527.77</v>
      </c>
      <c r="E60" s="223">
        <f t="shared" si="17"/>
        <v>7.0410281754664022E-3</v>
      </c>
      <c r="F60" s="80">
        <v>3564.24</v>
      </c>
      <c r="G60" s="80">
        <v>3564.24</v>
      </c>
      <c r="H60" s="258">
        <v>6.2661999999999995E-2</v>
      </c>
      <c r="I60" s="80">
        <v>2907053548.46</v>
      </c>
      <c r="J60" s="223">
        <f t="shared" si="18"/>
        <v>6.9274050147093051E-3</v>
      </c>
      <c r="K60" s="80">
        <v>3568.39</v>
      </c>
      <c r="L60" s="80">
        <v>3568.39</v>
      </c>
      <c r="M60" s="258">
        <v>6.2649999999999997E-2</v>
      </c>
      <c r="N60" s="86">
        <f t="shared" ref="N60:N68" si="19">((I60-D60)/D60)</f>
        <v>1.1519822523540189E-3</v>
      </c>
      <c r="O60" s="86">
        <f t="shared" ref="O60:O75" si="20">((L60-G60)/G60)</f>
        <v>1.1643435907795466E-3</v>
      </c>
      <c r="P60" s="265">
        <f t="shared" si="16"/>
        <v>-1.1999999999998123E-5</v>
      </c>
      <c r="Q60" s="136"/>
      <c r="R60" s="170"/>
      <c r="S60" s="157"/>
      <c r="T60" s="157"/>
    </row>
    <row r="61" spans="1:21" s="138" customFormat="1" ht="12.95" customHeight="1">
      <c r="A61" s="363">
        <v>50</v>
      </c>
      <c r="B61" s="364" t="s">
        <v>46</v>
      </c>
      <c r="C61" s="373" t="s">
        <v>171</v>
      </c>
      <c r="D61" s="80">
        <v>107138694811.52</v>
      </c>
      <c r="E61" s="223">
        <f t="shared" si="17"/>
        <v>0.25979417756159889</v>
      </c>
      <c r="F61" s="80">
        <v>1.8849</v>
      </c>
      <c r="G61" s="80">
        <v>1.8849</v>
      </c>
      <c r="H61" s="258">
        <v>2.9100000000000001E-2</v>
      </c>
      <c r="I61" s="80">
        <v>114658428520.7</v>
      </c>
      <c r="J61" s="223">
        <f t="shared" si="18"/>
        <v>0.27322694937413694</v>
      </c>
      <c r="K61" s="80">
        <v>1.8871</v>
      </c>
      <c r="L61" s="80">
        <v>1.8871</v>
      </c>
      <c r="M61" s="258">
        <v>3.0300000000000001E-2</v>
      </c>
      <c r="N61" s="135">
        <f t="shared" si="19"/>
        <v>7.018690793656597E-2</v>
      </c>
      <c r="O61" s="135">
        <f t="shared" si="20"/>
        <v>1.16717067218419E-3</v>
      </c>
      <c r="P61" s="265">
        <f t="shared" si="16"/>
        <v>1.1999999999999997E-3</v>
      </c>
      <c r="Q61" s="136"/>
      <c r="R61" s="170"/>
      <c r="S61" s="157"/>
      <c r="T61" s="157"/>
    </row>
    <row r="62" spans="1:21" s="138" customFormat="1" ht="12.95" customHeight="1">
      <c r="A62" s="363">
        <v>51</v>
      </c>
      <c r="B62" s="364" t="s">
        <v>53</v>
      </c>
      <c r="C62" s="373" t="s">
        <v>55</v>
      </c>
      <c r="D62" s="80">
        <v>9970662296.7900009</v>
      </c>
      <c r="E62" s="223">
        <f t="shared" si="17"/>
        <v>2.4177259352430334E-2</v>
      </c>
      <c r="F62" s="81">
        <v>1</v>
      </c>
      <c r="G62" s="81">
        <v>1</v>
      </c>
      <c r="H62" s="258">
        <v>4.4999999999999998E-2</v>
      </c>
      <c r="I62" s="80">
        <v>10019287578.780001</v>
      </c>
      <c r="J62" s="223">
        <f t="shared" si="18"/>
        <v>2.3875605268373422E-2</v>
      </c>
      <c r="K62" s="81">
        <v>1</v>
      </c>
      <c r="L62" s="81">
        <v>1</v>
      </c>
      <c r="M62" s="258">
        <v>4.4999999999999998E-2</v>
      </c>
      <c r="N62" s="86">
        <f t="shared" si="19"/>
        <v>4.8768357148806863E-3</v>
      </c>
      <c r="O62" s="86">
        <f t="shared" si="20"/>
        <v>0</v>
      </c>
      <c r="P62" s="265">
        <f t="shared" si="16"/>
        <v>0</v>
      </c>
      <c r="Q62" s="136"/>
      <c r="R62" s="170"/>
      <c r="S62" s="192"/>
      <c r="T62" s="157"/>
    </row>
    <row r="63" spans="1:21" s="138" customFormat="1" ht="12" customHeight="1">
      <c r="A63" s="350">
        <v>52</v>
      </c>
      <c r="B63" s="262" t="s">
        <v>16</v>
      </c>
      <c r="C63" s="373" t="s">
        <v>24</v>
      </c>
      <c r="D63" s="80">
        <v>4036308647.6399999</v>
      </c>
      <c r="E63" s="223">
        <f t="shared" si="17"/>
        <v>9.7874020898157561E-3</v>
      </c>
      <c r="F63" s="81">
        <v>22.672999999999998</v>
      </c>
      <c r="G63" s="81">
        <v>22.672999999999998</v>
      </c>
      <c r="H63" s="258">
        <v>3.2800000000000003E-2</v>
      </c>
      <c r="I63" s="80">
        <v>4044322450.0999999</v>
      </c>
      <c r="J63" s="223">
        <f>(I63/$I$85)</f>
        <v>9.6374762813591364E-3</v>
      </c>
      <c r="K63" s="81">
        <v>22.695900000000002</v>
      </c>
      <c r="L63" s="81">
        <v>22.695900000000002</v>
      </c>
      <c r="M63" s="258">
        <v>3.9100000000000003E-2</v>
      </c>
      <c r="N63" s="86">
        <f t="shared" si="19"/>
        <v>1.9854285585136433E-3</v>
      </c>
      <c r="O63" s="86">
        <f t="shared" si="20"/>
        <v>1.0100119084375016E-3</v>
      </c>
      <c r="P63" s="265">
        <f t="shared" si="16"/>
        <v>6.3E-3</v>
      </c>
      <c r="Q63" s="136"/>
      <c r="R63" s="174"/>
      <c r="S63" s="212"/>
      <c r="T63" s="193"/>
    </row>
    <row r="64" spans="1:21" s="138" customFormat="1" ht="12.95" customHeight="1">
      <c r="A64" s="363">
        <v>53</v>
      </c>
      <c r="B64" s="364" t="s">
        <v>113</v>
      </c>
      <c r="C64" s="373" t="s">
        <v>116</v>
      </c>
      <c r="D64" s="80">
        <v>461021868.48000002</v>
      </c>
      <c r="E64" s="223">
        <f t="shared" si="17"/>
        <v>1.1179042023087532E-3</v>
      </c>
      <c r="F64" s="81">
        <v>2.1208</v>
      </c>
      <c r="G64" s="81">
        <v>2.1208</v>
      </c>
      <c r="H64" s="258">
        <v>4.1399999999999999E-2</v>
      </c>
      <c r="I64" s="80">
        <v>460626129.32999998</v>
      </c>
      <c r="J64" s="223">
        <f>(I64/$I$85)</f>
        <v>1.0976556520319925E-3</v>
      </c>
      <c r="K64" s="81">
        <v>2.1240999999999999</v>
      </c>
      <c r="L64" s="81">
        <v>2.1240999999999999</v>
      </c>
      <c r="M64" s="258"/>
      <c r="N64" s="135">
        <f t="shared" si="19"/>
        <v>-8.5839561430089441E-4</v>
      </c>
      <c r="O64" s="135">
        <f t="shared" si="20"/>
        <v>1.5560165975103068E-3</v>
      </c>
      <c r="P64" s="265">
        <f t="shared" si="16"/>
        <v>-4.1399999999999999E-2</v>
      </c>
      <c r="Q64" s="136"/>
      <c r="R64" s="181"/>
      <c r="S64" s="214"/>
      <c r="T64" s="194"/>
      <c r="U64" s="212"/>
    </row>
    <row r="65" spans="1:21" s="138" customFormat="1" ht="12.95" customHeight="1">
      <c r="A65" s="363">
        <v>54</v>
      </c>
      <c r="B65" s="364" t="s">
        <v>6</v>
      </c>
      <c r="C65" s="373" t="s">
        <v>71</v>
      </c>
      <c r="D65" s="80">
        <v>22563067710.009998</v>
      </c>
      <c r="E65" s="223">
        <f t="shared" si="17"/>
        <v>5.4711825912204748E-2</v>
      </c>
      <c r="F65" s="81">
        <v>320.83999999999997</v>
      </c>
      <c r="G65" s="81">
        <v>320.85000000000002</v>
      </c>
      <c r="H65" s="258">
        <v>5.5399999999999998E-2</v>
      </c>
      <c r="I65" s="80">
        <v>22238887796.43</v>
      </c>
      <c r="J65" s="223">
        <f>(I65/$I$85)</f>
        <v>5.2994477148230808E-2</v>
      </c>
      <c r="K65" s="81">
        <v>321.07</v>
      </c>
      <c r="L65" s="81">
        <v>321.08</v>
      </c>
      <c r="M65" s="258">
        <v>5.5500000000000001E-2</v>
      </c>
      <c r="N65" s="86">
        <f t="shared" si="19"/>
        <v>-1.4367723296605503E-2</v>
      </c>
      <c r="O65" s="86">
        <f t="shared" si="20"/>
        <v>7.1684587813608015E-4</v>
      </c>
      <c r="P65" s="265">
        <f t="shared" si="16"/>
        <v>1.0000000000000286E-4</v>
      </c>
      <c r="Q65" s="136"/>
      <c r="R65" s="170"/>
      <c r="S65" s="157"/>
      <c r="T65" s="194"/>
      <c r="U65" s="212"/>
    </row>
    <row r="66" spans="1:21" s="138" customFormat="1" ht="12.95" customHeight="1">
      <c r="A66" s="363">
        <v>55</v>
      </c>
      <c r="B66" s="364" t="s">
        <v>25</v>
      </c>
      <c r="C66" s="373" t="s">
        <v>40</v>
      </c>
      <c r="D66" s="80">
        <v>6936032508.2200003</v>
      </c>
      <c r="E66" s="223">
        <f t="shared" si="17"/>
        <v>1.6818768085457177E-2</v>
      </c>
      <c r="F66" s="81">
        <v>1.04</v>
      </c>
      <c r="G66" s="81">
        <v>1.04</v>
      </c>
      <c r="H66" s="258">
        <v>8.5400000000000004E-2</v>
      </c>
      <c r="I66" s="80">
        <v>6989140703.8000002</v>
      </c>
      <c r="J66" s="223">
        <f>(I66/$I$114)</f>
        <v>0.15406363056237973</v>
      </c>
      <c r="K66" s="81">
        <v>1.04</v>
      </c>
      <c r="L66" s="81">
        <v>1.04</v>
      </c>
      <c r="M66" s="258">
        <v>8.5300000000000001E-2</v>
      </c>
      <c r="N66" s="86">
        <f t="shared" si="19"/>
        <v>7.6568550561233054E-3</v>
      </c>
      <c r="O66" s="86">
        <f t="shared" si="20"/>
        <v>0</v>
      </c>
      <c r="P66" s="265">
        <f t="shared" si="16"/>
        <v>-1.0000000000000286E-4</v>
      </c>
      <c r="Q66" s="136"/>
      <c r="R66" s="170"/>
      <c r="S66" s="195"/>
      <c r="T66" s="191"/>
    </row>
    <row r="67" spans="1:21" s="138" customFormat="1" ht="12.95" customHeight="1">
      <c r="A67" s="363">
        <v>56</v>
      </c>
      <c r="B67" s="364" t="s">
        <v>146</v>
      </c>
      <c r="C67" s="373" t="s">
        <v>123</v>
      </c>
      <c r="D67" s="80">
        <v>4780477004.1499996</v>
      </c>
      <c r="E67" s="223">
        <f t="shared" si="17"/>
        <v>1.159189118208062E-2</v>
      </c>
      <c r="F67" s="81">
        <v>3.96</v>
      </c>
      <c r="G67" s="81">
        <v>3.96</v>
      </c>
      <c r="H67" s="259">
        <v>-2.7300000000000001E-2</v>
      </c>
      <c r="I67" s="80">
        <v>4778685389.0100002</v>
      </c>
      <c r="J67" s="223">
        <f t="shared" ref="J67:J81" si="21">(I67/$I$85)</f>
        <v>1.1387436996158056E-2</v>
      </c>
      <c r="K67" s="81">
        <v>3.96</v>
      </c>
      <c r="L67" s="81">
        <v>3.96</v>
      </c>
      <c r="M67" s="259">
        <v>-2.47E-2</v>
      </c>
      <c r="N67" s="86">
        <f t="shared" si="19"/>
        <v>-3.7477748317669204E-4</v>
      </c>
      <c r="O67" s="86">
        <f t="shared" si="20"/>
        <v>0</v>
      </c>
      <c r="P67" s="265">
        <f t="shared" si="16"/>
        <v>2.6000000000000016E-3</v>
      </c>
      <c r="Q67" s="136"/>
      <c r="R67" s="111"/>
      <c r="S67" s="194"/>
      <c r="T67" s="214"/>
    </row>
    <row r="68" spans="1:21" s="138" customFormat="1" ht="12" customHeight="1">
      <c r="A68" s="363">
        <v>57</v>
      </c>
      <c r="B68" s="364" t="s">
        <v>6</v>
      </c>
      <c r="C68" s="373" t="s">
        <v>76</v>
      </c>
      <c r="D68" s="80">
        <v>66742861146.879997</v>
      </c>
      <c r="E68" s="223">
        <f t="shared" si="17"/>
        <v>0.16184074997614473</v>
      </c>
      <c r="F68" s="80">
        <v>4397.83</v>
      </c>
      <c r="G68" s="80">
        <v>4397.83</v>
      </c>
      <c r="H68" s="258">
        <v>7.5999999999999998E-2</v>
      </c>
      <c r="I68" s="80">
        <v>67111570907.300003</v>
      </c>
      <c r="J68" s="223">
        <f t="shared" si="21"/>
        <v>0.1599244819877958</v>
      </c>
      <c r="K68" s="80">
        <v>4403.87</v>
      </c>
      <c r="L68" s="80">
        <v>4403.87</v>
      </c>
      <c r="M68" s="258">
        <v>7.5899999999999995E-2</v>
      </c>
      <c r="N68" s="86">
        <f t="shared" si="19"/>
        <v>5.5243325515906766E-3</v>
      </c>
      <c r="O68" s="86">
        <f t="shared" si="20"/>
        <v>1.3734046109103726E-3</v>
      </c>
      <c r="P68" s="265">
        <f t="shared" si="16"/>
        <v>-1.0000000000000286E-4</v>
      </c>
      <c r="Q68" s="136"/>
      <c r="S68" s="194"/>
      <c r="T68" s="214"/>
    </row>
    <row r="69" spans="1:21" s="138" customFormat="1" ht="12.95" customHeight="1">
      <c r="A69" s="363">
        <v>58</v>
      </c>
      <c r="B69" s="364" t="s">
        <v>6</v>
      </c>
      <c r="C69" s="373" t="s">
        <v>77</v>
      </c>
      <c r="D69" s="80">
        <v>256785521.63</v>
      </c>
      <c r="E69" s="223">
        <f t="shared" si="17"/>
        <v>6.2266376792205361E-4</v>
      </c>
      <c r="F69" s="80">
        <v>4122.58</v>
      </c>
      <c r="G69" s="80">
        <v>4144.9799999999996</v>
      </c>
      <c r="H69" s="258">
        <v>7.7299999999999994E-2</v>
      </c>
      <c r="I69" s="80">
        <v>256383014.59</v>
      </c>
      <c r="J69" s="223">
        <f t="shared" si="21"/>
        <v>6.1095158769879565E-4</v>
      </c>
      <c r="K69" s="80">
        <v>4116.24</v>
      </c>
      <c r="L69" s="80">
        <v>4138.42</v>
      </c>
      <c r="M69" s="258">
        <v>7.8700000000000006E-2</v>
      </c>
      <c r="N69" s="86">
        <f t="shared" ref="N69:N75" si="22">((I69-D69)/D69)</f>
        <v>-1.5674833902043766E-3</v>
      </c>
      <c r="O69" s="86">
        <f t="shared" si="20"/>
        <v>-1.5826373106744764E-3</v>
      </c>
      <c r="P69" s="265">
        <f t="shared" si="16"/>
        <v>1.4000000000000123E-3</v>
      </c>
      <c r="Q69" s="136"/>
      <c r="S69" s="397"/>
      <c r="T69" s="397"/>
    </row>
    <row r="70" spans="1:21" s="154" customFormat="1" ht="12.95" customHeight="1">
      <c r="A70" s="363">
        <v>59</v>
      </c>
      <c r="B70" s="364" t="s">
        <v>99</v>
      </c>
      <c r="C70" s="373" t="s">
        <v>100</v>
      </c>
      <c r="D70" s="80">
        <v>55861299.43</v>
      </c>
      <c r="E70" s="223">
        <f t="shared" si="17"/>
        <v>1.3545470540283851E-4</v>
      </c>
      <c r="F70" s="351">
        <v>11.8041</v>
      </c>
      <c r="G70" s="80">
        <v>11.8345</v>
      </c>
      <c r="H70" s="258">
        <v>5.7000000000000002E-2</v>
      </c>
      <c r="I70" s="80">
        <v>55891088.32</v>
      </c>
      <c r="J70" s="223">
        <f t="shared" si="21"/>
        <v>1.3318647181804954E-4</v>
      </c>
      <c r="K70" s="351">
        <v>11.8231</v>
      </c>
      <c r="L70" s="80">
        <v>11.856999999999999</v>
      </c>
      <c r="M70" s="258">
        <v>5.7700000000000001E-2</v>
      </c>
      <c r="N70" s="86">
        <f t="shared" si="22"/>
        <v>5.332652534753361E-4</v>
      </c>
      <c r="O70" s="86">
        <f t="shared" si="20"/>
        <v>1.9012210063795746E-3</v>
      </c>
      <c r="P70" s="265">
        <f t="shared" si="16"/>
        <v>6.9999999999999923E-4</v>
      </c>
      <c r="Q70" s="136"/>
      <c r="R70" s="196"/>
      <c r="S70" s="197"/>
      <c r="T70" s="404"/>
      <c r="U70" s="155"/>
    </row>
    <row r="71" spans="1:21" s="138" customFormat="1" ht="12.95" customHeight="1">
      <c r="A71" s="363">
        <v>60</v>
      </c>
      <c r="B71" s="364" t="s">
        <v>28</v>
      </c>
      <c r="C71" s="373" t="s">
        <v>94</v>
      </c>
      <c r="D71" s="80">
        <v>14801627350.200001</v>
      </c>
      <c r="E71" s="223">
        <f t="shared" si="17"/>
        <v>3.5891575968732138E-2</v>
      </c>
      <c r="F71" s="80">
        <v>1168.6199999999999</v>
      </c>
      <c r="G71" s="80">
        <v>1168.6199999999999</v>
      </c>
      <c r="H71" s="258">
        <v>4.2500000000000003E-2</v>
      </c>
      <c r="I71" s="80">
        <v>14855525015.6</v>
      </c>
      <c r="J71" s="223">
        <f t="shared" si="21"/>
        <v>3.5400186743626806E-2</v>
      </c>
      <c r="K71" s="80">
        <v>1171.93</v>
      </c>
      <c r="L71" s="80">
        <v>1171.93</v>
      </c>
      <c r="M71" s="258">
        <v>4.53E-2</v>
      </c>
      <c r="N71" s="86">
        <f t="shared" si="22"/>
        <v>3.6413337618090586E-3</v>
      </c>
      <c r="O71" s="86">
        <f t="shared" si="20"/>
        <v>2.8324006092657777E-3</v>
      </c>
      <c r="P71" s="265">
        <f t="shared" si="16"/>
        <v>2.7999999999999969E-3</v>
      </c>
      <c r="Q71" s="136"/>
      <c r="S71" s="198"/>
      <c r="T71" s="404"/>
    </row>
    <row r="72" spans="1:21" s="138" customFormat="1" ht="12.95" customHeight="1">
      <c r="A72" s="363">
        <v>61</v>
      </c>
      <c r="B72" s="364" t="s">
        <v>195</v>
      </c>
      <c r="C72" s="373" t="s">
        <v>194</v>
      </c>
      <c r="D72" s="80">
        <v>21753097.68</v>
      </c>
      <c r="E72" s="223">
        <f t="shared" si="17"/>
        <v>5.2747778299284181E-5</v>
      </c>
      <c r="F72" s="80">
        <v>0.70530000000000004</v>
      </c>
      <c r="G72" s="80">
        <v>0.70530000000000004</v>
      </c>
      <c r="H72" s="258">
        <v>3.3399999999999999E-2</v>
      </c>
      <c r="I72" s="80">
        <v>21781421.02</v>
      </c>
      <c r="J72" s="223">
        <f t="shared" si="21"/>
        <v>5.1904350121577689E-5</v>
      </c>
      <c r="K72" s="80">
        <v>0.70689999999999997</v>
      </c>
      <c r="L72" s="80">
        <v>0.70689999999999997</v>
      </c>
      <c r="M72" s="258">
        <v>3.5799999999999998E-2</v>
      </c>
      <c r="N72" s="135">
        <f>((I72-D72)/D72)</f>
        <v>1.3020370899194092E-3</v>
      </c>
      <c r="O72" s="135">
        <f>((L72-G72)/G72)</f>
        <v>2.2685382106903936E-3</v>
      </c>
      <c r="P72" s="265">
        <f t="shared" si="16"/>
        <v>2.3999999999999994E-3</v>
      </c>
      <c r="Q72" s="136"/>
      <c r="R72" s="199"/>
      <c r="S72" s="156"/>
      <c r="T72" s="404"/>
    </row>
    <row r="73" spans="1:21" s="138" customFormat="1" ht="12.95" customHeight="1">
      <c r="A73" s="363">
        <v>62</v>
      </c>
      <c r="B73" s="364" t="s">
        <v>108</v>
      </c>
      <c r="C73" s="373" t="s">
        <v>111</v>
      </c>
      <c r="D73" s="80">
        <v>416571345.87</v>
      </c>
      <c r="E73" s="223">
        <f t="shared" si="17"/>
        <v>1.0101188033549615E-3</v>
      </c>
      <c r="F73" s="80">
        <v>1160.48</v>
      </c>
      <c r="G73" s="80">
        <v>1173.3</v>
      </c>
      <c r="H73" s="258">
        <v>-3.5999999999999999E-3</v>
      </c>
      <c r="I73" s="80">
        <v>416889061.25999999</v>
      </c>
      <c r="J73" s="223">
        <f t="shared" si="21"/>
        <v>9.9343177736779678E-4</v>
      </c>
      <c r="K73" s="80">
        <v>1161.3699999999999</v>
      </c>
      <c r="L73" s="80">
        <v>1174.7</v>
      </c>
      <c r="M73" s="258">
        <v>-2.7000000000000001E-3</v>
      </c>
      <c r="N73" s="86">
        <f t="shared" si="22"/>
        <v>7.6269141684828117E-4</v>
      </c>
      <c r="O73" s="86">
        <f t="shared" si="20"/>
        <v>1.1932157163556559E-3</v>
      </c>
      <c r="P73" s="265">
        <f t="shared" si="16"/>
        <v>8.9999999999999976E-4</v>
      </c>
      <c r="Q73" s="136"/>
      <c r="R73" s="149"/>
      <c r="S73" s="156"/>
      <c r="T73" s="404"/>
    </row>
    <row r="74" spans="1:21" s="138" customFormat="1" ht="12.95" customHeight="1">
      <c r="A74" s="363">
        <v>63</v>
      </c>
      <c r="B74" s="364" t="s">
        <v>53</v>
      </c>
      <c r="C74" s="373" t="s">
        <v>112</v>
      </c>
      <c r="D74" s="80">
        <v>162300706.80000001</v>
      </c>
      <c r="E74" s="223">
        <f t="shared" si="17"/>
        <v>3.9355322290372417E-4</v>
      </c>
      <c r="F74" s="80">
        <v>140.69890000000001</v>
      </c>
      <c r="G74" s="80">
        <v>140.69890000000001</v>
      </c>
      <c r="H74" s="258">
        <v>1.1000000000000001E-3</v>
      </c>
      <c r="I74" s="80">
        <v>162474613.74000001</v>
      </c>
      <c r="J74" s="223">
        <f t="shared" si="21"/>
        <v>3.8717121484799515E-4</v>
      </c>
      <c r="K74" s="80">
        <v>140.85</v>
      </c>
      <c r="L74" s="80">
        <v>140.85</v>
      </c>
      <c r="M74" s="258">
        <v>1.1000000000000001E-3</v>
      </c>
      <c r="N74" s="86">
        <f t="shared" si="22"/>
        <v>1.071510675639261E-3</v>
      </c>
      <c r="O74" s="86">
        <f t="shared" si="20"/>
        <v>1.0739245296159767E-3</v>
      </c>
      <c r="P74" s="265">
        <f t="shared" si="16"/>
        <v>0</v>
      </c>
      <c r="Q74" s="136"/>
      <c r="R74" s="170"/>
      <c r="S74" s="157"/>
      <c r="T74" s="404"/>
    </row>
    <row r="75" spans="1:21" s="138" customFormat="1" ht="12.95" customHeight="1">
      <c r="A75" s="363">
        <v>64</v>
      </c>
      <c r="B75" s="364" t="s">
        <v>114</v>
      </c>
      <c r="C75" s="373" t="s">
        <v>115</v>
      </c>
      <c r="D75" s="80">
        <v>759733169.16999996</v>
      </c>
      <c r="E75" s="223">
        <f>(D75/$D$85)</f>
        <v>1.8422312703921862E-3</v>
      </c>
      <c r="F75" s="81">
        <v>189.76096999999999</v>
      </c>
      <c r="G75" s="81">
        <v>191.27868599999999</v>
      </c>
      <c r="H75" s="258">
        <v>0.1046</v>
      </c>
      <c r="I75" s="80">
        <v>755798194.88</v>
      </c>
      <c r="J75" s="223">
        <f t="shared" si="21"/>
        <v>1.8010401659417502E-3</v>
      </c>
      <c r="K75" s="81">
        <v>189.92910000000001</v>
      </c>
      <c r="L75" s="81">
        <v>191.53417400000001</v>
      </c>
      <c r="M75" s="258">
        <v>9.1999999999999998E-2</v>
      </c>
      <c r="N75" s="86">
        <f t="shared" si="22"/>
        <v>-5.1794162077968475E-3</v>
      </c>
      <c r="O75" s="86">
        <f t="shared" si="20"/>
        <v>1.3356846251025268E-3</v>
      </c>
      <c r="P75" s="265">
        <f t="shared" si="16"/>
        <v>-1.26E-2</v>
      </c>
      <c r="Q75" s="136"/>
      <c r="R75" s="170"/>
      <c r="S75" s="200"/>
      <c r="T75" s="404"/>
    </row>
    <row r="76" spans="1:21" s="138" customFormat="1" ht="12.95" customHeight="1">
      <c r="A76" s="363">
        <v>65</v>
      </c>
      <c r="B76" s="364" t="s">
        <v>118</v>
      </c>
      <c r="C76" s="373" t="s">
        <v>121</v>
      </c>
      <c r="D76" s="80">
        <v>429448857.11000001</v>
      </c>
      <c r="E76" s="223">
        <f t="shared" si="17"/>
        <v>1.0413447058873894E-3</v>
      </c>
      <c r="F76" s="81">
        <v>1.4992000000000001</v>
      </c>
      <c r="G76" s="81">
        <v>1.4992000000000001</v>
      </c>
      <c r="H76" s="258">
        <v>6.6000000000000003E-2</v>
      </c>
      <c r="I76" s="80">
        <v>430013778.50999999</v>
      </c>
      <c r="J76" s="223">
        <f t="shared" si="21"/>
        <v>1.0247075108823914E-3</v>
      </c>
      <c r="K76" s="81">
        <v>1.5017</v>
      </c>
      <c r="L76" s="81">
        <v>1.5017</v>
      </c>
      <c r="M76" s="258">
        <v>6.7699999999999996E-2</v>
      </c>
      <c r="N76" s="86">
        <f t="shared" ref="N76:N85" si="23">((I76-D76)/D76)</f>
        <v>1.3154567549711184E-3</v>
      </c>
      <c r="O76" s="86">
        <f t="shared" ref="O76:O83" si="24">((L76-G76)/G76)</f>
        <v>1.6675560298825684E-3</v>
      </c>
      <c r="P76" s="265">
        <f t="shared" si="16"/>
        <v>1.6999999999999932E-3</v>
      </c>
      <c r="Q76" s="136"/>
      <c r="R76" s="181"/>
      <c r="S76" s="200"/>
      <c r="T76" s="404"/>
    </row>
    <row r="77" spans="1:21" s="138" customFormat="1" ht="12.95" customHeight="1">
      <c r="A77" s="363">
        <v>66</v>
      </c>
      <c r="B77" s="364" t="s">
        <v>149</v>
      </c>
      <c r="C77" s="373" t="s">
        <v>152</v>
      </c>
      <c r="D77" s="80">
        <v>447925186.86000001</v>
      </c>
      <c r="E77" s="223">
        <f t="shared" si="17"/>
        <v>1.0861468467031092E-3</v>
      </c>
      <c r="F77" s="81">
        <v>1.1991000000000001</v>
      </c>
      <c r="G77" s="81">
        <v>1.1991000000000001</v>
      </c>
      <c r="H77" s="258">
        <v>4.8399999999999999E-2</v>
      </c>
      <c r="I77" s="80">
        <v>447703167.31</v>
      </c>
      <c r="J77" s="223">
        <f t="shared" si="21"/>
        <v>1.0668606940410501E-3</v>
      </c>
      <c r="K77" s="81">
        <v>1.1993</v>
      </c>
      <c r="L77" s="81">
        <v>1.1993</v>
      </c>
      <c r="M77" s="258">
        <v>2.0000000000000001E-4</v>
      </c>
      <c r="N77" s="86">
        <v>-8.3999999999999995E-5</v>
      </c>
      <c r="O77" s="86">
        <f t="shared" si="24"/>
        <v>1.6679176048701357E-4</v>
      </c>
      <c r="P77" s="265">
        <f t="shared" si="16"/>
        <v>-4.82E-2</v>
      </c>
      <c r="Q77" s="136"/>
      <c r="R77" s="170"/>
      <c r="S77" s="200"/>
      <c r="T77" s="404"/>
    </row>
    <row r="78" spans="1:21" s="138" customFormat="1" ht="12.95" customHeight="1">
      <c r="A78" s="363">
        <v>67</v>
      </c>
      <c r="B78" s="364" t="s">
        <v>8</v>
      </c>
      <c r="C78" s="373" t="s">
        <v>158</v>
      </c>
      <c r="D78" s="80">
        <v>1271008306.1099999</v>
      </c>
      <c r="E78" s="223">
        <f t="shared" si="17"/>
        <v>3.0819916010802833E-3</v>
      </c>
      <c r="F78" s="81">
        <v>1.0399</v>
      </c>
      <c r="G78" s="81">
        <v>1.0450999999999999</v>
      </c>
      <c r="H78" s="258">
        <v>5.4899999999999997E-2</v>
      </c>
      <c r="I78" s="80">
        <v>1250599751.5999999</v>
      </c>
      <c r="J78" s="223">
        <f t="shared" si="21"/>
        <v>2.9801346436213595E-3</v>
      </c>
      <c r="K78" s="81">
        <v>1.0409999999999999</v>
      </c>
      <c r="L78" s="81">
        <v>1.0462</v>
      </c>
      <c r="M78" s="258">
        <v>5.4899999999999997E-2</v>
      </c>
      <c r="N78" s="86">
        <f t="shared" si="23"/>
        <v>-1.605697965299821E-2</v>
      </c>
      <c r="O78" s="86">
        <f t="shared" si="24"/>
        <v>1.0525308582911693E-3</v>
      </c>
      <c r="P78" s="265">
        <f t="shared" si="16"/>
        <v>0</v>
      </c>
      <c r="Q78" s="136"/>
      <c r="R78" s="170"/>
      <c r="S78" s="200"/>
      <c r="T78" s="404"/>
    </row>
    <row r="79" spans="1:21" s="138" customFormat="1" ht="12.95" customHeight="1">
      <c r="A79" s="363">
        <v>68</v>
      </c>
      <c r="B79" s="364" t="s">
        <v>6</v>
      </c>
      <c r="C79" s="373" t="s">
        <v>182</v>
      </c>
      <c r="D79" s="80">
        <v>31818847176.709999</v>
      </c>
      <c r="E79" s="223">
        <f t="shared" si="17"/>
        <v>7.7155608884109203E-2</v>
      </c>
      <c r="F79" s="81">
        <v>109.69</v>
      </c>
      <c r="G79" s="81">
        <v>109.69</v>
      </c>
      <c r="H79" s="258">
        <v>7.0199999999999999E-2</v>
      </c>
      <c r="I79" s="80">
        <v>32016079151.919998</v>
      </c>
      <c r="J79" s="223">
        <f t="shared" si="21"/>
        <v>7.6293175743471289E-2</v>
      </c>
      <c r="K79" s="81">
        <v>109.84</v>
      </c>
      <c r="L79" s="81">
        <v>109.84</v>
      </c>
      <c r="M79" s="258">
        <v>7.0300000000000001E-2</v>
      </c>
      <c r="N79" s="86">
        <f>((I79-D79)/D79)</f>
        <v>6.1985896005171499E-3</v>
      </c>
      <c r="O79" s="86">
        <f>((L79-G79)/G79)</f>
        <v>1.367490199653621E-3</v>
      </c>
      <c r="P79" s="265">
        <f t="shared" si="16"/>
        <v>1.0000000000000286E-4</v>
      </c>
      <c r="Q79" s="136"/>
      <c r="R79" s="170"/>
      <c r="S79" s="200"/>
      <c r="T79" s="404"/>
    </row>
    <row r="80" spans="1:21" s="138" customFormat="1" ht="12.95" customHeight="1">
      <c r="A80" s="363">
        <v>69</v>
      </c>
      <c r="B80" s="364" t="s">
        <v>161</v>
      </c>
      <c r="C80" s="373" t="s">
        <v>187</v>
      </c>
      <c r="D80" s="80">
        <v>265526309.66</v>
      </c>
      <c r="E80" s="223">
        <f t="shared" si="17"/>
        <v>6.4385877913148597E-4</v>
      </c>
      <c r="F80" s="80">
        <v>1113.8800000000001</v>
      </c>
      <c r="G80" s="80">
        <v>1113.8800000000001</v>
      </c>
      <c r="H80" s="258">
        <v>0.1139</v>
      </c>
      <c r="I80" s="80">
        <v>266190205.75</v>
      </c>
      <c r="J80" s="223">
        <f t="shared" si="21"/>
        <v>6.3432177475915676E-4</v>
      </c>
      <c r="K80" s="80">
        <v>1116.2</v>
      </c>
      <c r="L80" s="80">
        <v>1116.2</v>
      </c>
      <c r="M80" s="258">
        <v>0.1162</v>
      </c>
      <c r="N80" s="86">
        <f>((I80-D80)/D80)</f>
        <v>2.5003024779356384E-3</v>
      </c>
      <c r="O80" s="86">
        <f t="shared" si="24"/>
        <v>2.0828096383810968E-3</v>
      </c>
      <c r="P80" s="265">
        <f t="shared" si="16"/>
        <v>2.2999999999999965E-3</v>
      </c>
      <c r="Q80" s="136"/>
      <c r="R80" s="170"/>
      <c r="S80" s="200"/>
      <c r="T80" s="404"/>
    </row>
    <row r="81" spans="1:20" s="138" customFormat="1" ht="12.95" customHeight="1">
      <c r="A81" s="363">
        <v>70</v>
      </c>
      <c r="B81" s="364" t="s">
        <v>197</v>
      </c>
      <c r="C81" s="373" t="s">
        <v>196</v>
      </c>
      <c r="D81" s="80">
        <v>1410773490.71</v>
      </c>
      <c r="E81" s="223">
        <f>(D81/$D$85)</f>
        <v>3.4208997915223969E-3</v>
      </c>
      <c r="F81" s="81">
        <v>1.0461</v>
      </c>
      <c r="G81" s="81">
        <v>1.0461</v>
      </c>
      <c r="H81" s="258">
        <v>8.6499999999999994E-2</v>
      </c>
      <c r="I81" s="80">
        <v>1403855606.3800001</v>
      </c>
      <c r="J81" s="223">
        <f t="shared" si="21"/>
        <v>3.3453378843731328E-3</v>
      </c>
      <c r="K81" s="81">
        <v>1.0461</v>
      </c>
      <c r="L81" s="81">
        <v>1.0461</v>
      </c>
      <c r="M81" s="258">
        <v>8.6499999999999994E-2</v>
      </c>
      <c r="N81" s="86">
        <f>((I81-D81)/D81)</f>
        <v>-4.9036109450272987E-3</v>
      </c>
      <c r="O81" s="86">
        <f>((L81-G81)/G81)</f>
        <v>0</v>
      </c>
      <c r="P81" s="265">
        <f>M81-H81</f>
        <v>0</v>
      </c>
      <c r="Q81" s="136"/>
      <c r="R81" s="170"/>
      <c r="S81" s="200"/>
      <c r="T81" s="404"/>
    </row>
    <row r="82" spans="1:20" s="138" customFormat="1" ht="12.95" customHeight="1">
      <c r="A82" s="363">
        <v>71</v>
      </c>
      <c r="B82" s="365" t="s">
        <v>13</v>
      </c>
      <c r="C82" s="374" t="s">
        <v>250</v>
      </c>
      <c r="D82" s="80">
        <v>1506605316</v>
      </c>
      <c r="E82" s="223">
        <f t="shared" ref="E82" si="25">(D82/$D$85)</f>
        <v>3.6532766211938871E-3</v>
      </c>
      <c r="F82" s="81">
        <v>104.52</v>
      </c>
      <c r="G82" s="81">
        <v>104.52</v>
      </c>
      <c r="H82" s="258">
        <v>8.48E-2</v>
      </c>
      <c r="I82" s="80">
        <v>1449085615.9400001</v>
      </c>
      <c r="J82" s="223">
        <f t="shared" ref="J82" si="26">(I82/$I$85)</f>
        <v>3.4531193854078408E-3</v>
      </c>
      <c r="K82" s="81">
        <v>104.58</v>
      </c>
      <c r="L82" s="81">
        <v>104.58</v>
      </c>
      <c r="M82" s="258">
        <v>0.10390000000000001</v>
      </c>
      <c r="N82" s="86">
        <f t="shared" ref="N82" si="27">((I82-D82)/D82)</f>
        <v>-3.8178346677226208E-2</v>
      </c>
      <c r="O82" s="86">
        <f t="shared" ref="O82" si="28">((L82-G82)/G82)</f>
        <v>5.7405281285880481E-4</v>
      </c>
      <c r="P82" s="265">
        <f t="shared" ref="P82" si="29">M82-H82</f>
        <v>1.9100000000000006E-2</v>
      </c>
      <c r="Q82" s="136"/>
      <c r="R82" s="170"/>
      <c r="S82" s="200"/>
      <c r="T82" s="404"/>
    </row>
    <row r="83" spans="1:20" s="138" customFormat="1" ht="12.95" customHeight="1">
      <c r="A83" s="363">
        <v>72</v>
      </c>
      <c r="B83" s="364" t="s">
        <v>97</v>
      </c>
      <c r="C83" s="373" t="s">
        <v>254</v>
      </c>
      <c r="D83" s="80">
        <v>383983573.06999999</v>
      </c>
      <c r="E83" s="223">
        <f t="shared" si="17"/>
        <v>9.31098672971313E-4</v>
      </c>
      <c r="F83" s="81">
        <v>101.74</v>
      </c>
      <c r="G83" s="81">
        <v>101.74</v>
      </c>
      <c r="H83" s="258">
        <v>3.8490000000000003E-2</v>
      </c>
      <c r="I83" s="80">
        <v>383084185.38999999</v>
      </c>
      <c r="J83" s="223">
        <f>(I83/$I$85)</f>
        <v>9.128759627879383E-4</v>
      </c>
      <c r="K83" s="81">
        <v>101.98</v>
      </c>
      <c r="L83" s="81">
        <v>101.98</v>
      </c>
      <c r="M83" s="258">
        <v>4.2259999999999999E-2</v>
      </c>
      <c r="N83" s="86">
        <f t="shared" si="23"/>
        <v>-2.3422556147631069E-3</v>
      </c>
      <c r="O83" s="86">
        <f t="shared" si="24"/>
        <v>2.3589541969727648E-3</v>
      </c>
      <c r="P83" s="265">
        <f t="shared" si="16"/>
        <v>3.7699999999999956E-3</v>
      </c>
      <c r="Q83" s="136"/>
      <c r="R83" s="170"/>
      <c r="S83" s="200"/>
      <c r="T83" s="404"/>
    </row>
    <row r="84" spans="1:20" s="138" customFormat="1" ht="12.95" customHeight="1">
      <c r="A84" s="363">
        <v>73</v>
      </c>
      <c r="B84" s="364" t="s">
        <v>8</v>
      </c>
      <c r="C84" s="373" t="s">
        <v>264</v>
      </c>
      <c r="D84" s="80">
        <v>918814055.39999998</v>
      </c>
      <c r="E84" s="223">
        <f t="shared" ref="E84" si="30">(D84/$D$85)</f>
        <v>2.227976944040708E-3</v>
      </c>
      <c r="F84" s="81">
        <v>1.0014000000000001</v>
      </c>
      <c r="G84" s="81">
        <v>1.0014000000000001</v>
      </c>
      <c r="H84" s="258">
        <v>6.7799999999999999E-2</v>
      </c>
      <c r="I84" s="80">
        <v>919766279.04999995</v>
      </c>
      <c r="J84" s="223">
        <f>(I84/$I$85)</f>
        <v>2.1917702676054296E-3</v>
      </c>
      <c r="K84" s="81">
        <v>1.0024</v>
      </c>
      <c r="L84" s="81">
        <v>1.0024</v>
      </c>
      <c r="M84" s="258">
        <v>5.21E-2</v>
      </c>
      <c r="N84" s="86">
        <f t="shared" ref="N84" si="31">((I84-D84)/D84)</f>
        <v>1.0363616494584768E-3</v>
      </c>
      <c r="O84" s="86">
        <f t="shared" ref="O84" si="32">((L84-G84)/G84)</f>
        <v>9.9860195725972613E-4</v>
      </c>
      <c r="P84" s="265">
        <f t="shared" ref="P84" si="33">M84-H84</f>
        <v>-1.5699999999999999E-2</v>
      </c>
      <c r="Q84" s="136"/>
      <c r="R84" s="170"/>
      <c r="S84" s="200"/>
      <c r="T84" s="368"/>
    </row>
    <row r="85" spans="1:20" s="138" customFormat="1" ht="12.95" customHeight="1">
      <c r="A85" s="247"/>
      <c r="B85" s="133"/>
      <c r="C85" s="303" t="s">
        <v>47</v>
      </c>
      <c r="D85" s="84">
        <f>SUM(D56:D84)</f>
        <v>412398367881.5</v>
      </c>
      <c r="E85" s="323">
        <f>(D85/$D$159)</f>
        <v>0.29278234960861799</v>
      </c>
      <c r="F85" s="81">
        <v>100.69</v>
      </c>
      <c r="G85" s="81">
        <v>100.69</v>
      </c>
      <c r="H85" s="258">
        <v>2.0310000000000002E-2</v>
      </c>
      <c r="I85" s="84">
        <f>SUM(I56:I84)</f>
        <v>419645385579.06</v>
      </c>
      <c r="J85" s="323">
        <f>(I85/$I$159)</f>
        <v>0.2976338095839306</v>
      </c>
      <c r="K85" s="325"/>
      <c r="L85" s="79"/>
      <c r="M85" s="342"/>
      <c r="N85" s="327">
        <f t="shared" si="23"/>
        <v>1.7572857367957335E-2</v>
      </c>
      <c r="O85" s="327"/>
      <c r="P85" s="328">
        <f t="shared" si="16"/>
        <v>-2.0310000000000002E-2</v>
      </c>
      <c r="Q85" s="136"/>
      <c r="R85" s="111"/>
      <c r="S85" s="201"/>
      <c r="T85" s="213"/>
    </row>
    <row r="86" spans="1:20" s="138" customFormat="1" ht="5.25" customHeight="1">
      <c r="A86" s="380"/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36"/>
      <c r="R86" s="111"/>
      <c r="S86" s="201"/>
      <c r="T86" s="213"/>
    </row>
    <row r="87" spans="1:20" s="138" customFormat="1" ht="12" customHeight="1">
      <c r="A87" s="383" t="s">
        <v>217</v>
      </c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5"/>
      <c r="Q87" s="136"/>
      <c r="R87" s="111"/>
      <c r="S87" s="201"/>
      <c r="T87" s="213"/>
    </row>
    <row r="88" spans="1:20" s="138" customFormat="1" ht="12.95" customHeight="1">
      <c r="A88" s="392" t="s">
        <v>218</v>
      </c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4"/>
      <c r="Q88" s="136"/>
      <c r="R88" s="111"/>
      <c r="S88" s="201"/>
      <c r="T88" s="213"/>
    </row>
    <row r="89" spans="1:20" s="138" customFormat="1" ht="12.95" customHeight="1">
      <c r="A89" s="363" t="s">
        <v>265</v>
      </c>
      <c r="B89" s="364" t="s">
        <v>205</v>
      </c>
      <c r="C89" s="373" t="s">
        <v>251</v>
      </c>
      <c r="D89" s="80">
        <v>9778154304.6100006</v>
      </c>
      <c r="E89" s="223">
        <f t="shared" ref="E89:E96" si="34">(D89/$D$107)</f>
        <v>3.4995373524403094E-2</v>
      </c>
      <c r="F89" s="80">
        <v>51696.25</v>
      </c>
      <c r="G89" s="80">
        <v>51696.25</v>
      </c>
      <c r="H89" s="258">
        <v>5.5899999999999998E-2</v>
      </c>
      <c r="I89" s="80">
        <v>9815399488.2700005</v>
      </c>
      <c r="J89" s="223">
        <f t="shared" ref="J89:J96" si="35">(I89/$I$107)</f>
        <v>3.5106480811075515E-2</v>
      </c>
      <c r="K89" s="80">
        <v>51746.25</v>
      </c>
      <c r="L89" s="80">
        <v>51746.25</v>
      </c>
      <c r="M89" s="258">
        <v>5.6800000000000003E-2</v>
      </c>
      <c r="N89" s="86">
        <f t="shared" ref="N89:N96" si="36">((I89-D89)/D89)</f>
        <v>3.8090198313234088E-3</v>
      </c>
      <c r="O89" s="86">
        <f>((L89-G89)/G89)</f>
        <v>9.6718814227337571E-4</v>
      </c>
      <c r="P89" s="265">
        <f t="shared" ref="P89:P96" si="37">M89-H89</f>
        <v>9.0000000000000496E-4</v>
      </c>
      <c r="Q89" s="136"/>
      <c r="R89" s="111"/>
      <c r="S89" s="201"/>
      <c r="T89" s="213"/>
    </row>
    <row r="90" spans="1:20" s="138" customFormat="1" ht="12.95" customHeight="1">
      <c r="A90" s="363" t="s">
        <v>266</v>
      </c>
      <c r="B90" s="364" t="s">
        <v>205</v>
      </c>
      <c r="C90" s="373" t="s">
        <v>252</v>
      </c>
      <c r="D90" s="80">
        <v>643063910.33000004</v>
      </c>
      <c r="E90" s="223">
        <f t="shared" si="34"/>
        <v>2.3014835971090952E-3</v>
      </c>
      <c r="F90" s="80">
        <v>51537.91</v>
      </c>
      <c r="G90" s="80">
        <v>51537.91</v>
      </c>
      <c r="H90" s="258">
        <v>6.13E-2</v>
      </c>
      <c r="I90" s="80">
        <v>643699304.46000004</v>
      </c>
      <c r="J90" s="223">
        <f t="shared" si="35"/>
        <v>2.3023023471570006E-3</v>
      </c>
      <c r="K90" s="80">
        <v>51587.91</v>
      </c>
      <c r="L90" s="80">
        <v>51587.91</v>
      </c>
      <c r="M90" s="258">
        <v>6.2199999999999998E-2</v>
      </c>
      <c r="N90" s="86">
        <f t="shared" si="36"/>
        <v>9.8807306675619704E-4</v>
      </c>
      <c r="O90" s="86">
        <f t="shared" ref="O90:O95" si="38">((L90-G90)/G90)</f>
        <v>9.7015963588744671E-4</v>
      </c>
      <c r="P90" s="265">
        <f t="shared" si="37"/>
        <v>8.9999999999999802E-4</v>
      </c>
      <c r="Q90" s="136"/>
      <c r="S90" s="191"/>
      <c r="T90" s="191"/>
    </row>
    <row r="91" spans="1:20" s="138" customFormat="1" ht="12.95" customHeight="1">
      <c r="A91" s="363">
        <v>75</v>
      </c>
      <c r="B91" s="364" t="s">
        <v>46</v>
      </c>
      <c r="C91" s="373" t="s">
        <v>181</v>
      </c>
      <c r="D91" s="80">
        <v>64426469416.910004</v>
      </c>
      <c r="E91" s="223">
        <f t="shared" si="34"/>
        <v>0.23057811237856338</v>
      </c>
      <c r="F91" s="80">
        <v>51109.21</v>
      </c>
      <c r="G91" s="80">
        <v>51109.21</v>
      </c>
      <c r="H91" s="258">
        <v>2.4400000000000002E-2</v>
      </c>
      <c r="I91" s="80">
        <v>64662755218.839996</v>
      </c>
      <c r="J91" s="223">
        <f t="shared" si="35"/>
        <v>0.23127757336768259</v>
      </c>
      <c r="K91" s="80">
        <v>51070.86</v>
      </c>
      <c r="L91" s="80">
        <v>51070.86</v>
      </c>
      <c r="M91" s="258">
        <v>2.5499999999999998E-2</v>
      </c>
      <c r="N91" s="86">
        <f t="shared" si="36"/>
        <v>3.6675267800407325E-3</v>
      </c>
      <c r="O91" s="86">
        <f t="shared" si="38"/>
        <v>-7.5035399686276794E-4</v>
      </c>
      <c r="P91" s="265">
        <f t="shared" si="37"/>
        <v>1.0999999999999968E-3</v>
      </c>
      <c r="Q91" s="136"/>
      <c r="S91" s="192"/>
      <c r="T91" s="191"/>
    </row>
    <row r="92" spans="1:20" s="138" customFormat="1" ht="12.95" customHeight="1">
      <c r="A92" s="363">
        <v>76</v>
      </c>
      <c r="B92" s="364" t="s">
        <v>146</v>
      </c>
      <c r="C92" s="373" t="s">
        <v>133</v>
      </c>
      <c r="D92" s="80">
        <v>5704462981.6199999</v>
      </c>
      <c r="E92" s="223">
        <f t="shared" si="34"/>
        <v>2.0415899215642849E-2</v>
      </c>
      <c r="F92" s="80">
        <v>415.13</v>
      </c>
      <c r="G92" s="80">
        <v>415.13</v>
      </c>
      <c r="H92" s="258">
        <v>3.95E-2</v>
      </c>
      <c r="I92" s="80">
        <v>5711941491.5299997</v>
      </c>
      <c r="J92" s="223">
        <f t="shared" si="35"/>
        <v>2.0429750679636111E-2</v>
      </c>
      <c r="K92" s="80">
        <v>415.32</v>
      </c>
      <c r="L92" s="80">
        <v>415.32</v>
      </c>
      <c r="M92" s="259">
        <v>3.9699999999999999E-2</v>
      </c>
      <c r="N92" s="86">
        <f t="shared" si="36"/>
        <v>1.3109928023191482E-3</v>
      </c>
      <c r="O92" s="86">
        <f t="shared" si="38"/>
        <v>4.5768795317129029E-4</v>
      </c>
      <c r="P92" s="265">
        <f t="shared" si="37"/>
        <v>1.9999999999999879E-4</v>
      </c>
      <c r="Q92" s="136"/>
      <c r="S92" s="202"/>
      <c r="T92" s="191"/>
    </row>
    <row r="93" spans="1:20" s="138" customFormat="1" ht="12.95" customHeight="1">
      <c r="A93" s="363">
        <v>77</v>
      </c>
      <c r="B93" s="364" t="s">
        <v>99</v>
      </c>
      <c r="C93" s="373" t="s">
        <v>141</v>
      </c>
      <c r="D93" s="351">
        <v>639952712.15999997</v>
      </c>
      <c r="E93" s="223">
        <f t="shared" si="34"/>
        <v>2.2903488227257272E-3</v>
      </c>
      <c r="F93" s="80">
        <v>46679.69</v>
      </c>
      <c r="G93" s="80">
        <v>47885.49</v>
      </c>
      <c r="H93" s="258">
        <v>8.6E-3</v>
      </c>
      <c r="I93" s="351">
        <v>646362088.64999998</v>
      </c>
      <c r="J93" s="223">
        <f t="shared" si="35"/>
        <v>2.3118262572313672E-3</v>
      </c>
      <c r="K93" s="80">
        <v>47147.21</v>
      </c>
      <c r="L93" s="80">
        <v>48367.260900000001</v>
      </c>
      <c r="M93" s="258">
        <v>7.9000000000000008E-3</v>
      </c>
      <c r="N93" s="86">
        <f t="shared" si="36"/>
        <v>1.0015390775307078E-2</v>
      </c>
      <c r="O93" s="86" t="e">
        <f>((#REF!-G93)/G93)</f>
        <v>#REF!</v>
      </c>
      <c r="P93" s="265">
        <f t="shared" si="37"/>
        <v>-6.9999999999999923E-4</v>
      </c>
      <c r="Q93" s="136"/>
      <c r="S93" s="202"/>
      <c r="T93" s="191"/>
    </row>
    <row r="94" spans="1:20" s="138" customFormat="1" ht="12.95" customHeight="1">
      <c r="A94" s="363">
        <v>78</v>
      </c>
      <c r="B94" s="364" t="s">
        <v>65</v>
      </c>
      <c r="C94" s="373" t="s">
        <v>159</v>
      </c>
      <c r="D94" s="80">
        <v>756739652.39999998</v>
      </c>
      <c r="E94" s="223">
        <f t="shared" si="34"/>
        <v>2.7083216291626318E-3</v>
      </c>
      <c r="F94" s="80">
        <f>105.7458*415.63</f>
        <v>43951.126854000002</v>
      </c>
      <c r="G94" s="80">
        <f>105.7458*415.63</f>
        <v>43951.126854000002</v>
      </c>
      <c r="H94" s="258">
        <v>8.48E-2</v>
      </c>
      <c r="I94" s="80">
        <v>756967091.24000001</v>
      </c>
      <c r="J94" s="223">
        <f>(I94/$I$107)</f>
        <v>2.7074242566480144E-3</v>
      </c>
      <c r="K94" s="80">
        <f>415.82*105.8566</f>
        <v>44017.291411999999</v>
      </c>
      <c r="L94" s="80">
        <f>415.82*105.8566</f>
        <v>44017.291411999999</v>
      </c>
      <c r="M94" s="258">
        <v>8.48E-2</v>
      </c>
      <c r="N94" s="86">
        <f t="shared" si="36"/>
        <v>3.0055097453755863E-4</v>
      </c>
      <c r="O94" s="86">
        <f t="shared" si="38"/>
        <v>1.5054120960262731E-3</v>
      </c>
      <c r="P94" s="265">
        <f t="shared" si="37"/>
        <v>0</v>
      </c>
      <c r="Q94" s="136"/>
      <c r="R94" s="150"/>
      <c r="S94" s="202"/>
      <c r="T94" s="157"/>
    </row>
    <row r="95" spans="1:20" s="138" customFormat="1" ht="12.95" customHeight="1">
      <c r="A95" s="363">
        <v>79</v>
      </c>
      <c r="B95" s="364" t="s">
        <v>8</v>
      </c>
      <c r="C95" s="373" t="s">
        <v>160</v>
      </c>
      <c r="D95" s="80">
        <f>415.63*13712865.26</f>
        <v>5699478188.0137997</v>
      </c>
      <c r="E95" s="223">
        <f t="shared" si="34"/>
        <v>2.0398058965964156E-2</v>
      </c>
      <c r="F95" s="80">
        <f>415.63*1.0603</f>
        <v>440.69248900000002</v>
      </c>
      <c r="G95" s="80">
        <f>415.63*1.0656</f>
        <v>442.89532800000006</v>
      </c>
      <c r="H95" s="258">
        <v>4.9000000000000002E-2</v>
      </c>
      <c r="I95" s="80">
        <f>415.82*13468985.39</f>
        <v>5600673504.8698006</v>
      </c>
      <c r="J95" s="223">
        <f t="shared" si="35"/>
        <v>2.0031781402558652E-2</v>
      </c>
      <c r="K95" s="80">
        <f>415.82*1.0613</f>
        <v>441.30976599999997</v>
      </c>
      <c r="L95" s="80">
        <f>415.82*1.0666</f>
        <v>443.51361199999997</v>
      </c>
      <c r="M95" s="258">
        <v>4.8899999999999999E-2</v>
      </c>
      <c r="N95" s="86">
        <f t="shared" si="36"/>
        <v>-1.7335741954726449E-2</v>
      </c>
      <c r="O95" s="86">
        <f t="shared" si="38"/>
        <v>1.3960047914524472E-3</v>
      </c>
      <c r="P95" s="265">
        <f t="shared" si="37"/>
        <v>-1.0000000000000286E-4</v>
      </c>
      <c r="Q95" s="136"/>
      <c r="S95" s="202"/>
      <c r="T95" s="157"/>
    </row>
    <row r="96" spans="1:20" s="138" customFormat="1" ht="12.95" customHeight="1">
      <c r="A96" s="363">
        <v>80</v>
      </c>
      <c r="B96" s="364" t="s">
        <v>188</v>
      </c>
      <c r="C96" s="373" t="s">
        <v>191</v>
      </c>
      <c r="D96" s="80">
        <v>815770197.25</v>
      </c>
      <c r="E96" s="223">
        <f t="shared" si="34"/>
        <v>2.9195880810942445E-3</v>
      </c>
      <c r="F96" s="80">
        <v>42641.23</v>
      </c>
      <c r="G96" s="80">
        <v>42641.23</v>
      </c>
      <c r="H96" s="258">
        <v>3.04E-2</v>
      </c>
      <c r="I96" s="80">
        <v>758129876.71000004</v>
      </c>
      <c r="J96" s="223">
        <f t="shared" si="35"/>
        <v>2.711583160810676E-3</v>
      </c>
      <c r="K96" s="80">
        <v>42689.79</v>
      </c>
      <c r="L96" s="80">
        <v>42689.79</v>
      </c>
      <c r="M96" s="258">
        <v>3.5499999999999997E-2</v>
      </c>
      <c r="N96" s="86">
        <f t="shared" si="36"/>
        <v>-7.0657546370666902E-2</v>
      </c>
      <c r="O96" s="86">
        <f>((L96-G96)/G96)</f>
        <v>1.1388039228699002E-3</v>
      </c>
      <c r="P96" s="265">
        <f t="shared" si="37"/>
        <v>5.0999999999999969E-3</v>
      </c>
      <c r="Q96" s="136"/>
      <c r="S96" s="191"/>
      <c r="T96" s="191"/>
    </row>
    <row r="97" spans="1:41" s="138" customFormat="1" ht="4.5" customHeight="1">
      <c r="A97" s="380"/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2"/>
      <c r="Q97" s="136"/>
      <c r="S97" s="203"/>
      <c r="T97" s="157"/>
    </row>
    <row r="98" spans="1:41" s="138" customFormat="1" ht="12.95" customHeight="1">
      <c r="A98" s="392" t="s">
        <v>219</v>
      </c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4"/>
      <c r="Q98" s="136"/>
      <c r="R98" s="204"/>
      <c r="S98" s="203"/>
      <c r="T98" s="157"/>
      <c r="AE98" s="138">
        <v>136.96</v>
      </c>
      <c r="AO98" s="147">
        <v>185280902</v>
      </c>
    </row>
    <row r="99" spans="1:41" s="138" customFormat="1" ht="12.95" customHeight="1">
      <c r="A99" s="363">
        <v>81</v>
      </c>
      <c r="B99" s="364" t="s">
        <v>6</v>
      </c>
      <c r="C99" s="373" t="s">
        <v>102</v>
      </c>
      <c r="D99" s="80">
        <v>175119467383.69</v>
      </c>
      <c r="E99" s="223">
        <f t="shared" ref="E99:E106" si="39">(D99/$D$107)</f>
        <v>0.62674109873654571</v>
      </c>
      <c r="F99" s="71">
        <v>556.07000000000005</v>
      </c>
      <c r="G99" s="71">
        <v>556.07000000000005</v>
      </c>
      <c r="H99" s="258">
        <v>4.9299999999999997E-2</v>
      </c>
      <c r="I99" s="80">
        <v>175014579759.98999</v>
      </c>
      <c r="J99" s="223">
        <f>(I99/$I$107)</f>
        <v>0.62597003752574332</v>
      </c>
      <c r="K99" s="71">
        <v>555.69000000000005</v>
      </c>
      <c r="L99" s="71">
        <v>555.69000000000005</v>
      </c>
      <c r="M99" s="258">
        <v>4.9200000000000001E-2</v>
      </c>
      <c r="N99" s="86">
        <f t="shared" ref="N99:N107" si="40">((I99-D99)/D99)</f>
        <v>-5.9894896476701516E-4</v>
      </c>
      <c r="O99" s="86">
        <f t="shared" ref="O99:O104" si="41">((L99-G99)/G99)</f>
        <v>-6.8336720197096669E-4</v>
      </c>
      <c r="P99" s="265">
        <f t="shared" ref="P99:P107" si="42">M99-H99</f>
        <v>-9.9999999999995925E-5</v>
      </c>
      <c r="Q99" s="136"/>
      <c r="S99" s="402"/>
      <c r="T99" s="157"/>
    </row>
    <row r="100" spans="1:41" s="138" customFormat="1" ht="12.95" customHeight="1">
      <c r="A100" s="363">
        <v>82</v>
      </c>
      <c r="B100" s="364" t="s">
        <v>53</v>
      </c>
      <c r="C100" s="373" t="s">
        <v>137</v>
      </c>
      <c r="D100" s="80">
        <v>1890465302.26</v>
      </c>
      <c r="E100" s="223">
        <f t="shared" si="39"/>
        <v>6.7658514405240788E-3</v>
      </c>
      <c r="F100" s="71">
        <f>1.0868*415.63</f>
        <v>451.706684</v>
      </c>
      <c r="G100" s="71">
        <f>1.0868*415.63</f>
        <v>451.706684</v>
      </c>
      <c r="H100" s="258">
        <v>0</v>
      </c>
      <c r="I100" s="80">
        <v>1955045624.5899999</v>
      </c>
      <c r="J100" s="223">
        <f t="shared" ref="J100:J106" si="43">(I100/$I$107)</f>
        <v>6.9925601893706616E-3</v>
      </c>
      <c r="K100" s="71">
        <v>459.25</v>
      </c>
      <c r="L100" s="71">
        <v>459.25</v>
      </c>
      <c r="M100" s="258">
        <v>8.9999999999999998E-4</v>
      </c>
      <c r="N100" s="86">
        <f t="shared" si="40"/>
        <v>3.4161072542720515E-2</v>
      </c>
      <c r="O100" s="86">
        <f t="shared" si="41"/>
        <v>1.6699589063419756E-2</v>
      </c>
      <c r="P100" s="265">
        <f t="shared" si="42"/>
        <v>8.9999999999999998E-4</v>
      </c>
      <c r="Q100" s="136"/>
      <c r="S100" s="402"/>
      <c r="T100" s="158"/>
    </row>
    <row r="101" spans="1:41" s="138" customFormat="1" ht="12.75" customHeight="1">
      <c r="A101" s="363">
        <v>83</v>
      </c>
      <c r="B101" s="364" t="s">
        <v>97</v>
      </c>
      <c r="C101" s="373" t="s">
        <v>156</v>
      </c>
      <c r="D101" s="71">
        <v>5666422116.4899998</v>
      </c>
      <c r="E101" s="223">
        <f t="shared" si="39"/>
        <v>2.0279753452041211E-2</v>
      </c>
      <c r="F101" s="71">
        <v>45560.52</v>
      </c>
      <c r="G101" s="71">
        <v>45560.52</v>
      </c>
      <c r="H101" s="258">
        <v>0.05</v>
      </c>
      <c r="I101" s="71">
        <v>5666929899.04</v>
      </c>
      <c r="J101" s="223">
        <f t="shared" si="43"/>
        <v>2.0268758902387048E-2</v>
      </c>
      <c r="K101" s="71">
        <v>45627.06</v>
      </c>
      <c r="L101" s="71">
        <v>45627.06</v>
      </c>
      <c r="M101" s="258">
        <v>5.0369999999999998E-2</v>
      </c>
      <c r="N101" s="86">
        <f t="shared" si="40"/>
        <v>8.9612552605722719E-5</v>
      </c>
      <c r="O101" s="86">
        <f t="shared" si="41"/>
        <v>1.4604749901888934E-3</v>
      </c>
      <c r="P101" s="265">
        <f t="shared" si="42"/>
        <v>3.6999999999999533E-4</v>
      </c>
      <c r="Q101" s="136"/>
      <c r="R101" s="205"/>
      <c r="S101" s="206"/>
      <c r="T101" s="207"/>
      <c r="U101" s="214"/>
      <c r="V101" s="212"/>
      <c r="W101" s="168"/>
    </row>
    <row r="102" spans="1:41" s="138" customFormat="1" ht="12.95" customHeight="1" thickBot="1">
      <c r="A102" s="363">
        <v>84</v>
      </c>
      <c r="B102" s="364" t="s">
        <v>161</v>
      </c>
      <c r="C102" s="373" t="s">
        <v>162</v>
      </c>
      <c r="D102" s="80">
        <v>461176022.97000003</v>
      </c>
      <c r="E102" s="223">
        <f t="shared" si="39"/>
        <v>1.6505187667906773E-3</v>
      </c>
      <c r="F102" s="80">
        <v>43875.32</v>
      </c>
      <c r="G102" s="80">
        <v>43875.32</v>
      </c>
      <c r="H102" s="258">
        <v>4.48E-2</v>
      </c>
      <c r="I102" s="80">
        <v>461678786.91000003</v>
      </c>
      <c r="J102" s="223">
        <f>(I102/$I$85)</f>
        <v>1.1001640975342526E-3</v>
      </c>
      <c r="K102" s="80">
        <v>43925.15</v>
      </c>
      <c r="L102" s="80">
        <v>43925.15</v>
      </c>
      <c r="M102" s="258">
        <v>4.48E-2</v>
      </c>
      <c r="N102" s="86">
        <f t="shared" si="40"/>
        <v>1.0901779688418513E-3</v>
      </c>
      <c r="O102" s="86">
        <f t="shared" si="41"/>
        <v>1.1357182124256131E-3</v>
      </c>
      <c r="P102" s="265">
        <f t="shared" si="42"/>
        <v>0</v>
      </c>
      <c r="Q102" s="136"/>
      <c r="R102" s="194"/>
      <c r="S102" s="188"/>
      <c r="T102" s="207"/>
      <c r="U102" s="214"/>
      <c r="V102" s="212"/>
      <c r="W102" s="169"/>
    </row>
    <row r="103" spans="1:41" s="138" customFormat="1" ht="12.75" customHeight="1">
      <c r="A103" s="363">
        <v>85</v>
      </c>
      <c r="B103" s="364" t="s">
        <v>10</v>
      </c>
      <c r="C103" s="373" t="s">
        <v>167</v>
      </c>
      <c r="D103" s="71">
        <v>2009965717.2</v>
      </c>
      <c r="E103" s="223">
        <f t="shared" si="39"/>
        <v>7.1935355951067937E-3</v>
      </c>
      <c r="F103" s="71">
        <v>463.21066000000002</v>
      </c>
      <c r="G103" s="71">
        <v>463.21066000000002</v>
      </c>
      <c r="H103" s="258">
        <v>3.8530799999999997E-2</v>
      </c>
      <c r="I103" s="71">
        <v>1992661610.5799999</v>
      </c>
      <c r="J103" s="223">
        <f t="shared" si="43"/>
        <v>7.1271002956522023E-3</v>
      </c>
      <c r="K103" s="71">
        <v>462.37651799999998</v>
      </c>
      <c r="L103" s="71">
        <v>462.37651799999998</v>
      </c>
      <c r="M103" s="258">
        <v>3.8738099999999998E-2</v>
      </c>
      <c r="N103" s="86">
        <f t="shared" si="40"/>
        <v>-8.6091551074342493E-3</v>
      </c>
      <c r="O103" s="86">
        <f t="shared" si="41"/>
        <v>-1.8007832548586913E-3</v>
      </c>
      <c r="P103" s="265">
        <f t="shared" si="42"/>
        <v>2.0730000000000054E-4</v>
      </c>
      <c r="Q103" s="136"/>
      <c r="S103" s="212"/>
      <c r="T103" s="212"/>
      <c r="U103" s="212"/>
      <c r="V103" s="214"/>
    </row>
    <row r="104" spans="1:41" s="138" customFormat="1" ht="12.75" customHeight="1">
      <c r="A104" s="363">
        <v>86</v>
      </c>
      <c r="B104" s="364" t="s">
        <v>175</v>
      </c>
      <c r="C104" s="373" t="s">
        <v>177</v>
      </c>
      <c r="D104" s="71">
        <v>88399487.400000006</v>
      </c>
      <c r="E104" s="223">
        <f t="shared" si="39"/>
        <v>3.1637597286333181E-4</v>
      </c>
      <c r="F104" s="71">
        <v>346</v>
      </c>
      <c r="G104" s="71">
        <v>346</v>
      </c>
      <c r="H104" s="258">
        <v>-4.1674999999999997E-2</v>
      </c>
      <c r="I104" s="71">
        <v>84264156.239999995</v>
      </c>
      <c r="J104" s="223">
        <f t="shared" si="43"/>
        <v>3.0138538809717109E-4</v>
      </c>
      <c r="K104" s="71">
        <v>329.8</v>
      </c>
      <c r="L104" s="71">
        <v>329.8</v>
      </c>
      <c r="M104" s="258">
        <v>-4.4276999999999997E-2</v>
      </c>
      <c r="N104" s="86">
        <f t="shared" si="40"/>
        <v>-4.6780035514097464E-2</v>
      </c>
      <c r="O104" s="86">
        <f t="shared" si="41"/>
        <v>-4.6820809248554883E-2</v>
      </c>
      <c r="P104" s="265">
        <f t="shared" si="42"/>
        <v>-2.6020000000000001E-3</v>
      </c>
      <c r="Q104" s="136"/>
      <c r="S104" s="212"/>
      <c r="T104" s="212"/>
      <c r="U104" s="212"/>
      <c r="V104" s="214"/>
    </row>
    <row r="105" spans="1:41" s="138" customFormat="1" ht="12.75" customHeight="1">
      <c r="A105" s="363">
        <v>87</v>
      </c>
      <c r="B105" s="365" t="s">
        <v>13</v>
      </c>
      <c r="C105" s="374" t="s">
        <v>214</v>
      </c>
      <c r="D105" s="80">
        <v>2846957663.6799998</v>
      </c>
      <c r="E105" s="223">
        <f t="shared" ref="E105" si="44">(D105/$D$107)</f>
        <v>1.0189074926100512E-2</v>
      </c>
      <c r="F105" s="71">
        <f>421.25*1.0376</f>
        <v>437.08900000000006</v>
      </c>
      <c r="G105" s="71">
        <f>421.25*1.0376</f>
        <v>437.08900000000006</v>
      </c>
      <c r="H105" s="258">
        <v>6.5000000000000002E-2</v>
      </c>
      <c r="I105" s="80">
        <v>3060286691.3899999</v>
      </c>
      <c r="J105" s="223">
        <f t="shared" ref="J105" si="45">(I105/$I$107)</f>
        <v>1.0945646800832227E-2</v>
      </c>
      <c r="K105" s="71">
        <f>415.82*1.0388</f>
        <v>431.95381599999996</v>
      </c>
      <c r="L105" s="71">
        <f>415.82*1.0388</f>
        <v>431.95381599999996</v>
      </c>
      <c r="M105" s="258">
        <v>0.08</v>
      </c>
      <c r="N105" s="86">
        <f t="shared" ref="N105" si="46">((I105-D105)/D105)</f>
        <v>7.4932279616075945E-2</v>
      </c>
      <c r="O105" s="86">
        <f>((L105-G105)/G105)</f>
        <v>-1.1748600399461195E-2</v>
      </c>
      <c r="P105" s="265">
        <f t="shared" ref="P105" si="47">M105-H105</f>
        <v>1.4999999999999999E-2</v>
      </c>
      <c r="Q105" s="136"/>
      <c r="S105" s="369"/>
      <c r="T105" s="369"/>
      <c r="U105" s="369"/>
      <c r="V105" s="370"/>
    </row>
    <row r="106" spans="1:41" s="138" customFormat="1" ht="12.95" customHeight="1">
      <c r="A106" s="363">
        <v>88</v>
      </c>
      <c r="B106" s="364" t="s">
        <v>89</v>
      </c>
      <c r="C106" s="374" t="s">
        <v>267</v>
      </c>
      <c r="D106" s="80">
        <v>2865826399.5478678</v>
      </c>
      <c r="E106" s="223">
        <f t="shared" si="39"/>
        <v>1.0256604895362505E-2</v>
      </c>
      <c r="F106" s="71">
        <v>50216.416599999997</v>
      </c>
      <c r="G106" s="71">
        <v>50565.5458</v>
      </c>
      <c r="H106" s="258">
        <v>2.12E-2</v>
      </c>
      <c r="I106" s="80">
        <f>6632710.08*415.82</f>
        <v>2758013505.4656</v>
      </c>
      <c r="J106" s="223">
        <f t="shared" si="43"/>
        <v>9.864514258642855E-3</v>
      </c>
      <c r="K106" s="71">
        <f>415.82*120.99</f>
        <v>50310.061799999996</v>
      </c>
      <c r="L106" s="71">
        <f>415.82*121.83</f>
        <v>50659.350599999998</v>
      </c>
      <c r="M106" s="258">
        <v>2.2700000000000001E-2</v>
      </c>
      <c r="N106" s="86">
        <f t="shared" si="40"/>
        <v>-3.7620176190461867E-2</v>
      </c>
      <c r="O106" s="86">
        <f>((L106-G106)/G106)</f>
        <v>1.8551129729919393E-3</v>
      </c>
      <c r="P106" s="265">
        <f t="shared" si="42"/>
        <v>1.5000000000000013E-3</v>
      </c>
      <c r="Q106" s="136"/>
      <c r="S106" s="212"/>
      <c r="T106" s="212"/>
      <c r="U106" s="212"/>
      <c r="V106" s="214"/>
    </row>
    <row r="107" spans="1:41" s="138" customFormat="1" ht="13.5" customHeight="1">
      <c r="A107" s="247"/>
      <c r="B107" s="133"/>
      <c r="C107" s="352" t="s">
        <v>47</v>
      </c>
      <c r="D107" s="84">
        <f>SUM(D89:D106)</f>
        <v>279412771456.53168</v>
      </c>
      <c r="E107" s="323">
        <f>(D107/$D$159)</f>
        <v>0.19836918404392395</v>
      </c>
      <c r="F107" s="325"/>
      <c r="G107" s="79"/>
      <c r="H107" s="339"/>
      <c r="I107" s="84">
        <f>SUM(I89:I106)</f>
        <v>279589388098.77533</v>
      </c>
      <c r="J107" s="323">
        <f>(I107/$I$159)</f>
        <v>0.19829898661759754</v>
      </c>
      <c r="K107" s="325"/>
      <c r="L107" s="79"/>
      <c r="M107" s="341"/>
      <c r="N107" s="327">
        <f t="shared" si="40"/>
        <v>6.3209938945517612E-4</v>
      </c>
      <c r="O107" s="327"/>
      <c r="P107" s="328">
        <f t="shared" si="42"/>
        <v>0</v>
      </c>
      <c r="Q107" s="136"/>
      <c r="S107" s="212"/>
      <c r="T107" s="212"/>
      <c r="U107" s="212"/>
      <c r="V107" s="212"/>
    </row>
    <row r="108" spans="1:41" s="138" customFormat="1" ht="4.5" customHeight="1">
      <c r="A108" s="380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2"/>
      <c r="Q108" s="136"/>
      <c r="R108" s="144"/>
      <c r="S108" s="159"/>
    </row>
    <row r="109" spans="1:41" s="138" customFormat="1" ht="12.95" customHeight="1">
      <c r="A109" s="413" t="s">
        <v>239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5"/>
      <c r="Q109" s="136"/>
    </row>
    <row r="110" spans="1:41" s="138" customFormat="1" ht="12.95" customHeight="1">
      <c r="A110" s="363">
        <v>89</v>
      </c>
      <c r="B110" s="364" t="s">
        <v>25</v>
      </c>
      <c r="C110" s="373" t="s">
        <v>154</v>
      </c>
      <c r="D110" s="80">
        <v>2337986470.1999998</v>
      </c>
      <c r="E110" s="223">
        <f>(D110/$D$114)</f>
        <v>5.1538333480305086E-2</v>
      </c>
      <c r="F110" s="81">
        <v>77</v>
      </c>
      <c r="G110" s="81">
        <v>77</v>
      </c>
      <c r="H110" s="258">
        <v>9.6500000000000002E-2</v>
      </c>
      <c r="I110" s="80">
        <v>2340456810.3400002</v>
      </c>
      <c r="J110" s="223">
        <f>(I110/$I$114)</f>
        <v>5.1591359890548527E-2</v>
      </c>
      <c r="K110" s="81">
        <v>77</v>
      </c>
      <c r="L110" s="81">
        <v>77</v>
      </c>
      <c r="M110" s="258">
        <v>9.5299999999999996E-2</v>
      </c>
      <c r="N110" s="86">
        <f>((I110-D110)/D110)</f>
        <v>1.0566101093771605E-3</v>
      </c>
      <c r="O110" s="86">
        <f>((L110-G110)/G110)</f>
        <v>0</v>
      </c>
      <c r="P110" s="265">
        <f>M110-H110</f>
        <v>-1.2000000000000066E-3</v>
      </c>
      <c r="Q110" s="136"/>
    </row>
    <row r="111" spans="1:41" s="138" customFormat="1" ht="12.95" customHeight="1">
      <c r="A111" s="363">
        <v>90</v>
      </c>
      <c r="B111" s="364" t="s">
        <v>25</v>
      </c>
      <c r="C111" s="373" t="s">
        <v>26</v>
      </c>
      <c r="D111" s="80">
        <v>9724950496.2000008</v>
      </c>
      <c r="E111" s="223">
        <f>(D111/$D$114)</f>
        <v>0.21437580933038461</v>
      </c>
      <c r="F111" s="81">
        <v>36.6</v>
      </c>
      <c r="G111" s="81">
        <v>36.6</v>
      </c>
      <c r="H111" s="258">
        <v>0.1022</v>
      </c>
      <c r="I111" s="80">
        <v>9722441388.7080002</v>
      </c>
      <c r="J111" s="223">
        <f>(I111/$I$114)</f>
        <v>0.21431456050954933</v>
      </c>
      <c r="K111" s="81">
        <v>36.6</v>
      </c>
      <c r="L111" s="81">
        <v>36.6</v>
      </c>
      <c r="M111" s="258">
        <v>9.6799999999999997E-2</v>
      </c>
      <c r="N111" s="86">
        <f>((I111-D111)/D111)</f>
        <v>-2.5800722512479699E-4</v>
      </c>
      <c r="O111" s="86">
        <f>((L111-G111)/G111)</f>
        <v>0</v>
      </c>
      <c r="P111" s="265">
        <f>M111-H111</f>
        <v>-5.400000000000002E-3</v>
      </c>
      <c r="Q111" s="136"/>
      <c r="R111" s="160"/>
      <c r="S111" s="193"/>
    </row>
    <row r="112" spans="1:41" s="138" customFormat="1" ht="12.95" customHeight="1">
      <c r="A112" s="363">
        <v>91</v>
      </c>
      <c r="B112" s="364" t="s">
        <v>6</v>
      </c>
      <c r="C112" s="373" t="s">
        <v>202</v>
      </c>
      <c r="D112" s="80">
        <v>25789280150.880001</v>
      </c>
      <c r="E112" s="223">
        <f>(D112/$D$114)</f>
        <v>0.56849624134880772</v>
      </c>
      <c r="F112" s="81">
        <v>9.66</v>
      </c>
      <c r="G112" s="81">
        <v>9.66</v>
      </c>
      <c r="H112" s="258">
        <v>-0.23599999999999999</v>
      </c>
      <c r="I112" s="80">
        <v>25790575882.810001</v>
      </c>
      <c r="J112" s="223">
        <f>(I112/$I$114)</f>
        <v>0.56850905185524825</v>
      </c>
      <c r="K112" s="81">
        <v>9.66</v>
      </c>
      <c r="L112" s="81">
        <v>9.66</v>
      </c>
      <c r="M112" s="258">
        <v>-0.23599999999999999</v>
      </c>
      <c r="N112" s="86">
        <f>((I112-D112)/D112)</f>
        <v>5.024304371504884E-5</v>
      </c>
      <c r="O112" s="86">
        <f>((L112-G112)/G112)</f>
        <v>0</v>
      </c>
      <c r="P112" s="265">
        <f>M112-H112</f>
        <v>0</v>
      </c>
      <c r="Q112" s="136"/>
      <c r="R112" s="161"/>
      <c r="S112" s="139"/>
    </row>
    <row r="113" spans="1:21" s="162" customFormat="1" ht="12.95" customHeight="1">
      <c r="A113" s="363">
        <v>92</v>
      </c>
      <c r="B113" s="364" t="s">
        <v>13</v>
      </c>
      <c r="C113" s="373" t="s">
        <v>258</v>
      </c>
      <c r="D113" s="80">
        <v>7511812185.1700001</v>
      </c>
      <c r="E113" s="223">
        <f>(D113/$D$114)</f>
        <v>0.16558961584050264</v>
      </c>
      <c r="F113" s="81">
        <v>101.31</v>
      </c>
      <c r="G113" s="81">
        <v>101.31</v>
      </c>
      <c r="H113" s="258">
        <v>7.6999999999999999E-2</v>
      </c>
      <c r="I113" s="80">
        <v>7511812185.1700001</v>
      </c>
      <c r="J113" s="223">
        <f>(I113/$I$114)</f>
        <v>0.16558502774465395</v>
      </c>
      <c r="K113" s="81">
        <v>101.31</v>
      </c>
      <c r="L113" s="81">
        <v>101.31</v>
      </c>
      <c r="M113" s="258">
        <v>7.6999999999999999E-2</v>
      </c>
      <c r="N113" s="86">
        <f>((I113-D113)/D113)</f>
        <v>0</v>
      </c>
      <c r="O113" s="86">
        <f>((L113-G113)/G113)</f>
        <v>0</v>
      </c>
      <c r="P113" s="265">
        <f>M113-H113</f>
        <v>0</v>
      </c>
      <c r="Q113" s="136"/>
      <c r="R113" s="161"/>
      <c r="S113" s="188"/>
    </row>
    <row r="114" spans="1:21" s="138" customFormat="1" ht="12.75" customHeight="1">
      <c r="A114" s="247"/>
      <c r="B114" s="133"/>
      <c r="C114" s="303" t="s">
        <v>47</v>
      </c>
      <c r="D114" s="75">
        <f>SUM(D110:D113)</f>
        <v>45364029302.449997</v>
      </c>
      <c r="E114" s="323">
        <f>(D114/$D$159)</f>
        <v>3.220620671976554E-2</v>
      </c>
      <c r="F114" s="77"/>
      <c r="G114" s="77"/>
      <c r="H114" s="305"/>
      <c r="I114" s="75">
        <f>SUM(I110:I113)</f>
        <v>45365286267.028</v>
      </c>
      <c r="J114" s="323">
        <f>(I114/$I$159)</f>
        <v>3.2175363863204756E-2</v>
      </c>
      <c r="K114" s="325"/>
      <c r="L114" s="77"/>
      <c r="M114" s="326"/>
      <c r="N114" s="327">
        <f>((I114-D114)/D114)</f>
        <v>2.770839798251881E-5</v>
      </c>
      <c r="O114" s="327"/>
      <c r="P114" s="328">
        <f>M114-H114</f>
        <v>0</v>
      </c>
      <c r="Q114" s="136"/>
      <c r="R114" s="188"/>
      <c r="S114" s="188"/>
      <c r="T114" s="208"/>
      <c r="U114" s="403"/>
    </row>
    <row r="115" spans="1:21" s="138" customFormat="1" ht="5.25" customHeight="1">
      <c r="A115" s="380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2"/>
      <c r="Q115" s="136"/>
      <c r="R115" s="188"/>
      <c r="S115" s="188"/>
      <c r="T115" s="208"/>
      <c r="U115" s="403"/>
    </row>
    <row r="116" spans="1:21" s="138" customFormat="1" ht="12" customHeight="1">
      <c r="A116" s="383" t="s">
        <v>253</v>
      </c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5"/>
      <c r="Q116" s="136"/>
      <c r="R116" s="212"/>
      <c r="S116" s="214"/>
      <c r="T116" s="208"/>
      <c r="U116" s="403"/>
    </row>
    <row r="117" spans="1:21" s="138" customFormat="1" ht="12" customHeight="1">
      <c r="A117" s="363">
        <v>93</v>
      </c>
      <c r="B117" s="364" t="s">
        <v>6</v>
      </c>
      <c r="C117" s="373" t="s">
        <v>27</v>
      </c>
      <c r="D117" s="80">
        <v>1719300704.8</v>
      </c>
      <c r="E117" s="223">
        <f>(D117/$D$139)</f>
        <v>5.469489355533505E-2</v>
      </c>
      <c r="F117" s="71">
        <v>3732.91</v>
      </c>
      <c r="G117" s="71">
        <v>3775.54</v>
      </c>
      <c r="H117" s="258">
        <v>8.9800000000000005E-2</v>
      </c>
      <c r="I117" s="80">
        <v>1681366470.8599999</v>
      </c>
      <c r="J117" s="223">
        <f t="shared" ref="J117:J138" si="48">(I117/$I$139)</f>
        <v>5.3923673366253415E-2</v>
      </c>
      <c r="K117" s="71">
        <v>3670.75</v>
      </c>
      <c r="L117" s="71">
        <v>3712.31</v>
      </c>
      <c r="M117" s="258">
        <v>8.2100000000000006E-2</v>
      </c>
      <c r="N117" s="86">
        <f>((I117-D117)/D117)</f>
        <v>-2.206375756962934E-2</v>
      </c>
      <c r="O117" s="86">
        <f t="shared" ref="O117:O127" si="49">((L117-G117)/G117)</f>
        <v>-1.6747273237735533E-2</v>
      </c>
      <c r="P117" s="265">
        <f t="shared" ref="P117:P139" si="50">M117-H117</f>
        <v>-7.6999999999999985E-3</v>
      </c>
      <c r="Q117" s="136"/>
      <c r="R117" s="405"/>
      <c r="S117" s="194"/>
      <c r="T117" s="212"/>
    </row>
    <row r="118" spans="1:21" s="138" customFormat="1" ht="12" customHeight="1">
      <c r="A118" s="363">
        <v>94</v>
      </c>
      <c r="B118" s="364" t="s">
        <v>13</v>
      </c>
      <c r="C118" s="373" t="s">
        <v>249</v>
      </c>
      <c r="D118" s="80">
        <v>202833554.80000001</v>
      </c>
      <c r="E118" s="223">
        <f t="shared" ref="E118:E138" si="51">(D118/$D$139)</f>
        <v>6.4525999775744518E-3</v>
      </c>
      <c r="F118" s="71">
        <v>153.41999999999999</v>
      </c>
      <c r="G118" s="71">
        <v>155.37</v>
      </c>
      <c r="H118" s="258">
        <v>8.1299999999999997E-2</v>
      </c>
      <c r="I118" s="80">
        <v>198664360.24000001</v>
      </c>
      <c r="J118" s="224">
        <f t="shared" si="48"/>
        <v>6.3714319613011145E-3</v>
      </c>
      <c r="K118" s="71">
        <v>150.28</v>
      </c>
      <c r="L118" s="71">
        <v>152.16</v>
      </c>
      <c r="M118" s="258">
        <v>5.8999999999999997E-2</v>
      </c>
      <c r="N118" s="86">
        <f>((I118-D118)/D118)</f>
        <v>-2.0554757639143849E-2</v>
      </c>
      <c r="O118" s="86">
        <f t="shared" si="49"/>
        <v>-2.0660359142691691E-2</v>
      </c>
      <c r="P118" s="265">
        <f t="shared" si="50"/>
        <v>-2.23E-2</v>
      </c>
      <c r="Q118" s="136"/>
      <c r="R118" s="405"/>
      <c r="U118" s="215"/>
    </row>
    <row r="119" spans="1:21" s="138" customFormat="1" ht="12" customHeight="1">
      <c r="A119" s="363">
        <v>95</v>
      </c>
      <c r="B119" s="364" t="s">
        <v>46</v>
      </c>
      <c r="C119" s="373" t="s">
        <v>83</v>
      </c>
      <c r="D119" s="71">
        <v>1031873736.4400001</v>
      </c>
      <c r="E119" s="223">
        <f t="shared" si="51"/>
        <v>3.2826267109392543E-2</v>
      </c>
      <c r="F119" s="71">
        <v>1.4516</v>
      </c>
      <c r="G119" s="71">
        <v>1.4786999999999999</v>
      </c>
      <c r="H119" s="258">
        <v>0.109</v>
      </c>
      <c r="I119" s="71">
        <v>1055684388.17</v>
      </c>
      <c r="J119" s="224">
        <f t="shared" si="48"/>
        <v>3.3857211448028314E-2</v>
      </c>
      <c r="K119" s="71">
        <v>1.4354</v>
      </c>
      <c r="L119" s="71">
        <v>1.4612000000000001</v>
      </c>
      <c r="M119" s="258">
        <v>9.7100000000000006E-2</v>
      </c>
      <c r="N119" s="86">
        <f t="shared" ref="N119:N124" si="52">((I119-D119)/D119)</f>
        <v>2.3075160156849683E-2</v>
      </c>
      <c r="O119" s="86">
        <f t="shared" si="49"/>
        <v>-1.1834719686210759E-2</v>
      </c>
      <c r="P119" s="265">
        <f t="shared" si="50"/>
        <v>-1.1899999999999994E-2</v>
      </c>
      <c r="Q119" s="136"/>
      <c r="R119" s="214"/>
      <c r="S119" s="139"/>
      <c r="U119" s="215"/>
    </row>
    <row r="120" spans="1:21" s="138" customFormat="1" ht="12" customHeight="1">
      <c r="A120" s="363">
        <v>96</v>
      </c>
      <c r="B120" s="364" t="s">
        <v>8</v>
      </c>
      <c r="C120" s="373" t="s">
        <v>169</v>
      </c>
      <c r="D120" s="71">
        <v>4874909286.1599998</v>
      </c>
      <c r="E120" s="223">
        <f t="shared" si="51"/>
        <v>0.15508203059188064</v>
      </c>
      <c r="F120" s="71">
        <v>517.66470000000004</v>
      </c>
      <c r="G120" s="71">
        <v>533.27269999999999</v>
      </c>
      <c r="H120" s="358"/>
      <c r="I120" s="71">
        <v>4806837262.9799995</v>
      </c>
      <c r="J120" s="224">
        <f t="shared" si="48"/>
        <v>0.15416170536640356</v>
      </c>
      <c r="K120" s="71">
        <v>510.80739999999997</v>
      </c>
      <c r="L120" s="71">
        <v>526.20870000000002</v>
      </c>
      <c r="M120" s="358">
        <v>-0.69069999999999998</v>
      </c>
      <c r="N120" s="86">
        <f>((I120-D120)/D120)</f>
        <v>-1.3963751771393702E-2</v>
      </c>
      <c r="O120" s="86">
        <f t="shared" si="49"/>
        <v>-1.3246505962146505E-2</v>
      </c>
      <c r="P120" s="265">
        <f t="shared" si="50"/>
        <v>-0.69069999999999998</v>
      </c>
      <c r="Q120" s="136"/>
      <c r="R120" s="214"/>
      <c r="S120" s="139"/>
      <c r="U120" s="215"/>
    </row>
    <row r="121" spans="1:21" s="138" customFormat="1" ht="12" customHeight="1">
      <c r="A121" s="363">
        <v>97</v>
      </c>
      <c r="B121" s="262" t="s">
        <v>16</v>
      </c>
      <c r="C121" s="373" t="s">
        <v>211</v>
      </c>
      <c r="D121" s="71">
        <v>2599063275.3099999</v>
      </c>
      <c r="E121" s="223">
        <f t="shared" si="51"/>
        <v>8.2682156059022474E-2</v>
      </c>
      <c r="F121" s="71">
        <v>14.0784</v>
      </c>
      <c r="G121" s="71">
        <v>14.213100000000001</v>
      </c>
      <c r="H121" s="258">
        <v>6.7699999999999996E-2</v>
      </c>
      <c r="I121" s="71">
        <v>2565731230.5700002</v>
      </c>
      <c r="J121" s="224">
        <f t="shared" si="48"/>
        <v>8.2286435004312763E-2</v>
      </c>
      <c r="K121" s="71">
        <v>14.0092</v>
      </c>
      <c r="L121" s="71">
        <v>14.142200000000001</v>
      </c>
      <c r="M121" s="258">
        <v>6.2399999999999997E-2</v>
      </c>
      <c r="N121" s="86">
        <f>((I121-D121)/D121)</f>
        <v>-1.2824637651818667E-2</v>
      </c>
      <c r="O121" s="86">
        <f t="shared" si="49"/>
        <v>-4.9883558125954196E-3</v>
      </c>
      <c r="P121" s="265">
        <f t="shared" si="50"/>
        <v>-5.2999999999999992E-3</v>
      </c>
      <c r="Q121" s="136"/>
      <c r="R121" s="214"/>
      <c r="S121" s="139"/>
      <c r="U121" s="215"/>
    </row>
    <row r="122" spans="1:21" s="138" customFormat="1" ht="12" customHeight="1">
      <c r="A122" s="363">
        <v>98</v>
      </c>
      <c r="B122" s="364" t="s">
        <v>205</v>
      </c>
      <c r="C122" s="373" t="s">
        <v>212</v>
      </c>
      <c r="D122" s="71">
        <v>4601272119.54</v>
      </c>
      <c r="E122" s="223">
        <f t="shared" si="51"/>
        <v>0.14637700554345237</v>
      </c>
      <c r="F122" s="71">
        <v>195.14</v>
      </c>
      <c r="G122" s="71">
        <v>196.54</v>
      </c>
      <c r="H122" s="258">
        <v>4.5999999999999999E-3</v>
      </c>
      <c r="I122" s="71">
        <v>4585213997.46</v>
      </c>
      <c r="J122" s="224">
        <f t="shared" si="48"/>
        <v>0.14705395058041082</v>
      </c>
      <c r="K122" s="71">
        <v>194.49</v>
      </c>
      <c r="L122" s="71">
        <v>195.86</v>
      </c>
      <c r="M122" s="258">
        <v>-3.3999999999999998E-3</v>
      </c>
      <c r="N122" s="86">
        <f t="shared" si="52"/>
        <v>-3.4899309718733375E-3</v>
      </c>
      <c r="O122" s="86">
        <f t="shared" si="49"/>
        <v>-3.4598555001525309E-3</v>
      </c>
      <c r="P122" s="265">
        <f t="shared" si="50"/>
        <v>-8.0000000000000002E-3</v>
      </c>
      <c r="Q122" s="136"/>
      <c r="S122" s="139"/>
      <c r="U122" s="215"/>
    </row>
    <row r="123" spans="1:21" s="138" customFormat="1" ht="12" customHeight="1">
      <c r="A123" s="363">
        <v>99</v>
      </c>
      <c r="B123" s="364" t="s">
        <v>117</v>
      </c>
      <c r="C123" s="373" t="s">
        <v>172</v>
      </c>
      <c r="D123" s="71">
        <v>5481676854.3800001</v>
      </c>
      <c r="E123" s="223">
        <f t="shared" si="51"/>
        <v>0.1743846967653834</v>
      </c>
      <c r="F123" s="71">
        <v>196.7046</v>
      </c>
      <c r="G123" s="71">
        <v>200.39340000000001</v>
      </c>
      <c r="H123" s="258">
        <v>0.2366</v>
      </c>
      <c r="I123" s="71">
        <v>5419099976.5</v>
      </c>
      <c r="J123" s="224">
        <f t="shared" si="48"/>
        <v>0.17379779015242969</v>
      </c>
      <c r="K123" s="71">
        <v>194.46940000000001</v>
      </c>
      <c r="L123" s="71">
        <v>198.0992</v>
      </c>
      <c r="M123" s="258">
        <v>0.22320000000000001</v>
      </c>
      <c r="N123" s="86">
        <f>((I123-D123)/D123)</f>
        <v>-1.141564516521976E-2</v>
      </c>
      <c r="O123" s="86">
        <f t="shared" si="49"/>
        <v>-1.1448480838191366E-2</v>
      </c>
      <c r="P123" s="265">
        <f t="shared" si="50"/>
        <v>-1.3399999999999995E-2</v>
      </c>
      <c r="Q123" s="136"/>
      <c r="S123" s="139"/>
    </row>
    <row r="124" spans="1:21" s="138" customFormat="1" ht="12" customHeight="1">
      <c r="A124" s="363">
        <v>100</v>
      </c>
      <c r="B124" s="364" t="s">
        <v>10</v>
      </c>
      <c r="C124" s="373" t="s">
        <v>186</v>
      </c>
      <c r="D124" s="71">
        <v>2346798824.73</v>
      </c>
      <c r="E124" s="223">
        <f t="shared" si="51"/>
        <v>7.4657046062994642E-2</v>
      </c>
      <c r="F124" s="71">
        <v>4233.96</v>
      </c>
      <c r="G124" s="71">
        <v>4296.41</v>
      </c>
      <c r="H124" s="258">
        <v>0.19922999999999999</v>
      </c>
      <c r="I124" s="71">
        <v>2334584785.4099998</v>
      </c>
      <c r="J124" s="224">
        <f t="shared" si="48"/>
        <v>7.4873259099714679E-2</v>
      </c>
      <c r="K124" s="71">
        <v>4212.33</v>
      </c>
      <c r="L124" s="71">
        <v>4274.04</v>
      </c>
      <c r="M124" s="258">
        <v>0.17862</v>
      </c>
      <c r="N124" s="86">
        <f t="shared" si="52"/>
        <v>-5.2045531944585836E-3</v>
      </c>
      <c r="O124" s="86">
        <f t="shared" si="49"/>
        <v>-5.2066725475454836E-3</v>
      </c>
      <c r="P124" s="265">
        <f t="shared" si="50"/>
        <v>-2.0609999999999989E-2</v>
      </c>
      <c r="Q124" s="136"/>
      <c r="S124" s="137"/>
    </row>
    <row r="125" spans="1:21" s="138" customFormat="1" ht="11.25" customHeight="1">
      <c r="A125" s="363">
        <v>101</v>
      </c>
      <c r="B125" s="364" t="s">
        <v>195</v>
      </c>
      <c r="C125" s="373" t="s">
        <v>201</v>
      </c>
      <c r="D125" s="71">
        <v>2106530109.0999999</v>
      </c>
      <c r="E125" s="223">
        <f t="shared" si="51"/>
        <v>6.7013547872497109E-2</v>
      </c>
      <c r="F125" s="71">
        <v>1.3273999999999999</v>
      </c>
      <c r="G125" s="71">
        <v>1.3537999999999999</v>
      </c>
      <c r="H125" s="258">
        <v>0.15679999999999999</v>
      </c>
      <c r="I125" s="71">
        <v>2092785196.26</v>
      </c>
      <c r="J125" s="224">
        <f t="shared" si="48"/>
        <v>6.711842260725763E-2</v>
      </c>
      <c r="K125" s="71">
        <v>1.3191999999999999</v>
      </c>
      <c r="L125" s="71">
        <v>1.3452999999999999</v>
      </c>
      <c r="M125" s="258">
        <v>0.1497</v>
      </c>
      <c r="N125" s="86">
        <f>((I125-D125)/D125)</f>
        <v>-6.5249068981370175E-3</v>
      </c>
      <c r="O125" s="86">
        <f t="shared" si="49"/>
        <v>-6.2786231348795629E-3</v>
      </c>
      <c r="P125" s="265">
        <f t="shared" si="50"/>
        <v>-7.0999999999999952E-3</v>
      </c>
      <c r="Q125" s="136"/>
    </row>
    <row r="126" spans="1:21" s="138" customFormat="1" ht="12" customHeight="1">
      <c r="A126" s="363">
        <v>102</v>
      </c>
      <c r="B126" s="364" t="s">
        <v>63</v>
      </c>
      <c r="C126" s="373" t="s">
        <v>32</v>
      </c>
      <c r="D126" s="80">
        <v>1242342837.27</v>
      </c>
      <c r="E126" s="223">
        <f t="shared" si="51"/>
        <v>3.9521771295743136E-2</v>
      </c>
      <c r="F126" s="71">
        <v>552.20000000000005</v>
      </c>
      <c r="G126" s="71">
        <v>552.20000000000005</v>
      </c>
      <c r="H126" s="258">
        <v>0</v>
      </c>
      <c r="I126" s="80">
        <v>1228353816.6800001</v>
      </c>
      <c r="J126" s="224">
        <f t="shared" si="48"/>
        <v>3.9394951152417944E-2</v>
      </c>
      <c r="K126" s="71">
        <v>552.20000000000005</v>
      </c>
      <c r="L126" s="71">
        <v>552.20000000000005</v>
      </c>
      <c r="M126" s="258">
        <v>0</v>
      </c>
      <c r="N126" s="86">
        <f>((I126-D126)/D126)</f>
        <v>-1.1260193378456016E-2</v>
      </c>
      <c r="O126" s="86">
        <f t="shared" si="49"/>
        <v>0</v>
      </c>
      <c r="P126" s="265">
        <f t="shared" si="50"/>
        <v>0</v>
      </c>
      <c r="Q126" s="136"/>
    </row>
    <row r="127" spans="1:21" s="138" customFormat="1" ht="13.5" customHeight="1">
      <c r="A127" s="363">
        <v>103</v>
      </c>
      <c r="B127" s="364" t="s">
        <v>53</v>
      </c>
      <c r="C127" s="373" t="s">
        <v>58</v>
      </c>
      <c r="D127" s="80">
        <v>2136132691.51</v>
      </c>
      <c r="E127" s="223">
        <f t="shared" si="51"/>
        <v>6.7955273825006587E-2</v>
      </c>
      <c r="F127" s="71">
        <v>3.0670000000000002</v>
      </c>
      <c r="G127" s="71">
        <v>3.1070000000000002</v>
      </c>
      <c r="H127" s="258">
        <v>-6.4000000000000003E-3</v>
      </c>
      <c r="I127" s="80">
        <v>2104892114.27</v>
      </c>
      <c r="J127" s="224">
        <f t="shared" si="48"/>
        <v>6.7506707673932784E-2</v>
      </c>
      <c r="K127" s="71">
        <v>3.02</v>
      </c>
      <c r="L127" s="71">
        <v>3.02</v>
      </c>
      <c r="M127" s="258">
        <v>-1.6400000000000001E-2</v>
      </c>
      <c r="N127" s="86">
        <f>((I127-D127)/D127)</f>
        <v>-1.4624829891965428E-2</v>
      </c>
      <c r="O127" s="86">
        <f t="shared" si="49"/>
        <v>-2.8001287415513415E-2</v>
      </c>
      <c r="P127" s="265">
        <f t="shared" si="50"/>
        <v>-1.0000000000000002E-2</v>
      </c>
      <c r="Q127" s="136"/>
    </row>
    <row r="128" spans="1:21" s="138" customFormat="1" ht="12" customHeight="1">
      <c r="A128" s="363">
        <v>104</v>
      </c>
      <c r="B128" s="364" t="s">
        <v>99</v>
      </c>
      <c r="C128" s="373" t="s">
        <v>54</v>
      </c>
      <c r="D128" s="71">
        <v>167327129.06999999</v>
      </c>
      <c r="E128" s="223">
        <f t="shared" si="51"/>
        <v>5.3230592460369345E-3</v>
      </c>
      <c r="F128" s="71">
        <v>1.6899</v>
      </c>
      <c r="G128" s="71">
        <v>1.7193000000000001</v>
      </c>
      <c r="H128" s="258"/>
      <c r="I128" s="71">
        <v>167337274.06999999</v>
      </c>
      <c r="J128" s="224">
        <f t="shared" si="48"/>
        <v>5.3667303739764237E-3</v>
      </c>
      <c r="K128" s="71">
        <v>1.69</v>
      </c>
      <c r="L128" s="71">
        <v>1.7198</v>
      </c>
      <c r="M128" s="258">
        <v>6.5600000000000006E-2</v>
      </c>
      <c r="N128" s="86">
        <f>((I128-D128)/D128)</f>
        <v>6.0629738025062984E-5</v>
      </c>
      <c r="O128" s="86">
        <f t="shared" ref="O128:O138" si="53">((L128-G128)/G128)</f>
        <v>2.9081602977952943E-4</v>
      </c>
      <c r="P128" s="265">
        <f t="shared" si="50"/>
        <v>6.5600000000000006E-2</v>
      </c>
      <c r="Q128" s="136"/>
    </row>
    <row r="129" spans="1:23" s="138" customFormat="1" ht="12" customHeight="1">
      <c r="A129" s="363">
        <v>105</v>
      </c>
      <c r="B129" s="364" t="s">
        <v>46</v>
      </c>
      <c r="C129" s="373" t="s">
        <v>234</v>
      </c>
      <c r="D129" s="71">
        <v>626461595.34000003</v>
      </c>
      <c r="E129" s="223">
        <f t="shared" si="51"/>
        <v>1.9929178286245464E-2</v>
      </c>
      <c r="F129" s="71">
        <v>1.1619999999999999</v>
      </c>
      <c r="G129" s="71">
        <v>1.1818</v>
      </c>
      <c r="H129" s="258">
        <v>0.1232</v>
      </c>
      <c r="I129" s="71">
        <v>653474984.90999997</v>
      </c>
      <c r="J129" s="224">
        <f t="shared" si="48"/>
        <v>2.0957817495480622E-2</v>
      </c>
      <c r="K129" s="71">
        <v>1.1548</v>
      </c>
      <c r="L129" s="71">
        <v>1.1735</v>
      </c>
      <c r="M129" s="258">
        <v>0.1166</v>
      </c>
      <c r="N129" s="86">
        <f t="shared" ref="N129:N138" si="54">((I129-D129)/D129)</f>
        <v>4.3120583561613114E-2</v>
      </c>
      <c r="O129" s="86">
        <f t="shared" si="53"/>
        <v>-7.0231849720764714E-3</v>
      </c>
      <c r="P129" s="265">
        <f t="shared" si="50"/>
        <v>-6.6000000000000086E-3</v>
      </c>
      <c r="Q129" s="136"/>
    </row>
    <row r="130" spans="1:23" s="138" customFormat="1" ht="12" customHeight="1">
      <c r="A130" s="363">
        <v>106</v>
      </c>
      <c r="B130" s="364" t="s">
        <v>118</v>
      </c>
      <c r="C130" s="373" t="s">
        <v>120</v>
      </c>
      <c r="D130" s="71">
        <v>131218665.90000001</v>
      </c>
      <c r="E130" s="223">
        <f t="shared" si="51"/>
        <v>4.174366324539166E-3</v>
      </c>
      <c r="F130" s="71">
        <v>1.2519</v>
      </c>
      <c r="G130" s="71">
        <v>1.2657</v>
      </c>
      <c r="H130" s="258">
        <v>0.1394</v>
      </c>
      <c r="I130" s="71">
        <v>130264996.70999999</v>
      </c>
      <c r="J130" s="224">
        <f t="shared" si="48"/>
        <v>4.1777728147827471E-3</v>
      </c>
      <c r="K130" s="71">
        <v>1.2425999999999999</v>
      </c>
      <c r="L130" s="71">
        <v>1.2650999999999999</v>
      </c>
      <c r="M130" s="258">
        <v>0.13200000000000001</v>
      </c>
      <c r="N130" s="86">
        <f t="shared" si="54"/>
        <v>-7.2677860535999587E-3</v>
      </c>
      <c r="O130" s="86">
        <f t="shared" si="53"/>
        <v>-4.7404598246042186E-4</v>
      </c>
      <c r="P130" s="265">
        <f t="shared" si="50"/>
        <v>-7.3999999999999899E-3</v>
      </c>
      <c r="Q130" s="136"/>
    </row>
    <row r="131" spans="1:23" s="138" customFormat="1" ht="12" customHeight="1">
      <c r="A131" s="363">
        <v>107</v>
      </c>
      <c r="B131" s="364" t="s">
        <v>96</v>
      </c>
      <c r="C131" s="373" t="s">
        <v>122</v>
      </c>
      <c r="D131" s="71">
        <v>225928136.49456099</v>
      </c>
      <c r="E131" s="223">
        <f t="shared" si="51"/>
        <v>7.1872915204572547E-3</v>
      </c>
      <c r="F131" s="71">
        <v>147.5853407167686</v>
      </c>
      <c r="G131" s="71">
        <v>149.73573904924569</v>
      </c>
      <c r="H131" s="258">
        <v>4.4400000000000002E-2</v>
      </c>
      <c r="I131" s="71">
        <v>224276160.28</v>
      </c>
      <c r="J131" s="224">
        <f t="shared" si="48"/>
        <v>7.1928366720613738E-3</v>
      </c>
      <c r="K131" s="71">
        <v>146.51</v>
      </c>
      <c r="L131" s="71">
        <v>148.71</v>
      </c>
      <c r="M131" s="258">
        <v>3.7199999999999997E-2</v>
      </c>
      <c r="N131" s="86">
        <f t="shared" si="54"/>
        <v>-7.3119543240279649E-3</v>
      </c>
      <c r="O131" s="86">
        <f t="shared" si="53"/>
        <v>-6.8503288243586067E-3</v>
      </c>
      <c r="P131" s="265">
        <f t="shared" si="50"/>
        <v>-7.200000000000005E-3</v>
      </c>
      <c r="Q131" s="136"/>
      <c r="R131" s="264"/>
      <c r="S131" s="264"/>
      <c r="T131" s="137"/>
    </row>
    <row r="132" spans="1:23" s="138" customFormat="1" ht="12" customHeight="1">
      <c r="A132" s="363">
        <v>108</v>
      </c>
      <c r="B132" s="364" t="s">
        <v>41</v>
      </c>
      <c r="C132" s="373" t="s">
        <v>128</v>
      </c>
      <c r="D132" s="71">
        <v>166034011.74000001</v>
      </c>
      <c r="E132" s="223">
        <f t="shared" si="51"/>
        <v>5.2819222218261899E-3</v>
      </c>
      <c r="F132" s="71">
        <v>3.7488999999999999</v>
      </c>
      <c r="G132" s="71">
        <v>3.8123</v>
      </c>
      <c r="H132" s="258">
        <v>0.1036</v>
      </c>
      <c r="I132" s="71">
        <v>162978051.75</v>
      </c>
      <c r="J132" s="224">
        <f t="shared" si="48"/>
        <v>5.2269242790003966E-3</v>
      </c>
      <c r="K132" s="71">
        <v>3.6806999999999999</v>
      </c>
      <c r="L132" s="71">
        <v>3.7412999999999998</v>
      </c>
      <c r="M132" s="258">
        <v>8.3299999999999999E-2</v>
      </c>
      <c r="N132" s="86">
        <f t="shared" si="54"/>
        <v>-1.8405626401327171E-2</v>
      </c>
      <c r="O132" s="86">
        <f t="shared" si="53"/>
        <v>-1.8623927812606609E-2</v>
      </c>
      <c r="P132" s="265">
        <f t="shared" si="50"/>
        <v>-2.0299999999999999E-2</v>
      </c>
      <c r="Q132" s="136"/>
      <c r="S132" s="254"/>
      <c r="T132" s="137"/>
    </row>
    <row r="133" spans="1:23" s="138" customFormat="1" ht="12" customHeight="1">
      <c r="A133" s="363">
        <v>109</v>
      </c>
      <c r="B133" s="364" t="s">
        <v>97</v>
      </c>
      <c r="C133" s="373" t="s">
        <v>170</v>
      </c>
      <c r="D133" s="71">
        <v>355214086.61000001</v>
      </c>
      <c r="E133" s="223">
        <f t="shared" si="51"/>
        <v>1.1300173728917043E-2</v>
      </c>
      <c r="F133" s="71">
        <v>135.65</v>
      </c>
      <c r="G133" s="71">
        <v>136.52000000000001</v>
      </c>
      <c r="H133" s="258">
        <v>8.7840000000000001E-2</v>
      </c>
      <c r="I133" s="71">
        <v>349272488.49000001</v>
      </c>
      <c r="J133" s="224">
        <f t="shared" si="48"/>
        <v>1.1201636235507812E-2</v>
      </c>
      <c r="K133" s="71">
        <v>133.91</v>
      </c>
      <c r="L133" s="71">
        <v>134.77000000000001</v>
      </c>
      <c r="M133" s="258">
        <v>7.4679999999999996E-2</v>
      </c>
      <c r="N133" s="86">
        <f>((I133-D133)/D133)</f>
        <v>-1.67268088287373E-2</v>
      </c>
      <c r="O133" s="86">
        <f t="shared" si="53"/>
        <v>-1.2818634632288309E-2</v>
      </c>
      <c r="P133" s="265">
        <f t="shared" si="50"/>
        <v>-1.3160000000000005E-2</v>
      </c>
      <c r="Q133" s="136"/>
    </row>
    <row r="134" spans="1:23" s="138" customFormat="1" ht="12" customHeight="1">
      <c r="A134" s="363">
        <v>110</v>
      </c>
      <c r="B134" s="364" t="s">
        <v>114</v>
      </c>
      <c r="C134" s="373" t="s">
        <v>143</v>
      </c>
      <c r="D134" s="80">
        <v>153205439.97999999</v>
      </c>
      <c r="E134" s="223">
        <f t="shared" si="51"/>
        <v>4.8738159697195816E-3</v>
      </c>
      <c r="F134" s="71">
        <v>139.95496</v>
      </c>
      <c r="G134" s="71">
        <v>145.00782100000001</v>
      </c>
      <c r="H134" s="258">
        <v>-3.7000000000000002E-3</v>
      </c>
      <c r="I134" s="80">
        <v>150984384.22</v>
      </c>
      <c r="J134" s="224">
        <f t="shared" si="48"/>
        <v>4.8422713068138161E-3</v>
      </c>
      <c r="K134" s="71">
        <v>137.92148</v>
      </c>
      <c r="L134" s="71">
        <v>143.06051400000001</v>
      </c>
      <c r="M134" s="258">
        <v>-1.4999999999999999E-2</v>
      </c>
      <c r="N134" s="86">
        <f>((I134-D134)/D134)</f>
        <v>-1.4497238220065394E-2</v>
      </c>
      <c r="O134" s="86">
        <f>((L134-G134)/G134)</f>
        <v>-1.3428979116926355E-2</v>
      </c>
      <c r="P134" s="265">
        <f t="shared" si="50"/>
        <v>-1.1299999999999999E-2</v>
      </c>
      <c r="Q134" s="136"/>
      <c r="R134" s="137"/>
      <c r="T134" s="165"/>
    </row>
    <row r="135" spans="1:23" s="138" customFormat="1" ht="12" customHeight="1">
      <c r="A135" s="363">
        <v>111</v>
      </c>
      <c r="B135" s="364" t="s">
        <v>113</v>
      </c>
      <c r="C135" s="373" t="s">
        <v>157</v>
      </c>
      <c r="D135" s="80">
        <v>1035975129.54</v>
      </c>
      <c r="E135" s="223">
        <f>(D135/$D$139)</f>
        <v>3.2956741818329034E-2</v>
      </c>
      <c r="F135" s="71">
        <v>2.3719999999999999</v>
      </c>
      <c r="G135" s="71">
        <v>2.4245000000000001</v>
      </c>
      <c r="H135" s="258">
        <v>3.8699999999999998E-2</v>
      </c>
      <c r="I135" s="80">
        <v>1040794851.59</v>
      </c>
      <c r="J135" s="224">
        <f>(I135/$I$139)</f>
        <v>3.3379684079051987E-2</v>
      </c>
      <c r="K135" s="71">
        <v>2.3835999999999999</v>
      </c>
      <c r="L135" s="71">
        <v>2.4352</v>
      </c>
      <c r="M135" s="258"/>
      <c r="N135" s="86">
        <f>((I135-D135)/D135)</f>
        <v>4.6523530464868922E-3</v>
      </c>
      <c r="O135" s="86">
        <f>((L135-G135)/G135)</f>
        <v>4.4132810888842773E-3</v>
      </c>
      <c r="P135" s="265">
        <f t="shared" si="50"/>
        <v>-3.8699999999999998E-2</v>
      </c>
      <c r="Q135" s="136"/>
      <c r="R135" s="144"/>
      <c r="T135" s="165"/>
    </row>
    <row r="136" spans="1:23" s="138" customFormat="1" ht="12" customHeight="1">
      <c r="A136" s="363">
        <v>112</v>
      </c>
      <c r="B136" s="364" t="s">
        <v>175</v>
      </c>
      <c r="C136" s="373" t="s">
        <v>207</v>
      </c>
      <c r="D136" s="80">
        <v>18234515.089000002</v>
      </c>
      <c r="E136" s="223">
        <f>(D136/$D$139)</f>
        <v>5.8008169195860487E-4</v>
      </c>
      <c r="F136" s="71">
        <v>1.1795</v>
      </c>
      <c r="G136" s="71">
        <v>1.1795</v>
      </c>
      <c r="H136" s="258">
        <v>-1.6029999999999999E-2</v>
      </c>
      <c r="I136" s="80">
        <v>18089484.75</v>
      </c>
      <c r="J136" s="224">
        <f>(I136/$I$139)</f>
        <v>5.8015399017912492E-4</v>
      </c>
      <c r="K136" s="71">
        <v>1.1700999999999999</v>
      </c>
      <c r="L136" s="71">
        <v>1.1700999999999999</v>
      </c>
      <c r="M136" s="258">
        <v>-7.9539999999999993E-3</v>
      </c>
      <c r="N136" s="86">
        <f>((I136-D136)/D136)</f>
        <v>-7.9536164406966495E-3</v>
      </c>
      <c r="O136" s="86">
        <f>((L136-G136)/G136)</f>
        <v>-7.9694785926240561E-3</v>
      </c>
      <c r="P136" s="265">
        <f t="shared" si="50"/>
        <v>8.0759999999999998E-3</v>
      </c>
      <c r="Q136" s="136"/>
      <c r="R136" s="137"/>
      <c r="T136" s="165"/>
    </row>
    <row r="137" spans="1:23" s="138" customFormat="1" ht="12" customHeight="1">
      <c r="A137" s="363">
        <v>113</v>
      </c>
      <c r="B137" s="364" t="s">
        <v>188</v>
      </c>
      <c r="C137" s="373" t="s">
        <v>235</v>
      </c>
      <c r="D137" s="80">
        <v>207885136.47999999</v>
      </c>
      <c r="E137" s="223">
        <f>(D137/$D$139)</f>
        <v>6.6133023616904516E-3</v>
      </c>
      <c r="F137" s="71">
        <v>1.0723</v>
      </c>
      <c r="G137" s="71">
        <v>1.0723</v>
      </c>
      <c r="H137" s="258">
        <v>4.3799999999999999E-2</v>
      </c>
      <c r="I137" s="80">
        <v>205628303.81999999</v>
      </c>
      <c r="J137" s="224">
        <f>(I137/$I$139)</f>
        <v>6.5947749537165999E-3</v>
      </c>
      <c r="K137" s="71">
        <v>1.0597000000000001</v>
      </c>
      <c r="L137" s="71">
        <v>1.0597000000000001</v>
      </c>
      <c r="M137" s="258">
        <v>-0.61270000000000002</v>
      </c>
      <c r="N137" s="86">
        <f>((I137-D137)/D137)</f>
        <v>-1.0856152095400624E-2</v>
      </c>
      <c r="O137" s="86">
        <f>((L137-G137)/G137)</f>
        <v>-1.1750442973048536E-2</v>
      </c>
      <c r="P137" s="265">
        <f>M137-H137</f>
        <v>-0.65649999999999997</v>
      </c>
      <c r="Q137" s="136"/>
      <c r="R137" s="137"/>
      <c r="S137" s="166"/>
      <c r="T137" s="165"/>
    </row>
    <row r="138" spans="1:23" s="138" customFormat="1" ht="12" customHeight="1">
      <c r="A138" s="363">
        <v>114</v>
      </c>
      <c r="B138" s="364" t="s">
        <v>198</v>
      </c>
      <c r="C138" s="373" t="s">
        <v>200</v>
      </c>
      <c r="D138" s="71">
        <v>4173801.06</v>
      </c>
      <c r="E138" s="223">
        <f t="shared" si="51"/>
        <v>1.3277817199778337E-4</v>
      </c>
      <c r="F138" s="71">
        <v>102.014</v>
      </c>
      <c r="G138" s="71">
        <v>102.22799999999999</v>
      </c>
      <c r="H138" s="258">
        <v>1.6851999999999999E-2</v>
      </c>
      <c r="I138" s="71">
        <v>4173801.06</v>
      </c>
      <c r="J138" s="224">
        <f t="shared" si="48"/>
        <v>1.3385938696639004E-4</v>
      </c>
      <c r="K138" s="71">
        <v>102.014</v>
      </c>
      <c r="L138" s="71">
        <v>102.22799999999999</v>
      </c>
      <c r="M138" s="258">
        <v>1.6851999999999999E-2</v>
      </c>
      <c r="N138" s="86">
        <f t="shared" si="54"/>
        <v>0</v>
      </c>
      <c r="O138" s="86">
        <f t="shared" si="53"/>
        <v>0</v>
      </c>
      <c r="P138" s="265">
        <f t="shared" si="50"/>
        <v>0</v>
      </c>
      <c r="Q138" s="136"/>
      <c r="R138" s="137"/>
      <c r="S138" s="166"/>
      <c r="T138" s="165"/>
    </row>
    <row r="139" spans="1:23" s="138" customFormat="1" ht="12" customHeight="1">
      <c r="A139" s="366"/>
      <c r="B139" s="367"/>
      <c r="C139" s="303" t="s">
        <v>47</v>
      </c>
      <c r="D139" s="250">
        <f>SUM(D117:D138)</f>
        <v>31434391641.343563</v>
      </c>
      <c r="E139" s="323">
        <f>(D139/$D$159)</f>
        <v>2.2316856127603826E-2</v>
      </c>
      <c r="F139" s="325"/>
      <c r="G139" s="211"/>
      <c r="H139" s="340"/>
      <c r="I139" s="250">
        <f>SUM(I117:I138)</f>
        <v>31180488381.049999</v>
      </c>
      <c r="J139" s="323">
        <f>(I139/$I$159)</f>
        <v>2.2114785150642392E-2</v>
      </c>
      <c r="K139" s="325"/>
      <c r="L139" s="211"/>
      <c r="M139" s="340"/>
      <c r="N139" s="327">
        <f>((I139-D139)/D139)</f>
        <v>-8.0772442867837087E-3</v>
      </c>
      <c r="O139" s="327"/>
      <c r="P139" s="328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0"/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2"/>
      <c r="R140" s="137"/>
      <c r="S140" s="166"/>
      <c r="T140" s="165"/>
    </row>
    <row r="141" spans="1:23" s="138" customFormat="1" ht="12" customHeight="1">
      <c r="A141" s="383" t="s">
        <v>74</v>
      </c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5"/>
      <c r="S141" s="167"/>
      <c r="T141" s="165"/>
    </row>
    <row r="142" spans="1:23" s="138" customFormat="1" ht="12" customHeight="1">
      <c r="A142" s="350">
        <v>115</v>
      </c>
      <c r="B142" s="262" t="s">
        <v>210</v>
      </c>
      <c r="C142" s="373" t="s">
        <v>209</v>
      </c>
      <c r="D142" s="74">
        <v>616567364.08000004</v>
      </c>
      <c r="E142" s="223">
        <f>(D142/$D$145)</f>
        <v>0.20707170203525033</v>
      </c>
      <c r="F142" s="74">
        <v>16.261199999999999</v>
      </c>
      <c r="G142" s="74">
        <v>16.442299999999999</v>
      </c>
      <c r="H142" s="258">
        <v>0.11310000000000001</v>
      </c>
      <c r="I142" s="74">
        <v>611333016.78999996</v>
      </c>
      <c r="J142" s="223">
        <f>(I142/$I$145)</f>
        <v>0.20814129305245771</v>
      </c>
      <c r="K142" s="74">
        <v>16.259399999999999</v>
      </c>
      <c r="L142" s="74">
        <v>16.440799999999999</v>
      </c>
      <c r="M142" s="258">
        <v>0.113</v>
      </c>
      <c r="N142" s="86">
        <f>((I142-D142)/D142)</f>
        <v>-8.4894978147447338E-3</v>
      </c>
      <c r="O142" s="135">
        <f>((L142-G142)/G142)</f>
        <v>-9.1228112855260932E-5</v>
      </c>
      <c r="P142" s="265">
        <f>M142-H142</f>
        <v>-1.0000000000000286E-4</v>
      </c>
      <c r="Q142" s="136"/>
      <c r="S142" s="139"/>
      <c r="T142" s="165"/>
    </row>
    <row r="143" spans="1:23" s="138" customFormat="1" ht="11.25" customHeight="1">
      <c r="A143" s="363">
        <v>116</v>
      </c>
      <c r="B143" s="364" t="s">
        <v>6</v>
      </c>
      <c r="C143" s="373" t="s">
        <v>30</v>
      </c>
      <c r="D143" s="72">
        <v>1857571210.6500001</v>
      </c>
      <c r="E143" s="223">
        <f>(D143/$D$145)</f>
        <v>0.62385791829076986</v>
      </c>
      <c r="F143" s="74" t="s">
        <v>272</v>
      </c>
      <c r="G143" s="74">
        <v>1.52</v>
      </c>
      <c r="H143" s="258">
        <v>0.1615</v>
      </c>
      <c r="I143" s="72">
        <v>1821135134.25</v>
      </c>
      <c r="J143" s="223">
        <f>(I143/$I$145)</f>
        <v>0.62004408604723771</v>
      </c>
      <c r="K143" s="74">
        <v>1.46</v>
      </c>
      <c r="L143" s="74">
        <v>1.49</v>
      </c>
      <c r="M143" s="258">
        <v>0.15379999999999999</v>
      </c>
      <c r="N143" s="86">
        <f>((I143-D143)/D143)</f>
        <v>-1.9614901539764071E-2</v>
      </c>
      <c r="O143" s="86">
        <f>((L143-G143)/G143)</f>
        <v>-1.9736842105263174E-2</v>
      </c>
      <c r="P143" s="265">
        <f>M143-H143</f>
        <v>-7.7000000000000124E-3</v>
      </c>
      <c r="Q143" s="136"/>
    </row>
    <row r="144" spans="1:23" s="138" customFormat="1" ht="12" customHeight="1">
      <c r="A144" s="350">
        <v>117</v>
      </c>
      <c r="B144" s="262" t="s">
        <v>8</v>
      </c>
      <c r="C144" s="373" t="s">
        <v>31</v>
      </c>
      <c r="D144" s="74">
        <v>503416339.92000002</v>
      </c>
      <c r="E144" s="223">
        <f>(D144/$D$145)</f>
        <v>0.16907037967397978</v>
      </c>
      <c r="F144" s="74">
        <v>43.456800000000001</v>
      </c>
      <c r="G144" s="74">
        <v>44.767099999999999</v>
      </c>
      <c r="H144" s="358">
        <v>2.1399999999999999E-2</v>
      </c>
      <c r="I144" s="74">
        <v>504637734.22000003</v>
      </c>
      <c r="J144" s="223">
        <f>(I144/$I$145)</f>
        <v>0.17181462090030444</v>
      </c>
      <c r="K144" s="74">
        <v>43.429299999999998</v>
      </c>
      <c r="L144" s="74">
        <v>44.738700000000001</v>
      </c>
      <c r="M144" s="358">
        <v>-3.3099999999999997E-2</v>
      </c>
      <c r="N144" s="86">
        <f>((I144-D144)/D144)</f>
        <v>2.4262110764901052E-3</v>
      </c>
      <c r="O144" s="86">
        <f>((L144-G144)/G144)</f>
        <v>-6.3439445485630652E-4</v>
      </c>
      <c r="P144" s="265">
        <f>M144-H144</f>
        <v>-5.4499999999999993E-2</v>
      </c>
      <c r="Q144" s="136"/>
      <c r="U144" s="209"/>
      <c r="V144" s="210"/>
      <c r="W144" s="136"/>
    </row>
    <row r="145" spans="1:20" s="138" customFormat="1" ht="12.75" customHeight="1">
      <c r="A145" s="247"/>
      <c r="B145" s="13"/>
      <c r="C145" s="352" t="s">
        <v>47</v>
      </c>
      <c r="D145" s="250">
        <f>SUM(D142:D144)</f>
        <v>2977554914.6500001</v>
      </c>
      <c r="E145" s="323">
        <f>(D145/$D$159)</f>
        <v>2.1139160382186916E-3</v>
      </c>
      <c r="F145" s="13"/>
      <c r="G145" s="13"/>
      <c r="H145" s="339"/>
      <c r="I145" s="250">
        <f>SUM(I142:I144)</f>
        <v>2937105885.2600002</v>
      </c>
      <c r="J145" s="323">
        <f>(I145/$I$159)</f>
        <v>2.0831445878406389E-3</v>
      </c>
      <c r="K145" s="325"/>
      <c r="L145" s="211"/>
      <c r="M145" s="340"/>
      <c r="N145" s="327">
        <f>((I145-D145)/D145)</f>
        <v>-1.3584645976127864E-2</v>
      </c>
      <c r="O145" s="327"/>
      <c r="P145" s="328">
        <f>M145-H145</f>
        <v>0</v>
      </c>
      <c r="Q145" s="136"/>
      <c r="T145" s="137"/>
    </row>
    <row r="146" spans="1:20" s="138" customFormat="1" ht="4.5" customHeight="1">
      <c r="A146" s="380"/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2"/>
      <c r="T146" s="137"/>
    </row>
    <row r="147" spans="1:20" s="138" customFormat="1" ht="12.75" customHeight="1">
      <c r="A147" s="383" t="s">
        <v>220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4"/>
      <c r="N147" s="384"/>
      <c r="O147" s="384"/>
      <c r="P147" s="385"/>
      <c r="T147" s="137"/>
    </row>
    <row r="148" spans="1:20" s="138" customFormat="1" ht="12.75" customHeight="1">
      <c r="A148" s="392" t="s">
        <v>221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4"/>
      <c r="T148" s="137"/>
    </row>
    <row r="149" spans="1:20" s="138" customFormat="1" ht="12" customHeight="1">
      <c r="A149" s="363">
        <v>118</v>
      </c>
      <c r="B149" s="364" t="s">
        <v>28</v>
      </c>
      <c r="C149" s="373" t="s">
        <v>142</v>
      </c>
      <c r="D149" s="251">
        <v>3178629397.4499998</v>
      </c>
      <c r="E149" s="223">
        <f>(D149/$D$158)</f>
        <v>0.16906156720923837</v>
      </c>
      <c r="F149" s="114">
        <v>1.58</v>
      </c>
      <c r="G149" s="114">
        <v>1.61</v>
      </c>
      <c r="H149" s="259">
        <v>0.1158</v>
      </c>
      <c r="I149" s="251">
        <v>3164217514.73</v>
      </c>
      <c r="J149" s="223">
        <f>(I149/$I$158)</f>
        <v>0.1676499538694538</v>
      </c>
      <c r="K149" s="114">
        <v>1.59</v>
      </c>
      <c r="L149" s="114">
        <v>1.6</v>
      </c>
      <c r="M149" s="259">
        <v>0.1108</v>
      </c>
      <c r="N149" s="135">
        <f>((I149-D149)/D149)</f>
        <v>-4.5339927742320237E-3</v>
      </c>
      <c r="O149" s="135">
        <f>((L149-G149)/G149)</f>
        <v>-6.2111801242236073E-3</v>
      </c>
      <c r="P149" s="265">
        <f>M149-H149</f>
        <v>-5.0000000000000044E-3</v>
      </c>
      <c r="Q149" s="136"/>
      <c r="T149" s="137"/>
    </row>
    <row r="150" spans="1:20" s="138" customFormat="1" ht="12.75" customHeight="1">
      <c r="A150" s="363">
        <v>119</v>
      </c>
      <c r="B150" s="364" t="s">
        <v>6</v>
      </c>
      <c r="C150" s="373" t="s">
        <v>73</v>
      </c>
      <c r="D150" s="251">
        <v>349321472.39999998</v>
      </c>
      <c r="E150" s="223">
        <f>(D150/$D$158)</f>
        <v>1.8579339771777115E-2</v>
      </c>
      <c r="F150" s="114">
        <v>276.29000000000002</v>
      </c>
      <c r="G150" s="114">
        <v>280.07</v>
      </c>
      <c r="H150" s="259">
        <v>0.14399999999999999</v>
      </c>
      <c r="I150" s="251">
        <v>364824382.06999999</v>
      </c>
      <c r="J150" s="223">
        <f>(I150/$I$158)</f>
        <v>1.9329515287670247E-2</v>
      </c>
      <c r="K150" s="114">
        <v>272.99</v>
      </c>
      <c r="L150" s="114">
        <v>276.61</v>
      </c>
      <c r="M150" s="259">
        <v>0.14269999999999999</v>
      </c>
      <c r="N150" s="86">
        <f>((I150-D150)/D150)</f>
        <v>4.4380065054369151E-2</v>
      </c>
      <c r="O150" s="86">
        <f>((L150-G150)/G150)</f>
        <v>-1.2354054343556894E-2</v>
      </c>
      <c r="P150" s="265">
        <f>M150-H150</f>
        <v>-1.2999999999999956E-3</v>
      </c>
      <c r="Q150" s="136"/>
      <c r="R150" s="218"/>
    </row>
    <row r="151" spans="1:20" s="138" customFormat="1" ht="6" customHeight="1">
      <c r="A151" s="380"/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2"/>
      <c r="R151" s="218"/>
    </row>
    <row r="152" spans="1:20" s="138" customFormat="1" ht="12" customHeight="1">
      <c r="A152" s="392" t="s">
        <v>222</v>
      </c>
      <c r="B152" s="393"/>
      <c r="C152" s="393"/>
      <c r="D152" s="393"/>
      <c r="E152" s="393"/>
      <c r="F152" s="393"/>
      <c r="G152" s="393"/>
      <c r="H152" s="393"/>
      <c r="I152" s="393"/>
      <c r="J152" s="393"/>
      <c r="K152" s="393"/>
      <c r="L152" s="393"/>
      <c r="M152" s="393"/>
      <c r="N152" s="393"/>
      <c r="O152" s="393"/>
      <c r="P152" s="394"/>
      <c r="R152" s="218"/>
    </row>
    <row r="153" spans="1:20" s="138" customFormat="1" ht="12" customHeight="1">
      <c r="A153" s="363">
        <v>120</v>
      </c>
      <c r="B153" s="364" t="s">
        <v>6</v>
      </c>
      <c r="C153" s="373" t="s">
        <v>144</v>
      </c>
      <c r="D153" s="80">
        <v>6998595982.1800003</v>
      </c>
      <c r="E153" s="223">
        <f>(D153/$D$158)</f>
        <v>0.37223389614430241</v>
      </c>
      <c r="F153" s="81">
        <v>118.57</v>
      </c>
      <c r="G153" s="81">
        <v>118.57</v>
      </c>
      <c r="H153" s="258">
        <v>3.2199999999999999E-2</v>
      </c>
      <c r="I153" s="80">
        <v>6983325999.1999998</v>
      </c>
      <c r="J153" s="223">
        <f>(I153/$I$158)</f>
        <v>0.36999804095994232</v>
      </c>
      <c r="K153" s="81">
        <v>118.64</v>
      </c>
      <c r="L153" s="81">
        <v>118.64</v>
      </c>
      <c r="M153" s="258">
        <v>3.1800000000000002E-2</v>
      </c>
      <c r="N153" s="86">
        <f t="shared" ref="N153:N159" si="55">((I153-D153)/D153)</f>
        <v>-2.1818637650867843E-3</v>
      </c>
      <c r="O153" s="86">
        <f>((L153-G153)/G153)</f>
        <v>5.903685586573956E-4</v>
      </c>
      <c r="P153" s="265">
        <f t="shared" ref="P153:P158" si="56">M153-H153</f>
        <v>-3.9999999999999758E-4</v>
      </c>
      <c r="Q153" s="136"/>
      <c r="R153" s="218"/>
    </row>
    <row r="154" spans="1:20" s="138" customFormat="1" ht="12" customHeight="1">
      <c r="A154" s="363">
        <v>121</v>
      </c>
      <c r="B154" s="364" t="s">
        <v>205</v>
      </c>
      <c r="C154" s="373" t="s">
        <v>206</v>
      </c>
      <c r="D154" s="80">
        <v>5750113702.0600004</v>
      </c>
      <c r="E154" s="223">
        <f>(D154/$D$158)</f>
        <v>0.30583094552685136</v>
      </c>
      <c r="F154" s="80">
        <v>120.27</v>
      </c>
      <c r="G154" s="80">
        <v>120.28</v>
      </c>
      <c r="H154" s="258">
        <v>9.2399999999999996E-2</v>
      </c>
      <c r="I154" s="80">
        <v>5758118341.6599998</v>
      </c>
      <c r="J154" s="223">
        <f>(I154/$I$158)</f>
        <v>0.3050827795056078</v>
      </c>
      <c r="K154" s="80">
        <v>120.48</v>
      </c>
      <c r="L154" s="80">
        <v>120.48</v>
      </c>
      <c r="M154" s="258">
        <v>0.1011</v>
      </c>
      <c r="N154" s="86">
        <f t="shared" si="55"/>
        <v>1.3920837073416016E-3</v>
      </c>
      <c r="O154" s="86">
        <f>((L154-G154)/G154)</f>
        <v>1.6627868307283243E-3</v>
      </c>
      <c r="P154" s="265">
        <f t="shared" si="56"/>
        <v>8.6999999999999994E-3</v>
      </c>
      <c r="Q154" s="136"/>
      <c r="R154" s="218"/>
    </row>
    <row r="155" spans="1:20" s="138" customFormat="1" ht="12" customHeight="1">
      <c r="A155" s="363">
        <v>122</v>
      </c>
      <c r="B155" s="364" t="s">
        <v>46</v>
      </c>
      <c r="C155" s="373" t="s">
        <v>180</v>
      </c>
      <c r="D155" s="80">
        <v>1739298895.6099999</v>
      </c>
      <c r="E155" s="223">
        <f>(D155/$D$158)</f>
        <v>9.2507983904326643E-2</v>
      </c>
      <c r="F155" s="81">
        <v>1.0608</v>
      </c>
      <c r="G155" s="81">
        <v>1.0608</v>
      </c>
      <c r="H155" s="258">
        <v>3.2399999999999998E-2</v>
      </c>
      <c r="I155" s="80">
        <v>1816325764.4000001</v>
      </c>
      <c r="J155" s="223">
        <f>(I155/$I$158)</f>
        <v>9.6234512702121799E-2</v>
      </c>
      <c r="K155" s="81">
        <v>1.0621</v>
      </c>
      <c r="L155" s="81">
        <v>1.0621</v>
      </c>
      <c r="M155" s="258">
        <v>3.3599999999999998E-2</v>
      </c>
      <c r="N155" s="86">
        <f t="shared" si="55"/>
        <v>4.4286159776457314E-2</v>
      </c>
      <c r="O155" s="86">
        <f>((L155-G155)/G155)</f>
        <v>1.2254901960785057E-3</v>
      </c>
      <c r="P155" s="265">
        <f t="shared" si="56"/>
        <v>1.1999999999999997E-3</v>
      </c>
      <c r="Q155" s="136"/>
      <c r="R155" s="218"/>
    </row>
    <row r="156" spans="1:20" s="138" customFormat="1" ht="12" customHeight="1">
      <c r="A156" s="363">
        <v>123</v>
      </c>
      <c r="B156" s="364" t="s">
        <v>192</v>
      </c>
      <c r="C156" s="373" t="s">
        <v>193</v>
      </c>
      <c r="D156" s="80">
        <v>317412525.42000002</v>
      </c>
      <c r="E156" s="223">
        <f>(D156/$D$158)</f>
        <v>1.6882200561788373E-2</v>
      </c>
      <c r="F156" s="81">
        <v>102.25</v>
      </c>
      <c r="G156" s="81">
        <v>102.25</v>
      </c>
      <c r="H156" s="258">
        <v>7.6300000000000007E-2</v>
      </c>
      <c r="I156" s="80">
        <v>317963442.23000002</v>
      </c>
      <c r="J156" s="223">
        <f>(I156/$I$158)</f>
        <v>1.684667889419127E-2</v>
      </c>
      <c r="K156" s="81">
        <v>102.43</v>
      </c>
      <c r="L156" s="81">
        <v>102.43</v>
      </c>
      <c r="M156" s="258">
        <v>7.7799999999999994E-2</v>
      </c>
      <c r="N156" s="86">
        <f t="shared" si="55"/>
        <v>1.7356492446888468E-3</v>
      </c>
      <c r="O156" s="86">
        <f>((L156-G156)/G156)</f>
        <v>1.7603911980440764E-3</v>
      </c>
      <c r="P156" s="265">
        <f t="shared" si="56"/>
        <v>1.4999999999999875E-3</v>
      </c>
      <c r="Q156" s="136"/>
      <c r="R156" s="218"/>
    </row>
    <row r="157" spans="1:20" s="138" customFormat="1" ht="12" customHeight="1">
      <c r="A157" s="363">
        <v>124</v>
      </c>
      <c r="B157" s="364" t="s">
        <v>273</v>
      </c>
      <c r="C157" s="373" t="s">
        <v>271</v>
      </c>
      <c r="D157" s="80">
        <v>468236515.32999998</v>
      </c>
      <c r="E157" s="223">
        <f>(D157/$D$158)</f>
        <v>2.4904066881715668E-2</v>
      </c>
      <c r="F157" s="80">
        <v>1012.03</v>
      </c>
      <c r="G157" s="80">
        <v>1012.03</v>
      </c>
      <c r="H157" s="258">
        <v>1.2E-2</v>
      </c>
      <c r="I157" s="80">
        <v>469178539.57999998</v>
      </c>
      <c r="J157" s="223">
        <f>(I157/$I$158)</f>
        <v>2.4858518781012598E-2</v>
      </c>
      <c r="K157" s="80">
        <v>1014</v>
      </c>
      <c r="L157" s="80">
        <v>1014</v>
      </c>
      <c r="M157" s="258">
        <v>2E-3</v>
      </c>
      <c r="N157" s="86">
        <f t="shared" ref="N157" si="57">((I157-D157)/D157)</f>
        <v>2.0118555882727082E-3</v>
      </c>
      <c r="O157" s="86">
        <f>((L157-G157)/G157)</f>
        <v>1.9465826111874423E-3</v>
      </c>
      <c r="P157" s="265">
        <f t="shared" si="56"/>
        <v>-0.01</v>
      </c>
      <c r="Q157" s="136"/>
      <c r="R157" s="218"/>
    </row>
    <row r="158" spans="1:20" s="138" customFormat="1" ht="12" customHeight="1">
      <c r="A158" s="322"/>
      <c r="B158" s="13"/>
      <c r="C158" s="352" t="s">
        <v>47</v>
      </c>
      <c r="D158" s="84">
        <f>SUM(D149:D157)</f>
        <v>18801608490.450001</v>
      </c>
      <c r="E158" s="323">
        <f>(D158/$D$159)</f>
        <v>1.3348207798526145E-2</v>
      </c>
      <c r="F158" s="324"/>
      <c r="G158" s="77"/>
      <c r="H158" s="305"/>
      <c r="I158" s="84">
        <f>SUM(I149:I157)</f>
        <v>18873953983.870003</v>
      </c>
      <c r="J158" s="323">
        <f>(I158/$I$159)</f>
        <v>1.3386366249159452E-2</v>
      </c>
      <c r="K158" s="325"/>
      <c r="L158" s="77"/>
      <c r="M158" s="326"/>
      <c r="N158" s="327">
        <f t="shared" si="55"/>
        <v>3.8478353305116853E-3</v>
      </c>
      <c r="O158" s="327"/>
      <c r="P158" s="328">
        <f t="shared" si="56"/>
        <v>0</v>
      </c>
      <c r="Q158" s="136"/>
      <c r="R158" s="163" t="s">
        <v>185</v>
      </c>
    </row>
    <row r="159" spans="1:20" s="138" customFormat="1" ht="12" customHeight="1">
      <c r="A159" s="329"/>
      <c r="B159" s="330"/>
      <c r="C159" s="331" t="s">
        <v>33</v>
      </c>
      <c r="D159" s="332">
        <f>SUM(D21,D53,D85,D107,D114,D139,D145,D158)</f>
        <v>1408549280490.374</v>
      </c>
      <c r="E159" s="333"/>
      <c r="F159" s="333"/>
      <c r="G159" s="334"/>
      <c r="H159" s="335"/>
      <c r="I159" s="332">
        <f>SUM(I21,I53,I85,I107,I114,I139,I145,I158)</f>
        <v>1409938562308.1338</v>
      </c>
      <c r="J159" s="333"/>
      <c r="K159" s="333"/>
      <c r="L159" s="334"/>
      <c r="M159" s="336"/>
      <c r="N159" s="337">
        <f t="shared" si="55"/>
        <v>9.8632105883870763E-4</v>
      </c>
      <c r="O159" s="337"/>
      <c r="P159" s="338"/>
      <c r="R159" s="164">
        <f>((I159-D159)/D159)</f>
        <v>9.8632105883870763E-4</v>
      </c>
    </row>
    <row r="160" spans="1:20" s="138" customFormat="1" ht="6.75" customHeight="1">
      <c r="A160" s="380"/>
      <c r="B160" s="381"/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2"/>
      <c r="R160" s="218"/>
    </row>
    <row r="161" spans="1:18" s="138" customFormat="1" ht="12" customHeight="1">
      <c r="A161" s="407" t="s">
        <v>223</v>
      </c>
      <c r="B161" s="408"/>
      <c r="C161" s="408"/>
      <c r="D161" s="408"/>
      <c r="E161" s="408"/>
      <c r="F161" s="408"/>
      <c r="G161" s="408"/>
      <c r="H161" s="408"/>
      <c r="I161" s="408"/>
      <c r="J161" s="408"/>
      <c r="K161" s="408"/>
      <c r="L161" s="408"/>
      <c r="M161" s="408"/>
      <c r="N161" s="408"/>
      <c r="O161" s="408"/>
      <c r="P161" s="409"/>
      <c r="R161" s="218"/>
    </row>
    <row r="162" spans="1:18" s="138" customFormat="1" ht="25.5" customHeight="1">
      <c r="A162" s="299"/>
      <c r="B162" s="300"/>
      <c r="C162" s="300"/>
      <c r="D162" s="317" t="s">
        <v>228</v>
      </c>
      <c r="E162" s="318"/>
      <c r="F162" s="318"/>
      <c r="G162" s="319" t="s">
        <v>229</v>
      </c>
      <c r="H162" s="320"/>
      <c r="I162" s="321" t="s">
        <v>228</v>
      </c>
      <c r="J162" s="318"/>
      <c r="K162" s="318"/>
      <c r="L162" s="319" t="s">
        <v>229</v>
      </c>
      <c r="M162" s="319"/>
      <c r="N162" s="379" t="s">
        <v>70</v>
      </c>
      <c r="O162" s="379"/>
      <c r="P162" s="406"/>
      <c r="R162" s="218"/>
    </row>
    <row r="163" spans="1:18" s="138" customFormat="1" ht="12" customHeight="1">
      <c r="A163" s="346" t="s">
        <v>2</v>
      </c>
      <c r="B163" s="347" t="s">
        <v>216</v>
      </c>
      <c r="C163" s="348" t="s">
        <v>3</v>
      </c>
      <c r="D163" s="231"/>
      <c r="E163" s="231"/>
      <c r="F163" s="231"/>
      <c r="G163" s="231"/>
      <c r="H163" s="231"/>
      <c r="I163" s="271"/>
      <c r="J163" s="272"/>
      <c r="K163" s="272"/>
      <c r="L163" s="273"/>
      <c r="M163" s="273"/>
      <c r="N163" s="267" t="s">
        <v>227</v>
      </c>
      <c r="O163" s="266" t="s">
        <v>230</v>
      </c>
      <c r="P163" s="269" t="s">
        <v>243</v>
      </c>
      <c r="R163" s="218"/>
    </row>
    <row r="164" spans="1:18" s="138" customFormat="1" ht="12" customHeight="1">
      <c r="A164" s="350">
        <v>1</v>
      </c>
      <c r="B164" s="262" t="s">
        <v>129</v>
      </c>
      <c r="C164" s="373" t="s">
        <v>247</v>
      </c>
      <c r="D164" s="80">
        <v>78055229066</v>
      </c>
      <c r="E164" s="223">
        <f>(D164/$D$166)</f>
        <v>0.91768469425714161</v>
      </c>
      <c r="F164" s="81">
        <v>107.55</v>
      </c>
      <c r="G164" s="81">
        <v>107.55</v>
      </c>
      <c r="H164" s="261">
        <v>0.121</v>
      </c>
      <c r="I164" s="80">
        <v>78055229066</v>
      </c>
      <c r="J164" s="223">
        <f>(I164/$I$166)</f>
        <v>0.91751523302402649</v>
      </c>
      <c r="K164" s="81">
        <v>107.55</v>
      </c>
      <c r="L164" s="81">
        <v>107.55</v>
      </c>
      <c r="M164" s="261">
        <v>0.121</v>
      </c>
      <c r="N164" s="86">
        <f>((I164-D164)/D164)</f>
        <v>0</v>
      </c>
      <c r="O164" s="86">
        <f>((L164-G164)/G164)</f>
        <v>0</v>
      </c>
      <c r="P164" s="265">
        <f>M164-H164</f>
        <v>0</v>
      </c>
      <c r="R164" s="218"/>
    </row>
    <row r="165" spans="1:18" s="138" customFormat="1" ht="12" customHeight="1">
      <c r="A165" s="363">
        <v>2</v>
      </c>
      <c r="B165" s="364" t="s">
        <v>44</v>
      </c>
      <c r="C165" s="373" t="s">
        <v>224</v>
      </c>
      <c r="D165" s="80">
        <v>7001468026.6599998</v>
      </c>
      <c r="E165" s="223">
        <f>(D165/$D$166)</f>
        <v>8.2315305742858363E-2</v>
      </c>
      <c r="F165" s="82">
        <v>103.8</v>
      </c>
      <c r="G165" s="82">
        <v>103.8</v>
      </c>
      <c r="H165" s="261"/>
      <c r="I165" s="80">
        <v>7017177643.5200005</v>
      </c>
      <c r="J165" s="223">
        <f>(I165/$I$166)</f>
        <v>8.2484766975973484E-2</v>
      </c>
      <c r="K165" s="82">
        <v>104.04</v>
      </c>
      <c r="L165" s="82">
        <v>104.04</v>
      </c>
      <c r="M165" s="261"/>
      <c r="N165" s="86">
        <f>((I165-D165)/D165)</f>
        <v>2.2437604228401757E-3</v>
      </c>
      <c r="O165" s="86">
        <f>((L165-G165)/G165)</f>
        <v>2.3121387283237872E-3</v>
      </c>
      <c r="P165" s="265">
        <f>M165-H165</f>
        <v>0</v>
      </c>
      <c r="R165" s="163" t="s">
        <v>232</v>
      </c>
    </row>
    <row r="166" spans="1:18" s="138" customFormat="1" ht="12" customHeight="1">
      <c r="A166" s="302"/>
      <c r="B166" s="303"/>
      <c r="C166" s="303" t="s">
        <v>225</v>
      </c>
      <c r="D166" s="85">
        <f>SUM(D164:D165)</f>
        <v>85056697092.660004</v>
      </c>
      <c r="E166" s="304"/>
      <c r="F166" s="77"/>
      <c r="G166" s="77"/>
      <c r="H166" s="305"/>
      <c r="I166" s="85">
        <f>SUM(I164:I165)</f>
        <v>85072406709.520004</v>
      </c>
      <c r="J166" s="275"/>
      <c r="K166" s="82"/>
      <c r="L166" s="82"/>
      <c r="M166" s="270"/>
      <c r="N166" s="86">
        <f>((I166-D166)/D166)</f>
        <v>1.8469582521981419E-4</v>
      </c>
      <c r="O166" s="248"/>
      <c r="P166" s="265">
        <f>M166-H166</f>
        <v>0</v>
      </c>
      <c r="R166" s="164">
        <f>((I166-D166)/D166)</f>
        <v>1.8469582521981419E-4</v>
      </c>
    </row>
    <row r="167" spans="1:18" s="138" customFormat="1" ht="7.5" customHeight="1">
      <c r="A167" s="410"/>
      <c r="B167" s="411"/>
      <c r="C167" s="411"/>
      <c r="D167" s="411"/>
      <c r="E167" s="411"/>
      <c r="F167" s="411"/>
      <c r="G167" s="411"/>
      <c r="H167" s="411"/>
      <c r="I167" s="411"/>
      <c r="J167" s="411"/>
      <c r="K167" s="411"/>
      <c r="L167" s="411"/>
      <c r="M167" s="411"/>
      <c r="N167" s="411"/>
      <c r="O167" s="411"/>
      <c r="P167" s="412"/>
      <c r="R167" s="218"/>
    </row>
    <row r="168" spans="1:18" s="138" customFormat="1" ht="12" customHeight="1">
      <c r="A168" s="407" t="s">
        <v>248</v>
      </c>
      <c r="B168" s="408"/>
      <c r="C168" s="408"/>
      <c r="D168" s="408"/>
      <c r="E168" s="408"/>
      <c r="F168" s="408"/>
      <c r="G168" s="408"/>
      <c r="H168" s="408"/>
      <c r="I168" s="408"/>
      <c r="J168" s="408"/>
      <c r="K168" s="408"/>
      <c r="L168" s="408"/>
      <c r="M168" s="408"/>
      <c r="N168" s="408"/>
      <c r="O168" s="408"/>
      <c r="P168" s="409"/>
      <c r="R168" s="218"/>
    </row>
    <row r="169" spans="1:18" s="138" customFormat="1" ht="25.5" customHeight="1">
      <c r="A169" s="311"/>
      <c r="B169" s="312" t="s">
        <v>216</v>
      </c>
      <c r="C169" s="313" t="s">
        <v>51</v>
      </c>
      <c r="D169" s="313" t="s">
        <v>81</v>
      </c>
      <c r="E169" s="314" t="s">
        <v>69</v>
      </c>
      <c r="F169" s="314"/>
      <c r="G169" s="314" t="s">
        <v>82</v>
      </c>
      <c r="H169" s="315"/>
      <c r="I169" s="316" t="s">
        <v>81</v>
      </c>
      <c r="J169" s="314" t="s">
        <v>69</v>
      </c>
      <c r="K169" s="314"/>
      <c r="L169" s="314" t="s">
        <v>82</v>
      </c>
      <c r="M169" s="314"/>
      <c r="N169" s="379" t="s">
        <v>70</v>
      </c>
      <c r="O169" s="379"/>
      <c r="P169" s="406"/>
      <c r="R169" s="218"/>
    </row>
    <row r="170" spans="1:18" s="138" customFormat="1" ht="12" customHeight="1">
      <c r="A170" s="219"/>
      <c r="B170" s="73"/>
      <c r="C170" s="73"/>
      <c r="D170" s="231"/>
      <c r="E170" s="231"/>
      <c r="F170" s="231"/>
      <c r="G170" s="231"/>
      <c r="H170" s="256"/>
      <c r="I170" s="252"/>
      <c r="J170" s="231"/>
      <c r="K170" s="231"/>
      <c r="L170" s="231"/>
      <c r="M170" s="255"/>
      <c r="N170" s="266" t="s">
        <v>132</v>
      </c>
      <c r="O170" s="268" t="s">
        <v>131</v>
      </c>
      <c r="P170" s="269" t="s">
        <v>243</v>
      </c>
      <c r="R170" s="218"/>
    </row>
    <row r="171" spans="1:18" s="138" customFormat="1" ht="12" customHeight="1">
      <c r="A171" s="350">
        <v>1</v>
      </c>
      <c r="B171" s="262" t="s">
        <v>34</v>
      </c>
      <c r="C171" s="373" t="s">
        <v>35</v>
      </c>
      <c r="D171" s="83">
        <v>3012360568.8600001</v>
      </c>
      <c r="E171" s="225">
        <f t="shared" ref="E171:E182" si="58">(D171/$D$183)</f>
        <v>0.39826261747608521</v>
      </c>
      <c r="F171" s="82">
        <v>19.62</v>
      </c>
      <c r="G171" s="82">
        <v>19.82</v>
      </c>
      <c r="H171" s="260"/>
      <c r="I171" s="83">
        <v>2927322037.8499999</v>
      </c>
      <c r="J171" s="225">
        <f t="shared" ref="J171:J181" si="59">(I171/$I$183)</f>
        <v>0.39152235751189479</v>
      </c>
      <c r="K171" s="82">
        <v>19.04</v>
      </c>
      <c r="L171" s="82">
        <v>19.239999999999998</v>
      </c>
      <c r="M171" s="260"/>
      <c r="N171" s="86">
        <f>((I171-D171)/D171)</f>
        <v>-2.8229864608200695E-2</v>
      </c>
      <c r="O171" s="86">
        <f t="shared" ref="O171:O182" si="60">((L171-G171)/G171)</f>
        <v>-2.9263370332997064E-2</v>
      </c>
      <c r="P171" s="265">
        <f t="shared" ref="P171:P182" si="61">M171-H171</f>
        <v>0</v>
      </c>
      <c r="R171" s="218"/>
    </row>
    <row r="172" spans="1:18" s="138" customFormat="1" ht="12" customHeight="1">
      <c r="A172" s="350">
        <v>2</v>
      </c>
      <c r="B172" s="262" t="s">
        <v>34</v>
      </c>
      <c r="C172" s="373" t="s">
        <v>67</v>
      </c>
      <c r="D172" s="83">
        <v>342233341.63999999</v>
      </c>
      <c r="E172" s="225">
        <f t="shared" si="58"/>
        <v>4.5246491352366455E-2</v>
      </c>
      <c r="F172" s="82">
        <v>4.0999999999999996</v>
      </c>
      <c r="G172" s="82">
        <v>4.2</v>
      </c>
      <c r="H172" s="260"/>
      <c r="I172" s="83">
        <v>325428836.43000001</v>
      </c>
      <c r="J172" s="225">
        <f t="shared" si="59"/>
        <v>4.3525332571542376E-2</v>
      </c>
      <c r="K172" s="82">
        <v>3.89</v>
      </c>
      <c r="L172" s="82">
        <v>3.99</v>
      </c>
      <c r="M172" s="260"/>
      <c r="N172" s="86">
        <f t="shared" ref="N172:N182" si="62">((I172-D172)/D172)</f>
        <v>-4.9102478237426882E-2</v>
      </c>
      <c r="O172" s="86">
        <f t="shared" si="60"/>
        <v>-4.9999999999999989E-2</v>
      </c>
      <c r="P172" s="265">
        <f t="shared" si="61"/>
        <v>0</v>
      </c>
      <c r="R172" s="218"/>
    </row>
    <row r="173" spans="1:18" s="138" customFormat="1" ht="12" customHeight="1">
      <c r="A173" s="350">
        <v>3</v>
      </c>
      <c r="B173" s="262" t="s">
        <v>34</v>
      </c>
      <c r="C173" s="373" t="s">
        <v>56</v>
      </c>
      <c r="D173" s="83">
        <v>145289600.15000001</v>
      </c>
      <c r="E173" s="225">
        <f t="shared" si="58"/>
        <v>1.9208662152184093E-2</v>
      </c>
      <c r="F173" s="82">
        <v>6.42</v>
      </c>
      <c r="G173" s="82">
        <v>6.52</v>
      </c>
      <c r="H173" s="260"/>
      <c r="I173" s="83">
        <v>143456290.24000001</v>
      </c>
      <c r="J173" s="225">
        <f t="shared" si="59"/>
        <v>1.9186937490460514E-2</v>
      </c>
      <c r="K173" s="82">
        <v>6.34</v>
      </c>
      <c r="L173" s="82">
        <v>6.44</v>
      </c>
      <c r="M173" s="260"/>
      <c r="N173" s="86">
        <f t="shared" si="62"/>
        <v>-1.261831478720603E-2</v>
      </c>
      <c r="O173" s="86">
        <f t="shared" si="60"/>
        <v>-1.2269938650306624E-2</v>
      </c>
      <c r="P173" s="265">
        <f t="shared" si="61"/>
        <v>0</v>
      </c>
      <c r="R173" s="218"/>
    </row>
    <row r="174" spans="1:18" s="138" customFormat="1" ht="12" customHeight="1">
      <c r="A174" s="350">
        <v>4</v>
      </c>
      <c r="B174" s="262" t="s">
        <v>34</v>
      </c>
      <c r="C174" s="373" t="s">
        <v>57</v>
      </c>
      <c r="D174" s="83">
        <v>228717891.66999999</v>
      </c>
      <c r="E174" s="225">
        <f t="shared" si="58"/>
        <v>3.0238673000084444E-2</v>
      </c>
      <c r="F174" s="82">
        <v>21.89</v>
      </c>
      <c r="G174" s="82">
        <v>22.09</v>
      </c>
      <c r="H174" s="260"/>
      <c r="I174" s="83">
        <v>228235396.22</v>
      </c>
      <c r="J174" s="225">
        <f t="shared" si="59"/>
        <v>3.0525941198238163E-2</v>
      </c>
      <c r="K174" s="82">
        <v>21.87</v>
      </c>
      <c r="L174" s="82">
        <v>22.07</v>
      </c>
      <c r="M174" s="260"/>
      <c r="N174" s="86">
        <f t="shared" si="62"/>
        <v>-2.1095658344741338E-3</v>
      </c>
      <c r="O174" s="86">
        <f t="shared" si="60"/>
        <v>-9.0538705296512329E-4</v>
      </c>
      <c r="P174" s="265">
        <f t="shared" si="61"/>
        <v>0</v>
      </c>
      <c r="R174" s="218"/>
    </row>
    <row r="175" spans="1:18" s="138" customFormat="1" ht="12" customHeight="1">
      <c r="A175" s="363">
        <v>5</v>
      </c>
      <c r="B175" s="364" t="s">
        <v>34</v>
      </c>
      <c r="C175" s="373" t="s">
        <v>101</v>
      </c>
      <c r="D175" s="83">
        <v>541540276.19000006</v>
      </c>
      <c r="E175" s="225">
        <f t="shared" si="58"/>
        <v>7.159675707273376E-2</v>
      </c>
      <c r="F175" s="82">
        <v>152.83000000000001</v>
      </c>
      <c r="G175" s="82">
        <v>154.83000000000001</v>
      </c>
      <c r="H175" s="260"/>
      <c r="I175" s="83">
        <v>542425766.34000003</v>
      </c>
      <c r="J175" s="225">
        <f t="shared" si="59"/>
        <v>7.2548155640782028E-2</v>
      </c>
      <c r="K175" s="82">
        <v>153.08000000000001</v>
      </c>
      <c r="L175" s="82">
        <v>155.08000000000001</v>
      </c>
      <c r="M175" s="260"/>
      <c r="N175" s="86">
        <f t="shared" si="62"/>
        <v>1.6351325818826094E-3</v>
      </c>
      <c r="O175" s="86">
        <f t="shared" si="60"/>
        <v>1.6146741587547632E-3</v>
      </c>
      <c r="P175" s="265">
        <f t="shared" si="61"/>
        <v>0</v>
      </c>
      <c r="R175" s="218"/>
    </row>
    <row r="176" spans="1:18" s="138" customFormat="1" ht="12" customHeight="1">
      <c r="A176" s="363">
        <v>6</v>
      </c>
      <c r="B176" s="364" t="s">
        <v>36</v>
      </c>
      <c r="C176" s="373" t="s">
        <v>37</v>
      </c>
      <c r="D176" s="83">
        <v>440210143.39999998</v>
      </c>
      <c r="E176" s="225">
        <f t="shared" si="58"/>
        <v>5.8199953140521538E-2</v>
      </c>
      <c r="F176" s="82">
        <v>57170</v>
      </c>
      <c r="G176" s="82">
        <v>57170</v>
      </c>
      <c r="H176" s="260"/>
      <c r="I176" s="83">
        <v>501380900</v>
      </c>
      <c r="J176" s="225">
        <f t="shared" si="59"/>
        <v>6.7058502426884117E-2</v>
      </c>
      <c r="K176" s="82">
        <v>8770</v>
      </c>
      <c r="L176" s="82">
        <v>8770</v>
      </c>
      <c r="M176" s="260"/>
      <c r="N176" s="86">
        <f t="shared" si="62"/>
        <v>0.13895808062836207</v>
      </c>
      <c r="O176" s="86">
        <f t="shared" si="60"/>
        <v>-0.84659786601364351</v>
      </c>
      <c r="P176" s="265">
        <f t="shared" si="61"/>
        <v>0</v>
      </c>
      <c r="R176" s="218"/>
    </row>
    <row r="177" spans="1:18" s="138" customFormat="1" ht="12" customHeight="1">
      <c r="A177" s="363">
        <v>7</v>
      </c>
      <c r="B177" s="364" t="s">
        <v>28</v>
      </c>
      <c r="C177" s="373" t="s">
        <v>105</v>
      </c>
      <c r="D177" s="83">
        <v>517428708.10000002</v>
      </c>
      <c r="E177" s="225">
        <f t="shared" si="58"/>
        <v>6.8408979248842539E-2</v>
      </c>
      <c r="F177" s="82">
        <v>15.47</v>
      </c>
      <c r="G177" s="82">
        <v>15.47</v>
      </c>
      <c r="H177" s="260">
        <v>0.1036</v>
      </c>
      <c r="I177" s="83">
        <v>504079903.60000002</v>
      </c>
      <c r="J177" s="225">
        <f t="shared" si="59"/>
        <v>6.7419487736577355E-2</v>
      </c>
      <c r="K177" s="82">
        <v>15.09</v>
      </c>
      <c r="L177" s="82">
        <v>15.09</v>
      </c>
      <c r="M177" s="260">
        <v>7.5200000000000003E-2</v>
      </c>
      <c r="N177" s="86">
        <f t="shared" si="62"/>
        <v>-2.5798345339238821E-2</v>
      </c>
      <c r="O177" s="86">
        <f t="shared" si="60"/>
        <v>-2.45636716224952E-2</v>
      </c>
      <c r="P177" s="265">
        <f t="shared" si="61"/>
        <v>-2.8399999999999995E-2</v>
      </c>
      <c r="R177" s="218"/>
    </row>
    <row r="178" spans="1:18" s="138" customFormat="1" ht="12" customHeight="1">
      <c r="A178" s="363">
        <v>8</v>
      </c>
      <c r="B178" s="364" t="s">
        <v>44</v>
      </c>
      <c r="C178" s="373" t="s">
        <v>45</v>
      </c>
      <c r="D178" s="83">
        <v>518510910.69</v>
      </c>
      <c r="E178" s="225">
        <f t="shared" si="58"/>
        <v>6.8552056688040292E-2</v>
      </c>
      <c r="F178" s="82">
        <v>66</v>
      </c>
      <c r="G178" s="82">
        <v>66</v>
      </c>
      <c r="H178" s="260">
        <v>0.14449999999999999</v>
      </c>
      <c r="I178" s="83">
        <v>503149895.88999999</v>
      </c>
      <c r="J178" s="225">
        <f t="shared" si="59"/>
        <v>6.7295101418155451E-2</v>
      </c>
      <c r="K178" s="82">
        <v>66</v>
      </c>
      <c r="L178" s="82">
        <v>66</v>
      </c>
      <c r="M178" s="260">
        <v>0.13170000000000001</v>
      </c>
      <c r="N178" s="86">
        <f t="shared" si="62"/>
        <v>-2.9625248925926342E-2</v>
      </c>
      <c r="O178" s="86">
        <f t="shared" si="60"/>
        <v>0</v>
      </c>
      <c r="P178" s="265">
        <f t="shared" si="61"/>
        <v>-1.2799999999999978E-2</v>
      </c>
      <c r="R178" s="218"/>
    </row>
    <row r="179" spans="1:18" s="138" customFormat="1" ht="12" customHeight="1">
      <c r="A179" s="363">
        <v>9</v>
      </c>
      <c r="B179" s="364" t="s">
        <v>44</v>
      </c>
      <c r="C179" s="373" t="s">
        <v>103</v>
      </c>
      <c r="D179" s="83">
        <v>811090035.64999998</v>
      </c>
      <c r="E179" s="225">
        <f t="shared" si="58"/>
        <v>0.10723378998716172</v>
      </c>
      <c r="F179" s="82">
        <v>54</v>
      </c>
      <c r="G179" s="82">
        <v>54</v>
      </c>
      <c r="H179" s="260">
        <v>0.13639999999999999</v>
      </c>
      <c r="I179" s="83">
        <v>791584922.23000002</v>
      </c>
      <c r="J179" s="225">
        <f t="shared" si="59"/>
        <v>0.10587259991045796</v>
      </c>
      <c r="K179" s="82">
        <v>54</v>
      </c>
      <c r="L179" s="82">
        <v>54</v>
      </c>
      <c r="M179" s="260">
        <v>0.12479999999999999</v>
      </c>
      <c r="N179" s="86">
        <f>((I179-D179)/D179)</f>
        <v>-2.4048024957388042E-2</v>
      </c>
      <c r="O179" s="86">
        <f t="shared" si="60"/>
        <v>0</v>
      </c>
      <c r="P179" s="265">
        <f t="shared" si="61"/>
        <v>-1.1599999999999999E-2</v>
      </c>
      <c r="R179" s="218"/>
    </row>
    <row r="180" spans="1:18" s="138" customFormat="1" ht="12" customHeight="1">
      <c r="A180" s="363">
        <v>10</v>
      </c>
      <c r="B180" s="364" t="s">
        <v>96</v>
      </c>
      <c r="C180" s="373" t="s">
        <v>255</v>
      </c>
      <c r="D180" s="83">
        <v>590241033.34893179</v>
      </c>
      <c r="E180" s="225">
        <f t="shared" si="58"/>
        <v>7.8035458740682989E-2</v>
      </c>
      <c r="F180" s="82">
        <v>136.84516286911935</v>
      </c>
      <c r="G180" s="82">
        <v>138.16094699223586</v>
      </c>
      <c r="H180" s="260"/>
      <c r="I180" s="83">
        <v>595837810.24000001</v>
      </c>
      <c r="J180" s="225">
        <f t="shared" si="59"/>
        <v>7.9691889427795037E-2</v>
      </c>
      <c r="K180" s="82">
        <v>126.22</v>
      </c>
      <c r="L180" s="82">
        <v>127.6</v>
      </c>
      <c r="M180" s="260"/>
      <c r="N180" s="86">
        <f>((I180-D180)/D180)</f>
        <v>9.4821887582315599E-3</v>
      </c>
      <c r="O180" s="86">
        <f t="shared" si="60"/>
        <v>-7.6439451394534494E-2</v>
      </c>
      <c r="P180" s="265">
        <f t="shared" si="61"/>
        <v>0</v>
      </c>
      <c r="R180" s="218"/>
    </row>
    <row r="181" spans="1:18" s="138" customFormat="1" ht="12" customHeight="1">
      <c r="A181" s="363">
        <v>11</v>
      </c>
      <c r="B181" s="364" t="s">
        <v>61</v>
      </c>
      <c r="C181" s="373" t="s">
        <v>203</v>
      </c>
      <c r="D181" s="83">
        <v>225001682.28</v>
      </c>
      <c r="E181" s="225">
        <f t="shared" si="58"/>
        <v>2.9747354897580298E-2</v>
      </c>
      <c r="F181" s="82">
        <v>22.21</v>
      </c>
      <c r="G181" s="82">
        <v>22.31</v>
      </c>
      <c r="H181" s="260"/>
      <c r="I181" s="83">
        <v>222008427.34</v>
      </c>
      <c r="J181" s="225">
        <f t="shared" si="59"/>
        <v>2.9693098926520969E-2</v>
      </c>
      <c r="K181" s="82">
        <v>21.92</v>
      </c>
      <c r="L181" s="82">
        <v>22.02</v>
      </c>
      <c r="M181" s="260"/>
      <c r="N181" s="86">
        <f>((I181-D181)/D181)</f>
        <v>-1.330325582310574E-2</v>
      </c>
      <c r="O181" s="86">
        <f t="shared" si="60"/>
        <v>-1.2998655311519461E-2</v>
      </c>
      <c r="P181" s="265">
        <f t="shared" si="61"/>
        <v>0</v>
      </c>
      <c r="R181" s="218"/>
    </row>
    <row r="182" spans="1:18" s="138" customFormat="1" ht="12" customHeight="1">
      <c r="A182" s="363">
        <v>12</v>
      </c>
      <c r="B182" s="364" t="s">
        <v>61</v>
      </c>
      <c r="C182" s="373" t="s">
        <v>204</v>
      </c>
      <c r="D182" s="83">
        <v>191130066.33000001</v>
      </c>
      <c r="E182" s="225">
        <f t="shared" si="58"/>
        <v>2.5269206243716862E-2</v>
      </c>
      <c r="F182" s="82">
        <v>23.7</v>
      </c>
      <c r="G182" s="82">
        <v>23.8</v>
      </c>
      <c r="H182" s="260"/>
      <c r="I182" s="83">
        <v>191858334.46000001</v>
      </c>
      <c r="J182" s="225">
        <f>(I182/$I$183)</f>
        <v>2.5660595740691072E-2</v>
      </c>
      <c r="K182" s="82">
        <v>22.95</v>
      </c>
      <c r="L182" s="82">
        <v>23.05</v>
      </c>
      <c r="M182" s="260"/>
      <c r="N182" s="86">
        <f t="shared" si="62"/>
        <v>3.8103274067963076E-3</v>
      </c>
      <c r="O182" s="86">
        <f t="shared" si="60"/>
        <v>-3.1512605042016806E-2</v>
      </c>
      <c r="P182" s="265">
        <f t="shared" si="61"/>
        <v>0</v>
      </c>
      <c r="R182" s="220"/>
    </row>
    <row r="183" spans="1:18" s="138" customFormat="1" ht="12" customHeight="1">
      <c r="A183" s="302"/>
      <c r="B183" s="303"/>
      <c r="C183" s="303" t="s">
        <v>38</v>
      </c>
      <c r="D183" s="85">
        <f>SUM(D171:D182)</f>
        <v>7563754258.3089304</v>
      </c>
      <c r="E183" s="304"/>
      <c r="F183" s="274"/>
      <c r="G183" s="82"/>
      <c r="H183" s="270"/>
      <c r="I183" s="85">
        <f>SUM(I171:I182)</f>
        <v>7476768520.8400011</v>
      </c>
      <c r="J183" s="275"/>
      <c r="K183" s="274"/>
      <c r="L183" s="82"/>
      <c r="M183" s="270"/>
      <c r="N183" s="86">
        <f>((I183-D183)/D183)</f>
        <v>-1.1500338918781473E-2</v>
      </c>
      <c r="O183" s="248"/>
      <c r="P183" s="265" t="e">
        <f>((M183-H183)/H183)</f>
        <v>#DIV/0!</v>
      </c>
      <c r="R183" s="163" t="s">
        <v>184</v>
      </c>
    </row>
    <row r="184" spans="1:18" s="138" customFormat="1" ht="12" customHeight="1" thickBot="1">
      <c r="A184" s="306"/>
      <c r="B184" s="307"/>
      <c r="C184" s="307" t="s">
        <v>48</v>
      </c>
      <c r="D184" s="308">
        <f>SUM(D159,D166,D183)</f>
        <v>1501169731841.3428</v>
      </c>
      <c r="E184" s="308"/>
      <c r="F184" s="308"/>
      <c r="G184" s="309"/>
      <c r="H184" s="310"/>
      <c r="I184" s="308">
        <f>SUM(I159,I166,I183)</f>
        <v>1502487737538.4939</v>
      </c>
      <c r="J184" s="276"/>
      <c r="K184" s="276"/>
      <c r="L184" s="277"/>
      <c r="M184" s="278"/>
      <c r="N184" s="244"/>
      <c r="O184" s="249"/>
      <c r="P184" s="245"/>
      <c r="R184" s="164">
        <f>((I183-D183)/D183)</f>
        <v>-1.1500338918781473E-2</v>
      </c>
    </row>
    <row r="185" spans="1:18" ht="12" customHeight="1">
      <c r="A185" s="279"/>
      <c r="B185" s="280"/>
      <c r="C185" s="116"/>
      <c r="D185" s="69"/>
      <c r="E185" s="69"/>
      <c r="F185" s="69"/>
      <c r="G185" s="281"/>
      <c r="H185" s="282"/>
      <c r="I185" s="8"/>
      <c r="J185" s="69"/>
      <c r="K185" s="69"/>
      <c r="L185" s="283"/>
      <c r="M185" s="284"/>
    </row>
    <row r="186" spans="1:18" ht="12" customHeight="1">
      <c r="A186" s="284"/>
      <c r="B186" s="286"/>
      <c r="C186" s="283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3"/>
      <c r="C187" s="286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9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8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A190" s="284"/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A191" s="284"/>
      <c r="B191" s="288"/>
      <c r="C191" s="288"/>
      <c r="D191" s="283"/>
      <c r="E191" s="283"/>
      <c r="F191" s="283"/>
      <c r="G191" s="283"/>
      <c r="H191" s="285"/>
      <c r="I191" s="287"/>
      <c r="J191" s="283"/>
      <c r="K191" s="283"/>
      <c r="L191" s="283"/>
      <c r="M191" s="284"/>
    </row>
    <row r="192" spans="1:18" ht="12" customHeight="1">
      <c r="A192" s="284"/>
      <c r="B192" s="288"/>
      <c r="C192" s="289"/>
      <c r="D192" s="283"/>
      <c r="E192" s="283"/>
      <c r="F192" s="283"/>
      <c r="G192" s="283"/>
      <c r="H192" s="285"/>
      <c r="I192" s="287"/>
      <c r="J192" s="283"/>
      <c r="K192" s="283"/>
      <c r="L192" s="283"/>
      <c r="M192" s="284"/>
    </row>
    <row r="193" spans="2:13" ht="12" customHeight="1">
      <c r="B193" s="288"/>
      <c r="C193" s="288"/>
      <c r="D193" s="283"/>
      <c r="E193" s="283"/>
      <c r="F193" s="283"/>
      <c r="G193" s="283"/>
      <c r="H193" s="285"/>
      <c r="I193" s="287"/>
      <c r="J193" s="283"/>
      <c r="K193" s="283"/>
      <c r="L193" s="283"/>
      <c r="M193" s="284"/>
    </row>
    <row r="194" spans="2:13" ht="12" customHeight="1">
      <c r="B194" s="5"/>
      <c r="C194" s="5"/>
    </row>
    <row r="195" spans="2:13" ht="12" customHeight="1">
      <c r="B195" s="5"/>
      <c r="C195" s="5"/>
    </row>
    <row r="196" spans="2:13" ht="12" customHeight="1">
      <c r="B196" s="5"/>
      <c r="C196" s="7"/>
    </row>
    <row r="197" spans="2:13" ht="12" customHeight="1">
      <c r="B197" s="5"/>
      <c r="C197" s="5"/>
    </row>
    <row r="198" spans="2:13" ht="12" customHeight="1">
      <c r="B198" s="5"/>
      <c r="C198" s="5"/>
    </row>
    <row r="199" spans="2:13" ht="12" customHeight="1">
      <c r="B199" s="5"/>
      <c r="C199" s="5"/>
    </row>
    <row r="200" spans="2:13" ht="12" customHeight="1">
      <c r="B200" s="5"/>
      <c r="C200" s="5"/>
    </row>
    <row r="201" spans="2:13" ht="12" customHeight="1">
      <c r="B201" s="5"/>
      <c r="C201" s="5"/>
    </row>
    <row r="202" spans="2:13" ht="12" customHeight="1">
      <c r="B202" s="5"/>
      <c r="C202" s="5"/>
    </row>
    <row r="203" spans="2:13" ht="12" customHeight="1">
      <c r="B203" s="5"/>
      <c r="C203" s="5"/>
    </row>
    <row r="204" spans="2:13" ht="12" customHeight="1">
      <c r="B204" s="5"/>
      <c r="C204" s="5"/>
    </row>
    <row r="205" spans="2:13" ht="12" customHeight="1">
      <c r="B205" s="5"/>
      <c r="C205" s="5"/>
    </row>
    <row r="206" spans="2:13" ht="12" customHeight="1">
      <c r="B206" s="5"/>
      <c r="C206" s="5"/>
    </row>
    <row r="207" spans="2:13" ht="12" customHeight="1">
      <c r="B207" s="5"/>
      <c r="C207" s="5"/>
    </row>
    <row r="208" spans="2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6"/>
      <c r="C229" s="6"/>
    </row>
    <row r="230" spans="2:3" ht="12" customHeight="1">
      <c r="B230" s="6"/>
      <c r="C230" s="6"/>
    </row>
    <row r="231" spans="2:3" ht="12" customHeight="1">
      <c r="B231" s="6"/>
      <c r="C231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7:P147"/>
    <mergeCell ref="A148:P148"/>
    <mergeCell ref="A141:P141"/>
    <mergeCell ref="A116:P116"/>
    <mergeCell ref="A109:P109"/>
    <mergeCell ref="S99:S100"/>
    <mergeCell ref="U114:U116"/>
    <mergeCell ref="T70:T83"/>
    <mergeCell ref="R117:R118"/>
    <mergeCell ref="N169:P169"/>
    <mergeCell ref="A168:P168"/>
    <mergeCell ref="N162:P162"/>
    <mergeCell ref="A161:P161"/>
    <mergeCell ref="A152:P152"/>
    <mergeCell ref="A151:P151"/>
    <mergeCell ref="A160:P160"/>
    <mergeCell ref="A167:P167"/>
    <mergeCell ref="A86:P86"/>
    <mergeCell ref="A97:P97"/>
    <mergeCell ref="A108:P108"/>
    <mergeCell ref="A115:P115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6:P146"/>
    <mergeCell ref="A55:P55"/>
    <mergeCell ref="A5:P5"/>
    <mergeCell ref="A4:P4"/>
    <mergeCell ref="A22:P22"/>
    <mergeCell ref="A54:P54"/>
    <mergeCell ref="A23:P23"/>
    <mergeCell ref="A140:P140"/>
    <mergeCell ref="A98:P98"/>
    <mergeCell ref="A88:P88"/>
    <mergeCell ref="A87:P87"/>
    <mergeCell ref="N2:O2"/>
  </mergeCells>
  <pageMargins left="0.44" right="0.49" top="0.17" bottom="0.69" header="0.33" footer="0.55000000000000004"/>
  <pageSetup paperSize="9" scale="98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16908384721.479996</v>
      </c>
      <c r="G7" s="126"/>
    </row>
    <row r="8" spans="1:7">
      <c r="E8" s="226" t="s">
        <v>49</v>
      </c>
      <c r="F8" s="125">
        <f>'NAV Trend'!J3</f>
        <v>601252172081.96912</v>
      </c>
      <c r="G8" s="126"/>
    </row>
    <row r="9" spans="1:7">
      <c r="A9" s="126"/>
      <c r="B9" s="126"/>
      <c r="E9" s="226" t="s">
        <v>215</v>
      </c>
      <c r="F9" s="125">
        <f>'NAV Trend'!J4</f>
        <v>412398367881.5</v>
      </c>
      <c r="G9" s="126"/>
    </row>
    <row r="10" spans="1:7">
      <c r="A10" s="416"/>
      <c r="B10" s="416"/>
      <c r="E10" s="226" t="s">
        <v>217</v>
      </c>
      <c r="F10" s="125">
        <f>'NAV Trend'!J5</f>
        <v>279412771456.53168</v>
      </c>
      <c r="G10" s="126"/>
    </row>
    <row r="11" spans="1:7">
      <c r="A11" s="119"/>
      <c r="B11" s="119"/>
      <c r="E11" s="226" t="s">
        <v>239</v>
      </c>
      <c r="F11" s="125">
        <f>'NAV Trend'!J6</f>
        <v>45364029302.449997</v>
      </c>
      <c r="G11" s="126"/>
    </row>
    <row r="12" spans="1:7">
      <c r="A12" s="120"/>
      <c r="B12" s="121"/>
      <c r="E12" s="226" t="s">
        <v>68</v>
      </c>
      <c r="F12" s="125">
        <f>'NAV Trend'!J7</f>
        <v>31434391641.343563</v>
      </c>
      <c r="G12" s="126"/>
    </row>
    <row r="13" spans="1:7">
      <c r="A13" s="120"/>
      <c r="B13" s="121"/>
      <c r="E13" s="226" t="s">
        <v>74</v>
      </c>
      <c r="F13" s="125">
        <f>'NAV Trend'!J8</f>
        <v>2977554914.6500001</v>
      </c>
      <c r="G13" s="126"/>
    </row>
    <row r="14" spans="1:7">
      <c r="A14" s="120"/>
      <c r="B14" s="121"/>
      <c r="E14" s="226" t="s">
        <v>231</v>
      </c>
      <c r="F14" s="227">
        <f>'NAV Trend'!J9</f>
        <v>18801608490.450001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278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44673</v>
      </c>
      <c r="D1" s="104">
        <v>44680</v>
      </c>
      <c r="E1" s="104">
        <v>44687</v>
      </c>
      <c r="F1" s="104">
        <v>44694</v>
      </c>
      <c r="G1" s="104">
        <v>44701</v>
      </c>
      <c r="H1" s="104">
        <v>44708</v>
      </c>
      <c r="I1" s="104">
        <v>44715</v>
      </c>
      <c r="J1" s="104">
        <v>44722</v>
      </c>
      <c r="K1" s="104">
        <v>44729</v>
      </c>
    </row>
    <row r="2" spans="2:24" s="134" customFormat="1">
      <c r="B2" s="105" t="s">
        <v>0</v>
      </c>
      <c r="C2" s="106">
        <v>16092800535.040001</v>
      </c>
      <c r="D2" s="106">
        <v>16487973033.780001</v>
      </c>
      <c r="E2" s="106">
        <v>16874828381.599998</v>
      </c>
      <c r="F2" s="106">
        <v>17826756747.100002</v>
      </c>
      <c r="G2" s="106">
        <v>17573852370.655609</v>
      </c>
      <c r="H2" s="106">
        <v>17306754395.799999</v>
      </c>
      <c r="I2" s="106">
        <v>16870776072.370001</v>
      </c>
      <c r="J2" s="106">
        <v>16908384721.479996</v>
      </c>
      <c r="K2" s="106">
        <v>16789893632.119999</v>
      </c>
    </row>
    <row r="3" spans="2:24" s="134" customFormat="1">
      <c r="B3" s="105" t="s">
        <v>49</v>
      </c>
      <c r="C3" s="108">
        <v>611539800293.32898</v>
      </c>
      <c r="D3" s="108">
        <v>606807349619.41711</v>
      </c>
      <c r="E3" s="108">
        <v>612176111572.45996</v>
      </c>
      <c r="F3" s="108">
        <v>609716601002.41772</v>
      </c>
      <c r="G3" s="108">
        <v>609345211700.35559</v>
      </c>
      <c r="H3" s="108">
        <v>612426859939.94995</v>
      </c>
      <c r="I3" s="108">
        <v>609635917973.14001</v>
      </c>
      <c r="J3" s="108">
        <v>601252172081.96912</v>
      </c>
      <c r="K3" s="108">
        <v>595557060480.97021</v>
      </c>
    </row>
    <row r="4" spans="2:24" s="134" customFormat="1">
      <c r="B4" s="105" t="s">
        <v>215</v>
      </c>
      <c r="C4" s="106">
        <v>418373146632.8299</v>
      </c>
      <c r="D4" s="106">
        <v>418620801050.5899</v>
      </c>
      <c r="E4" s="106">
        <v>421480231599.46014</v>
      </c>
      <c r="F4" s="106">
        <v>427193365726.90002</v>
      </c>
      <c r="G4" s="106">
        <v>423605832544.70996</v>
      </c>
      <c r="H4" s="106">
        <v>423881337019.67999</v>
      </c>
      <c r="I4" s="106">
        <v>423417886681.36993</v>
      </c>
      <c r="J4" s="106">
        <v>412398367881.5</v>
      </c>
      <c r="K4" s="106">
        <v>419645385579.06</v>
      </c>
    </row>
    <row r="5" spans="2:24" s="134" customFormat="1">
      <c r="B5" s="105" t="s">
        <v>217</v>
      </c>
      <c r="C5" s="108">
        <v>267709316021.45117</v>
      </c>
      <c r="D5" s="108">
        <v>266057367731.92365</v>
      </c>
      <c r="E5" s="108">
        <v>267074063470.47803</v>
      </c>
      <c r="F5" s="108">
        <v>283728506822.04895</v>
      </c>
      <c r="G5" s="108">
        <v>285856181895.64563</v>
      </c>
      <c r="H5" s="108">
        <v>281621364672.79999</v>
      </c>
      <c r="I5" s="108">
        <v>286153462616.57074</v>
      </c>
      <c r="J5" s="108">
        <v>279412771456.53168</v>
      </c>
      <c r="K5" s="108">
        <v>279589388098.77533</v>
      </c>
    </row>
    <row r="6" spans="2:24" s="134" customFormat="1">
      <c r="B6" s="105" t="s">
        <v>240</v>
      </c>
      <c r="C6" s="106">
        <v>45561513237.440002</v>
      </c>
      <c r="D6" s="106">
        <v>45578708965.440002</v>
      </c>
      <c r="E6" s="106">
        <v>45618645084.029999</v>
      </c>
      <c r="F6" s="106">
        <v>45255168131.489998</v>
      </c>
      <c r="G6" s="106">
        <v>45272071796.080002</v>
      </c>
      <c r="H6" s="106">
        <v>45297921855.339996</v>
      </c>
      <c r="I6" s="106">
        <v>45371843202.309998</v>
      </c>
      <c r="J6" s="106">
        <v>45364029302.449997</v>
      </c>
      <c r="K6" s="106">
        <v>45365286267.028</v>
      </c>
    </row>
    <row r="7" spans="2:24" s="134" customFormat="1">
      <c r="B7" s="105" t="s">
        <v>253</v>
      </c>
      <c r="C7" s="107">
        <v>30448572798.546356</v>
      </c>
      <c r="D7" s="107">
        <v>31174430452.156418</v>
      </c>
      <c r="E7" s="107">
        <v>31408962329.739998</v>
      </c>
      <c r="F7" s="107">
        <v>32787759032.011131</v>
      </c>
      <c r="G7" s="107">
        <v>32284134552.048656</v>
      </c>
      <c r="H7" s="107">
        <v>31876713315.169998</v>
      </c>
      <c r="I7" s="107">
        <v>31454079522.75</v>
      </c>
      <c r="J7" s="107">
        <v>31434391641.343563</v>
      </c>
      <c r="K7" s="107">
        <v>31180488381.049999</v>
      </c>
    </row>
    <row r="8" spans="2:24" s="349" customFormat="1">
      <c r="B8" s="105" t="s">
        <v>74</v>
      </c>
      <c r="C8" s="106">
        <v>2793931388.2800002</v>
      </c>
      <c r="D8" s="106">
        <v>2866495265.04</v>
      </c>
      <c r="E8" s="106">
        <v>2937084260.7399998</v>
      </c>
      <c r="F8" s="106">
        <v>3089725862.5</v>
      </c>
      <c r="G8" s="106">
        <v>3078030222.0900002</v>
      </c>
      <c r="H8" s="106">
        <v>3021121428.5300002</v>
      </c>
      <c r="I8" s="106">
        <v>2964742276.3400002</v>
      </c>
      <c r="J8" s="106">
        <v>2977554914.6500001</v>
      </c>
      <c r="K8" s="106">
        <v>2937105885.2600002</v>
      </c>
    </row>
    <row r="9" spans="2:24">
      <c r="B9" s="105" t="s">
        <v>231</v>
      </c>
      <c r="C9" s="354">
        <v>18400657934.489998</v>
      </c>
      <c r="D9" s="354">
        <v>18471040677.189999</v>
      </c>
      <c r="E9" s="354">
        <v>18471484417.84</v>
      </c>
      <c r="F9" s="354">
        <v>18549267222.370003</v>
      </c>
      <c r="G9" s="354">
        <v>18480263659.259998</v>
      </c>
      <c r="H9" s="354">
        <v>18431143418.310001</v>
      </c>
      <c r="I9" s="354">
        <v>18383653215.219997</v>
      </c>
      <c r="J9" s="354">
        <v>18801608490.450001</v>
      </c>
      <c r="K9" s="354">
        <v>18873953983.870003</v>
      </c>
    </row>
    <row r="10" spans="2:24" s="2" customFormat="1">
      <c r="B10" s="109" t="s">
        <v>1</v>
      </c>
      <c r="C10" s="110">
        <f t="shared" ref="C10:G10" si="0">SUM(C2:C9)</f>
        <v>1410919738841.4065</v>
      </c>
      <c r="D10" s="110">
        <f t="shared" si="0"/>
        <v>1406064166795.5371</v>
      </c>
      <c r="E10" s="110">
        <f t="shared" si="0"/>
        <v>1416041411116.3481</v>
      </c>
      <c r="F10" s="110">
        <f t="shared" si="0"/>
        <v>1438147150546.8381</v>
      </c>
      <c r="G10" s="110">
        <f t="shared" ref="G10:I10" si="1">SUM(G2:G9)</f>
        <v>1435495578740.8455</v>
      </c>
      <c r="H10" s="110">
        <f t="shared" si="1"/>
        <v>1433863216045.5801</v>
      </c>
      <c r="I10" s="110">
        <f t="shared" si="1"/>
        <v>1434252361560.0708</v>
      </c>
      <c r="J10" s="110">
        <f t="shared" ref="J10:K10" si="2">SUM(J2:J9)</f>
        <v>1408549280490.374</v>
      </c>
      <c r="K10" s="110">
        <f t="shared" si="2"/>
        <v>1409938562308.1338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1408491952818.4717</v>
      </c>
      <c r="E12" s="98">
        <f t="shared" si="3"/>
        <v>1411052788955.9426</v>
      </c>
      <c r="F12" s="98">
        <f t="shared" si="3"/>
        <v>1427094280831.5933</v>
      </c>
      <c r="G12" s="98">
        <f t="shared" si="3"/>
        <v>1436821364643.8418</v>
      </c>
      <c r="H12" s="98">
        <f>(G10+H10)/2</f>
        <v>1434679397393.2129</v>
      </c>
      <c r="I12" s="98">
        <f t="shared" si="3"/>
        <v>1434057788802.8254</v>
      </c>
      <c r="J12" s="98">
        <f t="shared" si="3"/>
        <v>1421400821025.2224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3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8"/>
  <sheetViews>
    <sheetView zoomScale="120" zoomScaleNormal="12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G177" sqref="AG177:AG178"/>
    </sheetView>
  </sheetViews>
  <sheetFormatPr defaultColWidth="8.85546875" defaultRowHeight="15"/>
  <cols>
    <col min="1" max="1" width="37.140625" customWidth="1"/>
    <col min="2" max="2" width="19.42578125" style="355" customWidth="1"/>
    <col min="3" max="3" width="9.28515625" style="355" customWidth="1"/>
    <col min="4" max="4" width="19.42578125" style="355" customWidth="1"/>
    <col min="5" max="7" width="9.28515625" style="355" customWidth="1"/>
    <col min="8" max="8" width="19" style="355" customWidth="1"/>
    <col min="9" max="9" width="9.42578125" style="355" customWidth="1"/>
    <col min="10" max="11" width="9.28515625" style="355" customWidth="1"/>
    <col min="12" max="12" width="18" style="355" customWidth="1"/>
    <col min="13" max="13" width="10" style="355" customWidth="1"/>
    <col min="14" max="15" width="9.28515625" style="355" customWidth="1"/>
    <col min="16" max="16" width="17.7109375" style="355" customWidth="1"/>
    <col min="17" max="19" width="9.28515625" style="355" customWidth="1"/>
    <col min="20" max="20" width="19.140625" style="355" customWidth="1"/>
    <col min="21" max="21" width="10.42578125" style="355" customWidth="1"/>
    <col min="22" max="23" width="9.28515625" style="355" customWidth="1"/>
    <col min="24" max="24" width="19.42578125" style="355" customWidth="1"/>
    <col min="25" max="25" width="10.7109375" style="355" customWidth="1"/>
    <col min="26" max="27" width="9.28515625" style="355" customWidth="1"/>
    <col min="28" max="28" width="18.140625" style="355" customWidth="1"/>
    <col min="29" max="31" width="9.28515625" style="355" customWidth="1"/>
    <col min="32" max="32" width="19.5703125" style="355" customWidth="1"/>
    <col min="33" max="35" width="9.28515625" style="35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32"/>
      <c r="B2" s="421" t="s">
        <v>256</v>
      </c>
      <c r="C2" s="421"/>
      <c r="D2" s="421" t="s">
        <v>257</v>
      </c>
      <c r="E2" s="421"/>
      <c r="F2" s="421" t="s">
        <v>70</v>
      </c>
      <c r="G2" s="421"/>
      <c r="H2" s="421" t="s">
        <v>259</v>
      </c>
      <c r="I2" s="421"/>
      <c r="J2" s="421" t="s">
        <v>70</v>
      </c>
      <c r="K2" s="421"/>
      <c r="L2" s="421" t="s">
        <v>260</v>
      </c>
      <c r="M2" s="421"/>
      <c r="N2" s="421" t="s">
        <v>70</v>
      </c>
      <c r="O2" s="421"/>
      <c r="P2" s="421" t="s">
        <v>262</v>
      </c>
      <c r="Q2" s="421"/>
      <c r="R2" s="421" t="s">
        <v>70</v>
      </c>
      <c r="S2" s="421"/>
      <c r="T2" s="421" t="s">
        <v>268</v>
      </c>
      <c r="U2" s="421"/>
      <c r="V2" s="421" t="s">
        <v>70</v>
      </c>
      <c r="W2" s="421"/>
      <c r="X2" s="421" t="s">
        <v>269</v>
      </c>
      <c r="Y2" s="421"/>
      <c r="Z2" s="421" t="s">
        <v>70</v>
      </c>
      <c r="AA2" s="421"/>
      <c r="AB2" s="421" t="s">
        <v>274</v>
      </c>
      <c r="AC2" s="421"/>
      <c r="AD2" s="421" t="s">
        <v>70</v>
      </c>
      <c r="AE2" s="421"/>
      <c r="AF2" s="421" t="s">
        <v>277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7"/>
      <c r="AQ2" s="423" t="s">
        <v>92</v>
      </c>
      <c r="AR2" s="424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7231401994.1800003</v>
      </c>
      <c r="C5" s="71">
        <v>12056.64</v>
      </c>
      <c r="D5" s="80">
        <v>7396684674.8800001</v>
      </c>
      <c r="E5" s="71">
        <v>12320.02</v>
      </c>
      <c r="F5" s="26">
        <f>((D5-B5)/B5)</f>
        <v>2.2856242929520879E-2</v>
      </c>
      <c r="G5" s="26">
        <f>((E5-C5)/C5)</f>
        <v>2.1845223876635698E-2</v>
      </c>
      <c r="H5" s="80">
        <v>7610272450.8900003</v>
      </c>
      <c r="I5" s="71">
        <v>12663.83</v>
      </c>
      <c r="J5" s="26">
        <f t="shared" ref="J5:J19" si="0">((H5-D5)/D5)</f>
        <v>2.8876149977755453E-2</v>
      </c>
      <c r="K5" s="26">
        <f t="shared" ref="K5:K19" si="1">((I5-E5)/E5)</f>
        <v>2.7906610541216612E-2</v>
      </c>
      <c r="L5" s="80">
        <v>8090392198.96</v>
      </c>
      <c r="M5" s="71">
        <v>13483.24</v>
      </c>
      <c r="N5" s="26">
        <f t="shared" ref="N5:N19" si="2">((L5-H5)/H5)</f>
        <v>6.3088378394895839E-2</v>
      </c>
      <c r="O5" s="26">
        <f t="shared" ref="O5:O19" si="3">((M5-I5)/I5)</f>
        <v>6.4704753617191635E-2</v>
      </c>
      <c r="P5" s="80">
        <v>7940188539.8599997</v>
      </c>
      <c r="Q5" s="71">
        <v>13228.58</v>
      </c>
      <c r="R5" s="26">
        <f t="shared" ref="R5:R19" si="4">((P5-L5)/L5)</f>
        <v>-1.8565683270498148E-2</v>
      </c>
      <c r="S5" s="26">
        <f t="shared" ref="S5:S19" si="5">((Q5-M5)/M5)</f>
        <v>-1.8887151752842779E-2</v>
      </c>
      <c r="T5" s="80">
        <v>7770699062.5</v>
      </c>
      <c r="U5" s="71">
        <v>12765.39</v>
      </c>
      <c r="V5" s="26">
        <f t="shared" ref="V5:W19" si="6">((T5-P5)/P5)</f>
        <v>-2.1345774915690865E-2</v>
      </c>
      <c r="W5" s="26">
        <f t="shared" si="6"/>
        <v>-3.5014340163494535E-2</v>
      </c>
      <c r="X5" s="80">
        <v>7547713486.3999996</v>
      </c>
      <c r="Y5" s="71">
        <v>12587.89</v>
      </c>
      <c r="Z5" s="26">
        <f t="shared" ref="Z5:Z19" si="7">((X5-T5)/T5)</f>
        <v>-2.8695690607308266E-2</v>
      </c>
      <c r="AA5" s="26">
        <f t="shared" ref="AA5:AA19" si="8">((Y5-U5)/U5)</f>
        <v>-1.3904784734348108E-2</v>
      </c>
      <c r="AB5" s="80">
        <v>7599797411.4799995</v>
      </c>
      <c r="AC5" s="71">
        <v>12692.17</v>
      </c>
      <c r="AD5" s="26">
        <f t="shared" ref="AD5:AD19" si="9">((AB5-X5)/X5)</f>
        <v>6.900622973281696E-3</v>
      </c>
      <c r="AE5" s="26">
        <f t="shared" ref="AE5:AE19" si="10">((AC5-Y5)/Y5)</f>
        <v>8.2841524671728676E-3</v>
      </c>
      <c r="AF5" s="80">
        <v>7546639033.6499996</v>
      </c>
      <c r="AG5" s="71">
        <v>12599.98</v>
      </c>
      <c r="AH5" s="26">
        <f t="shared" ref="AH5:AH19" si="11">((AF5-AB5)/AB5)</f>
        <v>-6.9947098523574667E-3</v>
      </c>
      <c r="AI5" s="26">
        <f t="shared" ref="AI5:AI19" si="12">((AG5-AC5)/AC5)</f>
        <v>-7.2635333437860118E-3</v>
      </c>
      <c r="AJ5" s="27">
        <f>AVERAGE(F5,J5,N5,R5,V5,Z5,AD5,AH5)</f>
        <v>5.7649419536998881E-3</v>
      </c>
      <c r="AK5" s="27">
        <f>AVERAGE(G5,K5,O5,S5,W5,AA5,AE5,AI5)</f>
        <v>5.9588663134681717E-3</v>
      </c>
      <c r="AL5" s="28">
        <f>((AF5-D5)/D5)</f>
        <v>2.0273185266266914E-2</v>
      </c>
      <c r="AM5" s="28">
        <f>((AG5-E5)/E5)</f>
        <v>2.2723989084433231E-2</v>
      </c>
      <c r="AN5" s="29">
        <f>STDEV(F5,J5,N5,R5,V5,Z5,AD5,AH5)</f>
        <v>3.114670550308796E-2</v>
      </c>
      <c r="AO5" s="87">
        <f>STDEV(G5,K5,O5,S5,W5,AA5,AE5,AI5)</f>
        <v>3.1749220041062648E-2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913207513.61000001</v>
      </c>
      <c r="C6" s="71">
        <v>1.86</v>
      </c>
      <c r="D6" s="80">
        <v>947882946.12</v>
      </c>
      <c r="E6" s="71">
        <v>1.93</v>
      </c>
      <c r="F6" s="26">
        <f>((D6-B6)/B6)</f>
        <v>3.7971032862973896E-2</v>
      </c>
      <c r="G6" s="26">
        <f>((E6-C6)/C6)</f>
        <v>3.7634408602150449E-2</v>
      </c>
      <c r="H6" s="80">
        <v>969258338.34000003</v>
      </c>
      <c r="I6" s="71">
        <v>1.97</v>
      </c>
      <c r="J6" s="26">
        <f t="shared" si="0"/>
        <v>2.2550666522165648E-2</v>
      </c>
      <c r="K6" s="26">
        <f t="shared" si="1"/>
        <v>2.0725388601036288E-2</v>
      </c>
      <c r="L6" s="80">
        <v>1020183928.46</v>
      </c>
      <c r="M6" s="71">
        <v>2.08</v>
      </c>
      <c r="N6" s="26">
        <f t="shared" si="2"/>
        <v>5.2540781033896186E-2</v>
      </c>
      <c r="O6" s="26">
        <f t="shared" si="3"/>
        <v>5.5837563451776699E-2</v>
      </c>
      <c r="P6" s="80">
        <v>1009334359.37</v>
      </c>
      <c r="Q6" s="71">
        <v>2.06</v>
      </c>
      <c r="R6" s="26">
        <f t="shared" si="4"/>
        <v>-1.0634914731873694E-2</v>
      </c>
      <c r="S6" s="26">
        <f t="shared" si="5"/>
        <v>-9.6153846153846229E-3</v>
      </c>
      <c r="T6" s="80">
        <v>1010485380.85</v>
      </c>
      <c r="U6" s="71">
        <v>2.06</v>
      </c>
      <c r="V6" s="26">
        <f t="shared" si="6"/>
        <v>1.1403767931951277E-3</v>
      </c>
      <c r="W6" s="26">
        <f t="shared" si="6"/>
        <v>0</v>
      </c>
      <c r="X6" s="80">
        <v>989552900.59000003</v>
      </c>
      <c r="Y6" s="71">
        <v>2.02</v>
      </c>
      <c r="Z6" s="26">
        <f t="shared" si="7"/>
        <v>-2.0715272735951914E-2</v>
      </c>
      <c r="AA6" s="26">
        <f t="shared" si="8"/>
        <v>-1.9417475728155355E-2</v>
      </c>
      <c r="AB6" s="80">
        <v>992420369.33000004</v>
      </c>
      <c r="AC6" s="71">
        <v>2.02</v>
      </c>
      <c r="AD6" s="26">
        <f t="shared" si="9"/>
        <v>2.8977417359803016E-3</v>
      </c>
      <c r="AE6" s="26">
        <f t="shared" si="10"/>
        <v>0</v>
      </c>
      <c r="AF6" s="80">
        <v>975796543.62</v>
      </c>
      <c r="AG6" s="71">
        <v>1.99</v>
      </c>
      <c r="AH6" s="26">
        <f t="shared" si="11"/>
        <v>-1.6750790515538357E-2</v>
      </c>
      <c r="AI6" s="26">
        <f t="shared" si="12"/>
        <v>-1.4851485148514865E-2</v>
      </c>
      <c r="AJ6" s="27">
        <f t="shared" ref="AJ6:AJ69" si="13">AVERAGE(F6,J6,N6,R6,V6,Z6,AD6,AH6)</f>
        <v>8.6249526206058982E-3</v>
      </c>
      <c r="AK6" s="27">
        <f t="shared" ref="AK6:AK69" si="14">AVERAGE(G6,K6,O6,S6,W6,AA6,AE6,AI6)</f>
        <v>8.7891268953635745E-3</v>
      </c>
      <c r="AL6" s="28">
        <f t="shared" ref="AL6:AL69" si="15">((AF6-D6)/D6)</f>
        <v>2.9448359224374311E-2</v>
      </c>
      <c r="AM6" s="28">
        <f t="shared" ref="AM6:AM69" si="16">((AG6-E6)/E6)</f>
        <v>3.1088082901554431E-2</v>
      </c>
      <c r="AN6" s="29">
        <f t="shared" ref="AN6:AN69" si="17">STDEV(F6,J6,N6,R6,V6,Z6,AD6,AH6)</f>
        <v>2.658747662350686E-2</v>
      </c>
      <c r="AO6" s="87">
        <f t="shared" ref="AO6:AO69" si="18">STDEV(G6,K6,O6,S6,W6,AA6,AE6,AI6)</f>
        <v>2.6821618463838823E-2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267270412.5</v>
      </c>
      <c r="C7" s="71">
        <v>136.55000000000001</v>
      </c>
      <c r="D7" s="80">
        <v>269576470.94</v>
      </c>
      <c r="E7" s="71">
        <v>137.78</v>
      </c>
      <c r="F7" s="26">
        <f>((D7-B7)/B7)</f>
        <v>8.6281845357648688E-3</v>
      </c>
      <c r="G7" s="26">
        <f>((E7-C7)/C7)</f>
        <v>9.0076894910288523E-3</v>
      </c>
      <c r="H7" s="80">
        <v>267569718.25</v>
      </c>
      <c r="I7" s="71">
        <v>137.31</v>
      </c>
      <c r="J7" s="26">
        <f t="shared" si="0"/>
        <v>-7.4440943714507019E-3</v>
      </c>
      <c r="K7" s="26">
        <f t="shared" si="1"/>
        <v>-3.4112353026564007E-3</v>
      </c>
      <c r="L7" s="80">
        <v>269660852.75</v>
      </c>
      <c r="M7" s="71">
        <v>138.93</v>
      </c>
      <c r="N7" s="26">
        <f t="shared" si="2"/>
        <v>7.8152883430784113E-3</v>
      </c>
      <c r="O7" s="26">
        <f t="shared" si="3"/>
        <v>1.1798121039982554E-2</v>
      </c>
      <c r="P7" s="80">
        <v>266469718.75999999</v>
      </c>
      <c r="Q7" s="71">
        <v>137.26</v>
      </c>
      <c r="R7" s="26">
        <f t="shared" si="4"/>
        <v>-1.1833879324554682E-2</v>
      </c>
      <c r="S7" s="26">
        <f t="shared" si="5"/>
        <v>-1.2020441949183155E-2</v>
      </c>
      <c r="T7" s="80">
        <v>264170620.74000001</v>
      </c>
      <c r="U7" s="71">
        <v>136.06</v>
      </c>
      <c r="V7" s="26">
        <f t="shared" si="6"/>
        <v>-8.6279898169994255E-3</v>
      </c>
      <c r="W7" s="26">
        <f t="shared" si="6"/>
        <v>-8.7425324202243093E-3</v>
      </c>
      <c r="X7" s="80">
        <v>260438613.34</v>
      </c>
      <c r="Y7" s="71">
        <v>134.11000000000001</v>
      </c>
      <c r="Z7" s="26">
        <f t="shared" si="7"/>
        <v>-1.4127261349297027E-2</v>
      </c>
      <c r="AA7" s="26">
        <f t="shared" si="8"/>
        <v>-1.433191239159186E-2</v>
      </c>
      <c r="AB7" s="80">
        <v>261759598.96000001</v>
      </c>
      <c r="AC7" s="71">
        <v>134.78</v>
      </c>
      <c r="AD7" s="26">
        <f t="shared" si="9"/>
        <v>5.0721573235972938E-3</v>
      </c>
      <c r="AE7" s="26">
        <f t="shared" si="10"/>
        <v>4.9958988889716458E-3</v>
      </c>
      <c r="AF7" s="80">
        <v>255948804.69999999</v>
      </c>
      <c r="AG7" s="71">
        <v>131.44999999999999</v>
      </c>
      <c r="AH7" s="26">
        <f t="shared" si="11"/>
        <v>-2.2198972962546366E-2</v>
      </c>
      <c r="AI7" s="26">
        <f t="shared" si="12"/>
        <v>-2.4706929811544834E-2</v>
      </c>
      <c r="AJ7" s="27">
        <f t="shared" si="13"/>
        <v>-5.3395709528009537E-3</v>
      </c>
      <c r="AK7" s="27">
        <f t="shared" si="14"/>
        <v>-4.6764178069021887E-3</v>
      </c>
      <c r="AL7" s="28">
        <f t="shared" si="15"/>
        <v>-5.0552135327245E-2</v>
      </c>
      <c r="AM7" s="28">
        <f t="shared" si="16"/>
        <v>-4.5942807374074704E-2</v>
      </c>
      <c r="AN7" s="29">
        <f t="shared" si="17"/>
        <v>1.1310136411256841E-2</v>
      </c>
      <c r="AO7" s="87">
        <f t="shared" si="18"/>
        <v>1.2641979870298997E-2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688311962.39999998</v>
      </c>
      <c r="C8" s="71">
        <v>19.899999999999999</v>
      </c>
      <c r="D8" s="80">
        <v>711473837.62</v>
      </c>
      <c r="E8" s="71">
        <v>20.51</v>
      </c>
      <c r="F8" s="26">
        <f>((D8-B8)/B8)</f>
        <v>3.3650258146378002E-2</v>
      </c>
      <c r="G8" s="26">
        <f>((E8-C8)/C8)</f>
        <v>3.0653266331658442E-2</v>
      </c>
      <c r="H8" s="80">
        <v>716391012.45000005</v>
      </c>
      <c r="I8" s="71">
        <v>20.65</v>
      </c>
      <c r="J8" s="26">
        <f t="shared" si="0"/>
        <v>6.9112517846739415E-3</v>
      </c>
      <c r="K8" s="26">
        <f t="shared" si="1"/>
        <v>6.8259385665527554E-3</v>
      </c>
      <c r="L8" s="80">
        <v>748158158.05999994</v>
      </c>
      <c r="M8" s="71">
        <v>21.55</v>
      </c>
      <c r="N8" s="26">
        <f t="shared" si="2"/>
        <v>4.4343305622105443E-2</v>
      </c>
      <c r="O8" s="26">
        <f t="shared" si="3"/>
        <v>4.3583535108958946E-2</v>
      </c>
      <c r="P8" s="80">
        <v>737207406.09000003</v>
      </c>
      <c r="Q8" s="71">
        <v>21.23</v>
      </c>
      <c r="R8" s="26">
        <f t="shared" si="4"/>
        <v>-1.4636947885986552E-2</v>
      </c>
      <c r="S8" s="26">
        <f t="shared" si="5"/>
        <v>-1.4849187935034815E-2</v>
      </c>
      <c r="T8" s="80">
        <v>732220231.52999997</v>
      </c>
      <c r="U8" s="71">
        <v>21.04</v>
      </c>
      <c r="V8" s="26">
        <f t="shared" si="6"/>
        <v>-6.7649545010013317E-3</v>
      </c>
      <c r="W8" s="26">
        <f t="shared" si="6"/>
        <v>-8.9495996231748129E-3</v>
      </c>
      <c r="X8" s="80">
        <v>732740858.08000004</v>
      </c>
      <c r="Y8" s="71">
        <v>20.78</v>
      </c>
      <c r="Z8" s="26">
        <f t="shared" si="7"/>
        <v>7.1102453549009973E-4</v>
      </c>
      <c r="AA8" s="26">
        <f t="shared" si="8"/>
        <v>-1.2357414448669108E-2</v>
      </c>
      <c r="AB8" s="80">
        <v>736122626.78999996</v>
      </c>
      <c r="AC8" s="71">
        <v>20.84</v>
      </c>
      <c r="AD8" s="26">
        <f t="shared" si="9"/>
        <v>4.6152315279117413E-3</v>
      </c>
      <c r="AE8" s="26">
        <f t="shared" si="10"/>
        <v>2.8873917228103329E-3</v>
      </c>
      <c r="AF8" s="80">
        <v>733537396.07000005</v>
      </c>
      <c r="AG8" s="71">
        <v>20.22</v>
      </c>
      <c r="AH8" s="26">
        <f t="shared" si="11"/>
        <v>-3.5119566033084602E-3</v>
      </c>
      <c r="AI8" s="26">
        <f t="shared" si="12"/>
        <v>-2.9750479846449185E-2</v>
      </c>
      <c r="AJ8" s="27">
        <f t="shared" si="13"/>
        <v>8.164651578282861E-3</v>
      </c>
      <c r="AK8" s="27">
        <f t="shared" si="14"/>
        <v>2.2554312345815708E-3</v>
      </c>
      <c r="AL8" s="28">
        <f t="shared" si="15"/>
        <v>3.1011060819616885E-2</v>
      </c>
      <c r="AM8" s="28">
        <f t="shared" si="16"/>
        <v>-1.4139444173573996E-2</v>
      </c>
      <c r="AN8" s="29">
        <f t="shared" si="17"/>
        <v>2.0379563835350764E-2</v>
      </c>
      <c r="AO8" s="87">
        <f t="shared" si="18"/>
        <v>2.4470893602495564E-2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390079933.38999999</v>
      </c>
      <c r="C9" s="71">
        <v>189.3783</v>
      </c>
      <c r="D9" s="80">
        <v>407909296.64999998</v>
      </c>
      <c r="E9" s="71">
        <v>196.74860000000001</v>
      </c>
      <c r="F9" s="26">
        <f>((D9-B9)/B9)</f>
        <v>4.5706948073574144E-2</v>
      </c>
      <c r="G9" s="26">
        <f>((E9-C9)/C9)</f>
        <v>3.8918397725610669E-2</v>
      </c>
      <c r="H9" s="80">
        <v>422475435.24000001</v>
      </c>
      <c r="I9" s="71">
        <v>196.74860000000001</v>
      </c>
      <c r="J9" s="26">
        <f t="shared" si="0"/>
        <v>3.5709258674970268E-2</v>
      </c>
      <c r="K9" s="26">
        <f t="shared" si="1"/>
        <v>0</v>
      </c>
      <c r="L9" s="80">
        <v>434054482.43000001</v>
      </c>
      <c r="M9" s="71">
        <v>208.3117</v>
      </c>
      <c r="N9" s="26">
        <f t="shared" si="2"/>
        <v>2.7407622370806406E-2</v>
      </c>
      <c r="O9" s="26">
        <f t="shared" si="3"/>
        <v>5.8770939157889765E-2</v>
      </c>
      <c r="P9" s="80">
        <v>432333364.64999998</v>
      </c>
      <c r="Q9" s="71">
        <v>207.59809999999999</v>
      </c>
      <c r="R9" s="26">
        <f t="shared" si="4"/>
        <v>-3.9652113955017058E-3</v>
      </c>
      <c r="S9" s="26">
        <f t="shared" si="5"/>
        <v>-3.4256357180130247E-3</v>
      </c>
      <c r="T9" s="80">
        <v>428013177.33999997</v>
      </c>
      <c r="U9" s="71">
        <v>201.56</v>
      </c>
      <c r="V9" s="26">
        <f t="shared" si="6"/>
        <v>-9.9927224295942446E-3</v>
      </c>
      <c r="W9" s="26">
        <f t="shared" si="6"/>
        <v>-2.9085526312620329E-2</v>
      </c>
      <c r="X9" s="80">
        <v>421424169.44</v>
      </c>
      <c r="Y9" s="71">
        <v>202.98740000000001</v>
      </c>
      <c r="Z9" s="26">
        <f t="shared" si="7"/>
        <v>-1.5394404305374643E-2</v>
      </c>
      <c r="AA9" s="26">
        <f t="shared" si="8"/>
        <v>7.0817622544155868E-3</v>
      </c>
      <c r="AB9" s="80">
        <v>428845159.22000003</v>
      </c>
      <c r="AC9" s="71">
        <v>203.46950000000001</v>
      </c>
      <c r="AD9" s="26">
        <f t="shared" si="9"/>
        <v>1.7609312227775748E-2</v>
      </c>
      <c r="AE9" s="26">
        <f t="shared" si="10"/>
        <v>2.3750242625897107E-3</v>
      </c>
      <c r="AF9" s="80">
        <v>419625506.72000003</v>
      </c>
      <c r="AG9" s="71">
        <v>194.73</v>
      </c>
      <c r="AH9" s="26">
        <f t="shared" si="11"/>
        <v>-2.149879111791551E-2</v>
      </c>
      <c r="AI9" s="26">
        <f t="shared" si="12"/>
        <v>-4.2952383526769472E-2</v>
      </c>
      <c r="AJ9" s="27">
        <f t="shared" si="13"/>
        <v>9.4477515123425563E-3</v>
      </c>
      <c r="AK9" s="27">
        <f t="shared" si="14"/>
        <v>3.9603222303878638E-3</v>
      </c>
      <c r="AL9" s="28">
        <f t="shared" si="15"/>
        <v>2.8722586531419406E-2</v>
      </c>
      <c r="AM9" s="28">
        <f t="shared" si="16"/>
        <v>-1.025979346231699E-2</v>
      </c>
      <c r="AN9" s="29">
        <f t="shared" si="17"/>
        <v>2.542840070184637E-2</v>
      </c>
      <c r="AO9" s="87">
        <f t="shared" si="18"/>
        <v>3.2953633925221298E-2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1846983839.3499999</v>
      </c>
      <c r="C10" s="71">
        <v>0.99629999999999996</v>
      </c>
      <c r="D10" s="71">
        <v>1861969539.8699999</v>
      </c>
      <c r="E10" s="71">
        <v>1.0085999999999999</v>
      </c>
      <c r="F10" s="26">
        <f>((D10-B10)/B10)</f>
        <v>8.1136067358736751E-3</v>
      </c>
      <c r="G10" s="26">
        <f>((E10-C10)/C10)</f>
        <v>1.2345679012345658E-2</v>
      </c>
      <c r="H10" s="71">
        <v>1935942702.73</v>
      </c>
      <c r="I10" s="71">
        <v>1.0487</v>
      </c>
      <c r="J10" s="26">
        <f t="shared" si="0"/>
        <v>3.9728449513285184E-2</v>
      </c>
      <c r="K10" s="26">
        <f t="shared" si="1"/>
        <v>3.9758080507634373E-2</v>
      </c>
      <c r="L10" s="71">
        <v>2110188793.95</v>
      </c>
      <c r="M10" s="71">
        <v>1.143</v>
      </c>
      <c r="N10" s="26">
        <f t="shared" si="2"/>
        <v>9.0005810076033838E-2</v>
      </c>
      <c r="O10" s="26">
        <f t="shared" si="3"/>
        <v>8.9920854391150995E-2</v>
      </c>
      <c r="P10" s="71">
        <v>2134140241.1800001</v>
      </c>
      <c r="Q10" s="71">
        <v>1.49</v>
      </c>
      <c r="R10" s="26">
        <f t="shared" si="4"/>
        <v>1.1350381206965852E-2</v>
      </c>
      <c r="S10" s="26">
        <f t="shared" si="5"/>
        <v>0.30358705161854765</v>
      </c>
      <c r="T10" s="71">
        <v>2117027756.1199999</v>
      </c>
      <c r="U10" s="71">
        <v>1.1327</v>
      </c>
      <c r="V10" s="26">
        <f t="shared" si="6"/>
        <v>-8.0184444910417017E-3</v>
      </c>
      <c r="W10" s="26">
        <f t="shared" si="6"/>
        <v>-0.23979865771812078</v>
      </c>
      <c r="X10" s="71">
        <v>2037465596.8699999</v>
      </c>
      <c r="Y10" s="71">
        <v>1.0888</v>
      </c>
      <c r="Z10" s="26">
        <f t="shared" si="7"/>
        <v>-3.7582010448374191E-2</v>
      </c>
      <c r="AA10" s="26">
        <f t="shared" si="8"/>
        <v>-3.8756952414584663E-2</v>
      </c>
      <c r="AB10" s="71">
        <v>1968802688.55</v>
      </c>
      <c r="AC10" s="71">
        <v>1.0521</v>
      </c>
      <c r="AD10" s="26">
        <f t="shared" si="9"/>
        <v>-3.37001559317033E-2</v>
      </c>
      <c r="AE10" s="26">
        <f t="shared" si="10"/>
        <v>-3.3706833210874317E-2</v>
      </c>
      <c r="AF10" s="71">
        <v>2010494809.2</v>
      </c>
      <c r="AG10" s="71">
        <v>1.0394000000000001</v>
      </c>
      <c r="AH10" s="26">
        <f t="shared" si="11"/>
        <v>2.1176383439777732E-2</v>
      </c>
      <c r="AI10" s="26">
        <f t="shared" si="12"/>
        <v>-1.2071095903431169E-2</v>
      </c>
      <c r="AJ10" s="27">
        <f t="shared" si="13"/>
        <v>1.1384252512602135E-2</v>
      </c>
      <c r="AK10" s="27">
        <f t="shared" si="14"/>
        <v>1.5159765785333471E-2</v>
      </c>
      <c r="AL10" s="28">
        <f t="shared" si="15"/>
        <v>7.9767829789723618E-2</v>
      </c>
      <c r="AM10" s="28">
        <f t="shared" si="16"/>
        <v>3.0537378544517314E-2</v>
      </c>
      <c r="AN10" s="29">
        <f t="shared" si="17"/>
        <v>4.122774786930055E-2</v>
      </c>
      <c r="AO10" s="87">
        <f t="shared" si="18"/>
        <v>0.15139012531336274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2360379343.5300002</v>
      </c>
      <c r="C11" s="71">
        <v>22.0702</v>
      </c>
      <c r="D11" s="71">
        <v>2424801167.7199998</v>
      </c>
      <c r="E11" s="71">
        <v>22.644600000000001</v>
      </c>
      <c r="F11" s="26">
        <f>((D11-B11)/B11)</f>
        <v>2.7292996088355569E-2</v>
      </c>
      <c r="G11" s="26">
        <f>((E11-C11)/C11)</f>
        <v>2.6026044168154374E-2</v>
      </c>
      <c r="H11" s="71">
        <v>2460719933.9200001</v>
      </c>
      <c r="I11" s="71">
        <v>22.9727</v>
      </c>
      <c r="J11" s="26">
        <f t="shared" si="0"/>
        <v>1.4813076914580219E-2</v>
      </c>
      <c r="K11" s="26">
        <f t="shared" si="1"/>
        <v>1.4489105570422933E-2</v>
      </c>
      <c r="L11" s="71">
        <v>2543047811.7600002</v>
      </c>
      <c r="M11" s="71">
        <v>24.0243</v>
      </c>
      <c r="N11" s="26">
        <f t="shared" si="2"/>
        <v>3.3456825665182217E-2</v>
      </c>
      <c r="O11" s="26">
        <f t="shared" si="3"/>
        <v>4.5776073339224406E-2</v>
      </c>
      <c r="P11" s="71">
        <v>2496547627.48</v>
      </c>
      <c r="Q11" s="71">
        <v>23.7424</v>
      </c>
      <c r="R11" s="26">
        <f t="shared" si="4"/>
        <v>-1.8285218258565977E-2</v>
      </c>
      <c r="S11" s="26">
        <f t="shared" si="5"/>
        <v>-1.1733952706218298E-2</v>
      </c>
      <c r="T11" s="71">
        <v>2455942517.9400001</v>
      </c>
      <c r="U11" s="71">
        <v>23.370699999999999</v>
      </c>
      <c r="V11" s="26">
        <f t="shared" si="6"/>
        <v>-1.6264504267033155E-2</v>
      </c>
      <c r="W11" s="26">
        <f t="shared" si="6"/>
        <v>-1.5655536087337447E-2</v>
      </c>
      <c r="X11" s="71">
        <v>2400721382.2399998</v>
      </c>
      <c r="Y11" s="71">
        <v>22.925999999999998</v>
      </c>
      <c r="Z11" s="26">
        <f t="shared" si="7"/>
        <v>-2.2484702022390481E-2</v>
      </c>
      <c r="AA11" s="26">
        <f t="shared" si="8"/>
        <v>-1.902809928671375E-2</v>
      </c>
      <c r="AB11" s="71">
        <v>2439172316.3499999</v>
      </c>
      <c r="AC11" s="71">
        <v>23.025700000000001</v>
      </c>
      <c r="AD11" s="26">
        <f t="shared" si="9"/>
        <v>1.6016408398930235E-2</v>
      </c>
      <c r="AE11" s="26">
        <f t="shared" si="10"/>
        <v>4.3487743173690188E-3</v>
      </c>
      <c r="AF11" s="71">
        <v>2393104209.6100001</v>
      </c>
      <c r="AG11" s="71">
        <v>22.602</v>
      </c>
      <c r="AH11" s="26">
        <f t="shared" si="11"/>
        <v>-1.8886778285896796E-2</v>
      </c>
      <c r="AI11" s="26">
        <f t="shared" si="12"/>
        <v>-1.8401177814355272E-2</v>
      </c>
      <c r="AJ11" s="27">
        <f t="shared" si="13"/>
        <v>1.9572630291452273E-3</v>
      </c>
      <c r="AK11" s="27">
        <f t="shared" si="14"/>
        <v>3.2276539375682453E-3</v>
      </c>
      <c r="AL11" s="28">
        <f t="shared" si="15"/>
        <v>-1.3071982367858961E-2</v>
      </c>
      <c r="AM11" s="28">
        <f t="shared" si="16"/>
        <v>-1.8812432103018023E-3</v>
      </c>
      <c r="AN11" s="29">
        <f t="shared" si="17"/>
        <v>2.3209382034913496E-2</v>
      </c>
      <c r="AO11" s="87">
        <f t="shared" si="18"/>
        <v>2.3909834342150913E-2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397257345.00999999</v>
      </c>
      <c r="C12" s="71">
        <v>164.53</v>
      </c>
      <c r="D12" s="71">
        <v>412518019.93000001</v>
      </c>
      <c r="E12" s="71">
        <v>170.69</v>
      </c>
      <c r="F12" s="26">
        <f>((D12-B12)/B12)</f>
        <v>3.8415085615637556E-2</v>
      </c>
      <c r="G12" s="26">
        <f>((E12-C12)/C12)</f>
        <v>3.7439980550659432E-2</v>
      </c>
      <c r="H12" s="71">
        <v>412518019.93000001</v>
      </c>
      <c r="I12" s="71">
        <v>171.55</v>
      </c>
      <c r="J12" s="26">
        <f t="shared" si="0"/>
        <v>0</v>
      </c>
      <c r="K12" s="26">
        <f t="shared" si="1"/>
        <v>5.0383736598512722E-3</v>
      </c>
      <c r="L12" s="71">
        <v>434421095.51999998</v>
      </c>
      <c r="M12" s="71">
        <v>177.69</v>
      </c>
      <c r="N12" s="26">
        <f t="shared" si="2"/>
        <v>5.3096045582970403E-2</v>
      </c>
      <c r="O12" s="26">
        <f t="shared" si="3"/>
        <v>3.5791314485572635E-2</v>
      </c>
      <c r="P12" s="71">
        <v>432483385.06</v>
      </c>
      <c r="Q12" s="71">
        <v>176.77</v>
      </c>
      <c r="R12" s="26">
        <f t="shared" si="4"/>
        <v>-4.4604428283588496E-3</v>
      </c>
      <c r="S12" s="26">
        <f t="shared" si="5"/>
        <v>-5.1775564184815548E-3</v>
      </c>
      <c r="T12" s="71">
        <v>422009323.86000001</v>
      </c>
      <c r="U12" s="71">
        <v>172.44</v>
      </c>
      <c r="V12" s="26">
        <f t="shared" si="6"/>
        <v>-2.4218412919023196E-2</v>
      </c>
      <c r="W12" s="26">
        <f t="shared" si="6"/>
        <v>-2.4495106635741427E-2</v>
      </c>
      <c r="X12" s="71">
        <v>414881364.81</v>
      </c>
      <c r="Y12" s="71">
        <v>169.24</v>
      </c>
      <c r="Z12" s="26">
        <f t="shared" si="7"/>
        <v>-1.6890525035803912E-2</v>
      </c>
      <c r="AA12" s="26">
        <f t="shared" si="8"/>
        <v>-1.8557179308745005E-2</v>
      </c>
      <c r="AB12" s="71">
        <v>417056481.23000002</v>
      </c>
      <c r="AC12" s="71">
        <v>170.13</v>
      </c>
      <c r="AD12" s="26">
        <f t="shared" si="9"/>
        <v>5.2427431176527723E-3</v>
      </c>
      <c r="AE12" s="26">
        <f t="shared" si="10"/>
        <v>5.2588040652327243E-3</v>
      </c>
      <c r="AF12" s="71">
        <v>410661138.76999998</v>
      </c>
      <c r="AG12" s="71">
        <v>167.69</v>
      </c>
      <c r="AH12" s="26">
        <f t="shared" si="11"/>
        <v>-1.5334475659360653E-2</v>
      </c>
      <c r="AI12" s="26">
        <f t="shared" si="12"/>
        <v>-1.4341973784752823E-2</v>
      </c>
      <c r="AJ12" s="27">
        <f t="shared" si="13"/>
        <v>4.4812522342142641E-3</v>
      </c>
      <c r="AK12" s="27">
        <f t="shared" si="14"/>
        <v>2.6195820766994073E-3</v>
      </c>
      <c r="AL12" s="28">
        <f t="shared" si="15"/>
        <v>-4.5013334455428627E-3</v>
      </c>
      <c r="AM12" s="28">
        <f t="shared" si="16"/>
        <v>-1.7575722069248345E-2</v>
      </c>
      <c r="AN12" s="29">
        <f t="shared" si="17"/>
        <v>2.7486633885228495E-2</v>
      </c>
      <c r="AO12" s="87">
        <f t="shared" si="18"/>
        <v>2.3475797077663823E-2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270242455.61000001</v>
      </c>
      <c r="C13" s="71">
        <v>13.104799999999999</v>
      </c>
      <c r="D13" s="71">
        <v>295650056.41000003</v>
      </c>
      <c r="E13" s="71">
        <v>13.848699999999999</v>
      </c>
      <c r="F13" s="26">
        <f>((D13-B13)/B13)</f>
        <v>9.4017798730584926E-2</v>
      </c>
      <c r="G13" s="26">
        <f>((E13-C13)/C13)</f>
        <v>5.6765459984127957E-2</v>
      </c>
      <c r="H13" s="71">
        <v>292127729.95999998</v>
      </c>
      <c r="I13" s="71">
        <v>13.6996</v>
      </c>
      <c r="J13" s="26">
        <f t="shared" si="0"/>
        <v>-1.1913836556538228E-2</v>
      </c>
      <c r="K13" s="26">
        <f t="shared" si="1"/>
        <v>-1.0766353520546976E-2</v>
      </c>
      <c r="L13" s="71">
        <v>310676557.80000001</v>
      </c>
      <c r="M13" s="71">
        <v>14.191800000000001</v>
      </c>
      <c r="N13" s="26">
        <f t="shared" si="2"/>
        <v>6.3495608042892268E-2</v>
      </c>
      <c r="O13" s="26">
        <f t="shared" si="3"/>
        <v>3.5928056293614445E-2</v>
      </c>
      <c r="P13" s="71">
        <v>290011347.58999997</v>
      </c>
      <c r="Q13" s="71">
        <v>13.193300000000001</v>
      </c>
      <c r="R13" s="26">
        <f t="shared" si="4"/>
        <v>-6.6516799195719803E-2</v>
      </c>
      <c r="S13" s="26">
        <f t="shared" si="5"/>
        <v>-7.0357530404881685E-2</v>
      </c>
      <c r="T13" s="71">
        <v>299122782.69999999</v>
      </c>
      <c r="U13" s="71">
        <v>13.0456</v>
      </c>
      <c r="V13" s="26">
        <f t="shared" si="6"/>
        <v>3.1417512403277392E-2</v>
      </c>
      <c r="W13" s="26">
        <f t="shared" si="6"/>
        <v>-1.1195076288722334E-2</v>
      </c>
      <c r="X13" s="71">
        <v>293428792.63999999</v>
      </c>
      <c r="Y13" s="71">
        <v>12.7462</v>
      </c>
      <c r="Z13" s="26">
        <f t="shared" si="7"/>
        <v>-1.9035628141072392E-2</v>
      </c>
      <c r="AA13" s="26">
        <f t="shared" si="8"/>
        <v>-2.2950266756607617E-2</v>
      </c>
      <c r="AB13" s="71">
        <v>294287421.94999999</v>
      </c>
      <c r="AC13" s="71">
        <v>12.7601</v>
      </c>
      <c r="AD13" s="26">
        <f t="shared" si="9"/>
        <v>2.9261931055737669E-3</v>
      </c>
      <c r="AE13" s="26">
        <f t="shared" si="10"/>
        <v>1.0905210964836248E-3</v>
      </c>
      <c r="AF13" s="71">
        <v>294519971.00999999</v>
      </c>
      <c r="AG13" s="71">
        <v>12.3498</v>
      </c>
      <c r="AH13" s="26">
        <f t="shared" si="11"/>
        <v>7.9021066703799836E-4</v>
      </c>
      <c r="AI13" s="26">
        <f t="shared" si="12"/>
        <v>-3.215492041598416E-2</v>
      </c>
      <c r="AJ13" s="27">
        <f t="shared" si="13"/>
        <v>1.1897632382004492E-2</v>
      </c>
      <c r="AK13" s="27">
        <f t="shared" si="14"/>
        <v>-6.7050137515645945E-3</v>
      </c>
      <c r="AL13" s="28">
        <f t="shared" si="15"/>
        <v>-3.8223750528660881E-3</v>
      </c>
      <c r="AM13" s="28">
        <f t="shared" si="16"/>
        <v>-0.10823398586148875</v>
      </c>
      <c r="AN13" s="29">
        <f t="shared" si="17"/>
        <v>5.0233221518045358E-2</v>
      </c>
      <c r="AO13" s="87">
        <f t="shared" si="18"/>
        <v>3.9472873279019195E-2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359746075.61000001</v>
      </c>
      <c r="C14" s="71">
        <v>3197.44</v>
      </c>
      <c r="D14" s="80">
        <v>372201305.02999997</v>
      </c>
      <c r="E14" s="71">
        <v>3308.27</v>
      </c>
      <c r="F14" s="26">
        <f>((D14-B14)/B14)</f>
        <v>3.4622280170479594E-2</v>
      </c>
      <c r="G14" s="26">
        <f>((E14-C14)/C14)</f>
        <v>3.4662104683746975E-2</v>
      </c>
      <c r="H14" s="80">
        <v>379278839.49000001</v>
      </c>
      <c r="I14" s="71">
        <v>3371.32</v>
      </c>
      <c r="J14" s="26">
        <f t="shared" si="0"/>
        <v>1.9015340259028856E-2</v>
      </c>
      <c r="K14" s="26">
        <f t="shared" si="1"/>
        <v>1.9058299352834013E-2</v>
      </c>
      <c r="L14" s="80">
        <v>389563636.64999998</v>
      </c>
      <c r="M14" s="71">
        <v>3462.86</v>
      </c>
      <c r="N14" s="26">
        <f t="shared" si="2"/>
        <v>2.7116717541715463E-2</v>
      </c>
      <c r="O14" s="26">
        <f t="shared" si="3"/>
        <v>2.7152569320028939E-2</v>
      </c>
      <c r="P14" s="80">
        <v>383819943.98000002</v>
      </c>
      <c r="Q14" s="71">
        <v>3410.78</v>
      </c>
      <c r="R14" s="26">
        <f t="shared" si="4"/>
        <v>-1.4743913778483199E-2</v>
      </c>
      <c r="S14" s="26">
        <f t="shared" si="5"/>
        <v>-1.5039591551492098E-2</v>
      </c>
      <c r="T14" s="80">
        <v>376032675.20999998</v>
      </c>
      <c r="U14" s="71">
        <v>3294.25</v>
      </c>
      <c r="V14" s="26">
        <f t="shared" si="6"/>
        <v>-2.0288859117768558E-2</v>
      </c>
      <c r="W14" s="26">
        <f t="shared" si="6"/>
        <v>-3.4165205612792439E-2</v>
      </c>
      <c r="X14" s="80">
        <v>370839153.18000001</v>
      </c>
      <c r="Y14" s="71">
        <v>3294.76</v>
      </c>
      <c r="Z14" s="26">
        <f t="shared" si="7"/>
        <v>-1.3811358353631334E-2</v>
      </c>
      <c r="AA14" s="26">
        <f t="shared" si="8"/>
        <v>1.5481520831758921E-4</v>
      </c>
      <c r="AB14" s="80">
        <v>372900960.49000001</v>
      </c>
      <c r="AC14" s="71">
        <v>3313.14</v>
      </c>
      <c r="AD14" s="26">
        <f t="shared" si="9"/>
        <v>5.5598425687247502E-3</v>
      </c>
      <c r="AE14" s="26">
        <f t="shared" si="10"/>
        <v>5.578555038910164E-3</v>
      </c>
      <c r="AF14" s="80">
        <v>371835513.76999998</v>
      </c>
      <c r="AG14" s="71">
        <v>3303.65</v>
      </c>
      <c r="AH14" s="26">
        <f t="shared" si="11"/>
        <v>-2.8571841665411867E-3</v>
      </c>
      <c r="AI14" s="26">
        <f t="shared" si="12"/>
        <v>-2.8643522459056311E-3</v>
      </c>
      <c r="AJ14" s="27">
        <f t="shared" si="13"/>
        <v>4.326608140440549E-3</v>
      </c>
      <c r="AK14" s="27">
        <f t="shared" si="14"/>
        <v>4.3171492742059394E-3</v>
      </c>
      <c r="AL14" s="28">
        <f t="shared" si="15"/>
        <v>-9.8277801570445088E-4</v>
      </c>
      <c r="AM14" s="28">
        <f t="shared" si="16"/>
        <v>-1.3965002856477528E-3</v>
      </c>
      <c r="AN14" s="29">
        <f t="shared" si="17"/>
        <v>2.0718160714457264E-2</v>
      </c>
      <c r="AO14" s="87">
        <f t="shared" si="18"/>
        <v>2.2632591605980291E-2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262414341.22</v>
      </c>
      <c r="C15" s="71">
        <v>149.34551170816195</v>
      </c>
      <c r="D15" s="80">
        <v>266721698.63999999</v>
      </c>
      <c r="E15" s="71">
        <v>152.30338074881135</v>
      </c>
      <c r="F15" s="26">
        <f>((D15-B15)/B15)</f>
        <v>1.6414336960299106E-2</v>
      </c>
      <c r="G15" s="26">
        <f>((E15-C15)/C15)</f>
        <v>1.9805543580241034E-2</v>
      </c>
      <c r="H15" s="80">
        <v>268250683.66</v>
      </c>
      <c r="I15" s="71">
        <v>152.81</v>
      </c>
      <c r="J15" s="26">
        <f t="shared" si="0"/>
        <v>5.7325108073179856E-3</v>
      </c>
      <c r="K15" s="26">
        <f t="shared" si="1"/>
        <v>3.3263821767962076E-3</v>
      </c>
      <c r="L15" s="80">
        <v>284059636.25999999</v>
      </c>
      <c r="M15" s="71">
        <v>159.1141526572336</v>
      </c>
      <c r="N15" s="26">
        <f t="shared" si="2"/>
        <v>5.8933503483768884E-2</v>
      </c>
      <c r="O15" s="26">
        <f t="shared" si="3"/>
        <v>4.1254843643960482E-2</v>
      </c>
      <c r="P15" s="80">
        <v>283165920.37561297</v>
      </c>
      <c r="Q15" s="71">
        <v>156.69922307170782</v>
      </c>
      <c r="R15" s="26">
        <f t="shared" si="4"/>
        <v>-3.1462262507757264E-3</v>
      </c>
      <c r="S15" s="26">
        <f t="shared" si="5"/>
        <v>-1.5177339948684926E-2</v>
      </c>
      <c r="T15" s="80">
        <v>280026271.06</v>
      </c>
      <c r="U15" s="71">
        <v>154.65</v>
      </c>
      <c r="V15" s="26">
        <f t="shared" si="6"/>
        <v>-1.1087666592958293E-2</v>
      </c>
      <c r="W15" s="26">
        <f t="shared" si="6"/>
        <v>-1.3077429686872541E-2</v>
      </c>
      <c r="X15" s="80">
        <v>271669926.33999997</v>
      </c>
      <c r="Y15" s="71">
        <v>149.09690543199022</v>
      </c>
      <c r="Z15" s="26">
        <f t="shared" si="7"/>
        <v>-2.9841288420433779E-2</v>
      </c>
      <c r="AA15" s="26">
        <f t="shared" si="8"/>
        <v>-3.5907498014935549E-2</v>
      </c>
      <c r="AB15" s="80">
        <v>270691279.56</v>
      </c>
      <c r="AC15" s="71">
        <v>148.11000000000001</v>
      </c>
      <c r="AD15" s="26">
        <f t="shared" si="9"/>
        <v>-3.6023375615568749E-3</v>
      </c>
      <c r="AE15" s="26">
        <f t="shared" si="10"/>
        <v>-6.6192214327371194E-3</v>
      </c>
      <c r="AF15" s="80">
        <v>268257022.47</v>
      </c>
      <c r="AG15" s="71">
        <v>146.81</v>
      </c>
      <c r="AH15" s="26">
        <f t="shared" si="11"/>
        <v>-8.9927429282421305E-3</v>
      </c>
      <c r="AI15" s="26">
        <f t="shared" si="12"/>
        <v>-8.7772601444872818E-3</v>
      </c>
      <c r="AJ15" s="27">
        <f t="shared" si="13"/>
        <v>3.0512611871773977E-3</v>
      </c>
      <c r="AK15" s="27">
        <f t="shared" si="14"/>
        <v>-1.8964974783399623E-3</v>
      </c>
      <c r="AL15" s="28">
        <f t="shared" si="15"/>
        <v>5.7562764403066907E-3</v>
      </c>
      <c r="AM15" s="28">
        <f t="shared" si="16"/>
        <v>-3.6068672420813748E-2</v>
      </c>
      <c r="AN15" s="29">
        <f t="shared" si="17"/>
        <v>2.6235614447825628E-2</v>
      </c>
      <c r="AO15" s="87">
        <f t="shared" si="18"/>
        <v>2.3567794291438765E-2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323232149.88</v>
      </c>
      <c r="C16" s="71">
        <v>1.3</v>
      </c>
      <c r="D16" s="80">
        <v>326289476.83999997</v>
      </c>
      <c r="E16" s="71">
        <v>1.31</v>
      </c>
      <c r="F16" s="26">
        <f>((D16-B16)/B16)</f>
        <v>9.4586103552354306E-3</v>
      </c>
      <c r="G16" s="26">
        <f>((E16-C16)/C16)</f>
        <v>7.6923076923076988E-3</v>
      </c>
      <c r="H16" s="80">
        <v>339764612.47000003</v>
      </c>
      <c r="I16" s="71">
        <v>1.36</v>
      </c>
      <c r="J16" s="26">
        <f t="shared" si="0"/>
        <v>4.1298100571621414E-2</v>
      </c>
      <c r="K16" s="26">
        <f t="shared" si="1"/>
        <v>3.8167938931297746E-2</v>
      </c>
      <c r="L16" s="80">
        <v>352511230.19999999</v>
      </c>
      <c r="M16" s="71">
        <v>1.41</v>
      </c>
      <c r="N16" s="26">
        <f t="shared" si="2"/>
        <v>3.7516025101423531E-2</v>
      </c>
      <c r="O16" s="26">
        <f t="shared" si="3"/>
        <v>3.6764705882352811E-2</v>
      </c>
      <c r="P16" s="80">
        <v>349039733.39999998</v>
      </c>
      <c r="Q16" s="71">
        <v>1.39</v>
      </c>
      <c r="R16" s="26">
        <f t="shared" si="4"/>
        <v>-9.8479041306866483E-3</v>
      </c>
      <c r="S16" s="26">
        <f t="shared" si="5"/>
        <v>-1.4184397163120581E-2</v>
      </c>
      <c r="T16" s="80">
        <v>347289073.50999999</v>
      </c>
      <c r="U16" s="71">
        <v>1.39</v>
      </c>
      <c r="V16" s="26">
        <f t="shared" si="6"/>
        <v>-5.0156464221044065E-3</v>
      </c>
      <c r="W16" s="26">
        <f t="shared" si="6"/>
        <v>0</v>
      </c>
      <c r="X16" s="80">
        <v>344236226.00999999</v>
      </c>
      <c r="Y16" s="71">
        <v>1.38</v>
      </c>
      <c r="Z16" s="26">
        <f t="shared" si="7"/>
        <v>-8.7905083484064606E-3</v>
      </c>
      <c r="AA16" s="26">
        <f t="shared" si="8"/>
        <v>-7.1942446043165541E-3</v>
      </c>
      <c r="AB16" s="80">
        <v>340437465.42000002</v>
      </c>
      <c r="AC16" s="71">
        <v>1.3599000000000001</v>
      </c>
      <c r="AD16" s="26">
        <f t="shared" si="9"/>
        <v>-1.103533069145843E-2</v>
      </c>
      <c r="AE16" s="26">
        <f t="shared" si="10"/>
        <v>-1.4565217391304192E-2</v>
      </c>
      <c r="AF16" s="80">
        <v>332828101.10000002</v>
      </c>
      <c r="AG16" s="71">
        <v>1.33</v>
      </c>
      <c r="AH16" s="26">
        <f t="shared" si="11"/>
        <v>-2.2351724157657762E-2</v>
      </c>
      <c r="AI16" s="26">
        <f t="shared" si="12"/>
        <v>-2.1986910802264899E-2</v>
      </c>
      <c r="AJ16" s="27">
        <f t="shared" si="13"/>
        <v>3.9039527847458334E-3</v>
      </c>
      <c r="AK16" s="27">
        <f t="shared" si="14"/>
        <v>3.086772818119002E-3</v>
      </c>
      <c r="AL16" s="28">
        <f t="shared" si="15"/>
        <v>2.0039335388086527E-2</v>
      </c>
      <c r="AM16" s="28">
        <f t="shared" si="16"/>
        <v>1.5267175572519097E-2</v>
      </c>
      <c r="AN16" s="29">
        <f t="shared" si="17"/>
        <v>2.3607846272658706E-2</v>
      </c>
      <c r="AO16" s="87">
        <f t="shared" si="18"/>
        <v>2.3114329228107692E-2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298998114.81</v>
      </c>
      <c r="C17" s="71">
        <v>1.5327</v>
      </c>
      <c r="D17" s="71">
        <v>304754840.89999998</v>
      </c>
      <c r="E17" s="71">
        <v>1.5624</v>
      </c>
      <c r="F17" s="26">
        <f>((D17-B17)/B17)</f>
        <v>1.9253385907326261E-2</v>
      </c>
      <c r="G17" s="26">
        <f>((E17-C17)/C17)</f>
        <v>1.9377568995889646E-2</v>
      </c>
      <c r="H17" s="71">
        <v>303905804.61000001</v>
      </c>
      <c r="I17" s="71">
        <v>1.5585</v>
      </c>
      <c r="J17" s="26">
        <f t="shared" si="0"/>
        <v>-2.785964900483922E-3</v>
      </c>
      <c r="K17" s="26">
        <f t="shared" si="1"/>
        <v>-2.4961597542242798E-3</v>
      </c>
      <c r="L17" s="71">
        <v>323792606.38</v>
      </c>
      <c r="M17" s="71">
        <v>1.6600999999999999</v>
      </c>
      <c r="N17" s="26">
        <f t="shared" si="2"/>
        <v>6.5437387073012845E-2</v>
      </c>
      <c r="O17" s="26">
        <f t="shared" si="3"/>
        <v>6.5190888675007969E-2</v>
      </c>
      <c r="P17" s="71">
        <v>313968954.5</v>
      </c>
      <c r="Q17" s="71">
        <v>1.6106</v>
      </c>
      <c r="R17" s="26">
        <f t="shared" si="4"/>
        <v>-3.0339333531510748E-2</v>
      </c>
      <c r="S17" s="26">
        <f t="shared" si="5"/>
        <v>-2.9817480874646033E-2</v>
      </c>
      <c r="T17" s="71">
        <v>306952894.88</v>
      </c>
      <c r="U17" s="71">
        <v>1.5752999999999999</v>
      </c>
      <c r="V17" s="26">
        <f t="shared" si="6"/>
        <v>-2.2346348323429552E-2</v>
      </c>
      <c r="W17" s="26">
        <f t="shared" si="6"/>
        <v>-2.191729790140327E-2</v>
      </c>
      <c r="X17" s="71">
        <v>300752185.55000001</v>
      </c>
      <c r="Y17" s="71">
        <v>1.5436000000000001</v>
      </c>
      <c r="Z17" s="26">
        <f t="shared" si="7"/>
        <v>-2.0200849815813222E-2</v>
      </c>
      <c r="AA17" s="26">
        <f t="shared" si="8"/>
        <v>-2.0123151145813395E-2</v>
      </c>
      <c r="AB17" s="71">
        <v>301157285.83999997</v>
      </c>
      <c r="AC17" s="71">
        <v>1.5315000000000001</v>
      </c>
      <c r="AD17" s="26">
        <f t="shared" si="9"/>
        <v>1.3469570944568048E-3</v>
      </c>
      <c r="AE17" s="26">
        <f t="shared" si="10"/>
        <v>-7.8388183467219489E-3</v>
      </c>
      <c r="AF17" s="71">
        <v>298138272.63</v>
      </c>
      <c r="AG17" s="71">
        <v>1.5311999999999999</v>
      </c>
      <c r="AH17" s="26">
        <f t="shared" si="11"/>
        <v>-1.0024705866169652E-2</v>
      </c>
      <c r="AI17" s="26">
        <f t="shared" si="12"/>
        <v>-1.9588638589630361E-4</v>
      </c>
      <c r="AJ17" s="27">
        <f t="shared" si="13"/>
        <v>4.2565954673602158E-5</v>
      </c>
      <c r="AK17" s="27">
        <f t="shared" si="14"/>
        <v>2.7245790777404868E-4</v>
      </c>
      <c r="AL17" s="28">
        <f t="shared" si="15"/>
        <v>-2.1711117862672748E-2</v>
      </c>
      <c r="AM17" s="28">
        <f t="shared" si="16"/>
        <v>-1.9969278033794238E-2</v>
      </c>
      <c r="AN17" s="29">
        <f t="shared" si="17"/>
        <v>3.0684359436758537E-2</v>
      </c>
      <c r="AO17" s="87">
        <f t="shared" si="18"/>
        <v>3.0394679663786461E-2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458548669.01999998</v>
      </c>
      <c r="C18" s="71">
        <v>150.1788</v>
      </c>
      <c r="D18" s="71">
        <v>464901407.75999999</v>
      </c>
      <c r="E18" s="71">
        <v>152.3563</v>
      </c>
      <c r="F18" s="26">
        <f>((D18-B18)/B18)</f>
        <v>1.3854011949433724E-2</v>
      </c>
      <c r="G18" s="26">
        <f>((E18-C18)/C18)</f>
        <v>1.4499383401651959E-2</v>
      </c>
      <c r="H18" s="71">
        <v>471747264.55000001</v>
      </c>
      <c r="I18" s="71">
        <v>154.58019999999999</v>
      </c>
      <c r="J18" s="26">
        <f t="shared" si="0"/>
        <v>1.4725394837982759E-2</v>
      </c>
      <c r="K18" s="26">
        <f t="shared" si="1"/>
        <v>1.4596705223216802E-2</v>
      </c>
      <c r="L18" s="71">
        <v>490714844.39999998</v>
      </c>
      <c r="M18" s="71">
        <v>161.33279999999999</v>
      </c>
      <c r="N18" s="26">
        <f t="shared" si="2"/>
        <v>4.0207079670283093E-2</v>
      </c>
      <c r="O18" s="26">
        <f t="shared" si="3"/>
        <v>4.3683473045060116E-2</v>
      </c>
      <c r="P18" s="71">
        <v>479247817.32999998</v>
      </c>
      <c r="Q18" s="71">
        <v>157.56209999999999</v>
      </c>
      <c r="R18" s="26">
        <f t="shared" si="4"/>
        <v>-2.3368005269986884E-2</v>
      </c>
      <c r="S18" s="26">
        <f t="shared" si="5"/>
        <v>-2.3372184701437062E-2</v>
      </c>
      <c r="T18" s="71">
        <v>471020163.66000003</v>
      </c>
      <c r="U18" s="71">
        <v>154.81200000000001</v>
      </c>
      <c r="V18" s="26">
        <f t="shared" si="6"/>
        <v>-1.7167847974432333E-2</v>
      </c>
      <c r="W18" s="26">
        <f t="shared" si="6"/>
        <v>-1.745407049030176E-2</v>
      </c>
      <c r="X18" s="71">
        <v>459466773.44</v>
      </c>
      <c r="Y18" s="71">
        <v>151.0033</v>
      </c>
      <c r="Z18" s="26">
        <f t="shared" si="7"/>
        <v>-2.4528440842587151E-2</v>
      </c>
      <c r="AA18" s="26">
        <f t="shared" si="8"/>
        <v>-2.4602098028576696E-2</v>
      </c>
      <c r="AB18" s="71">
        <v>459616955.63</v>
      </c>
      <c r="AC18" s="71">
        <v>151.0214</v>
      </c>
      <c r="AD18" s="26">
        <f t="shared" si="9"/>
        <v>3.2686191620689482E-4</v>
      </c>
      <c r="AE18" s="26">
        <f t="shared" si="10"/>
        <v>1.1986493010420304E-4</v>
      </c>
      <c r="AF18" s="71">
        <v>453990287.31</v>
      </c>
      <c r="AG18" s="71">
        <v>147.5222</v>
      </c>
      <c r="AH18" s="26">
        <f t="shared" si="11"/>
        <v>-1.2242081696676054E-2</v>
      </c>
      <c r="AI18" s="26">
        <f t="shared" si="12"/>
        <v>-2.3170226206352226E-2</v>
      </c>
      <c r="AJ18" s="27">
        <f t="shared" si="13"/>
        <v>-1.0241284262219935E-3</v>
      </c>
      <c r="AK18" s="27">
        <f t="shared" si="14"/>
        <v>-1.9623941033293326E-3</v>
      </c>
      <c r="AL18" s="28">
        <f t="shared" si="15"/>
        <v>-2.3469751366364391E-2</v>
      </c>
      <c r="AM18" s="28">
        <f t="shared" si="16"/>
        <v>-3.1728914393431756E-2</v>
      </c>
      <c r="AN18" s="29">
        <f t="shared" si="17"/>
        <v>2.270748124390121E-2</v>
      </c>
      <c r="AO18" s="87">
        <f t="shared" si="18"/>
        <v>2.476683954290216E-2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24726384.920000002</v>
      </c>
      <c r="C19" s="71">
        <v>99.1</v>
      </c>
      <c r="D19" s="80">
        <v>24638294.469999999</v>
      </c>
      <c r="E19" s="71">
        <v>98.74</v>
      </c>
      <c r="F19" s="26">
        <f>((D19-B19)/B19)</f>
        <v>-3.5626093456448131E-3</v>
      </c>
      <c r="G19" s="26">
        <f>((E19-C19)/C19)</f>
        <v>-3.6326942482341014E-3</v>
      </c>
      <c r="H19" s="80">
        <v>24605835.109999999</v>
      </c>
      <c r="I19" s="71">
        <v>98.61</v>
      </c>
      <c r="J19" s="26">
        <f t="shared" si="0"/>
        <v>-1.3174353460026409E-3</v>
      </c>
      <c r="K19" s="26">
        <f t="shared" si="1"/>
        <v>-1.3165890216730348E-3</v>
      </c>
      <c r="L19" s="80">
        <v>25330913.52</v>
      </c>
      <c r="M19" s="71">
        <v>101.53</v>
      </c>
      <c r="N19" s="26">
        <f t="shared" si="2"/>
        <v>2.9467742377308006E-2</v>
      </c>
      <c r="O19" s="26">
        <f t="shared" si="3"/>
        <v>2.9611601257478973E-2</v>
      </c>
      <c r="P19" s="80">
        <v>25894011.030000001</v>
      </c>
      <c r="Q19" s="71">
        <v>103.72</v>
      </c>
      <c r="R19" s="26">
        <f t="shared" si="4"/>
        <v>2.2229656642876638E-2</v>
      </c>
      <c r="S19" s="26">
        <f t="shared" si="5"/>
        <v>2.1569979316458168E-2</v>
      </c>
      <c r="T19" s="80">
        <v>25742463.899999999</v>
      </c>
      <c r="U19" s="71">
        <v>103.11</v>
      </c>
      <c r="V19" s="26">
        <f t="shared" si="6"/>
        <v>-5.8525938613536877E-3</v>
      </c>
      <c r="W19" s="26">
        <f t="shared" si="6"/>
        <v>-5.8812186656382517E-3</v>
      </c>
      <c r="X19" s="80">
        <v>25444643.440000001</v>
      </c>
      <c r="Y19" s="71">
        <v>102.01</v>
      </c>
      <c r="Z19" s="26">
        <f t="shared" si="7"/>
        <v>-1.1569229004531971E-2</v>
      </c>
      <c r="AA19" s="26">
        <f t="shared" si="8"/>
        <v>-1.0668218407525888E-2</v>
      </c>
      <c r="AB19" s="80">
        <v>25316700.68</v>
      </c>
      <c r="AC19" s="71">
        <v>101.5</v>
      </c>
      <c r="AD19" s="26">
        <f t="shared" si="9"/>
        <v>-5.0282787535104734E-3</v>
      </c>
      <c r="AE19" s="26">
        <f t="shared" si="10"/>
        <v>-4.9995098519753462E-3</v>
      </c>
      <c r="AF19" s="80">
        <v>24517021.489999998</v>
      </c>
      <c r="AG19" s="71">
        <v>98.28</v>
      </c>
      <c r="AH19" s="26">
        <f t="shared" si="11"/>
        <v>-3.1587022341807033E-2</v>
      </c>
      <c r="AI19" s="26">
        <f t="shared" si="12"/>
        <v>-3.1724137931034471E-2</v>
      </c>
      <c r="AJ19" s="27">
        <f t="shared" si="13"/>
        <v>-9.0247120408324701E-4</v>
      </c>
      <c r="AK19" s="27">
        <f t="shared" si="14"/>
        <v>-8.8009844401799485E-4</v>
      </c>
      <c r="AL19" s="28">
        <f t="shared" si="15"/>
        <v>-4.9221337194286915E-3</v>
      </c>
      <c r="AM19" s="28">
        <f t="shared" si="16"/>
        <v>-4.6586996151508379E-3</v>
      </c>
      <c r="AN19" s="29">
        <f t="shared" si="17"/>
        <v>1.9129413196259694E-2</v>
      </c>
      <c r="AO19" s="87">
        <f t="shared" si="18"/>
        <v>1.9013753923858186E-2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16092800535.040001</v>
      </c>
      <c r="C20" s="100"/>
      <c r="D20" s="75">
        <f>SUM(D5:D19)</f>
        <v>16487973033.780001</v>
      </c>
      <c r="E20" s="100"/>
      <c r="F20" s="26">
        <f>((D20-B20)/B20)</f>
        <v>2.455585638308028E-2</v>
      </c>
      <c r="G20" s="26"/>
      <c r="H20" s="75">
        <f>SUM(H5:H19)</f>
        <v>16874828381.599998</v>
      </c>
      <c r="I20" s="100"/>
      <c r="J20" s="26">
        <f>((H20-D20)/D20)</f>
        <v>2.3462880914920329E-2</v>
      </c>
      <c r="K20" s="26"/>
      <c r="L20" s="75">
        <f>SUM(L5:L19)</f>
        <v>17826756747.100002</v>
      </c>
      <c r="M20" s="100"/>
      <c r="N20" s="26">
        <f>((L20-H20)/H20)</f>
        <v>5.6411143507567103E-2</v>
      </c>
      <c r="O20" s="26"/>
      <c r="P20" s="75">
        <f>SUM(P5:P19)</f>
        <v>17573852370.655609</v>
      </c>
      <c r="Q20" s="100"/>
      <c r="R20" s="26">
        <f>((P20-L20)/L20)</f>
        <v>-1.4186785629726776E-2</v>
      </c>
      <c r="S20" s="26"/>
      <c r="T20" s="75">
        <f>SUM(T5:T19)</f>
        <v>17306754395.800003</v>
      </c>
      <c r="U20" s="100"/>
      <c r="V20" s="26">
        <f>((T20-P20)/P20)</f>
        <v>-1.5198601264091633E-2</v>
      </c>
      <c r="W20" s="26"/>
      <c r="X20" s="75">
        <f>SUM(X5:X19)</f>
        <v>16870776072.370001</v>
      </c>
      <c r="Y20" s="100"/>
      <c r="Z20" s="26">
        <f>((X20-T20)/T20)</f>
        <v>-2.5191223811196237E-2</v>
      </c>
      <c r="AA20" s="26"/>
      <c r="AB20" s="75">
        <f>SUM(AB5:AB19)</f>
        <v>16908384721.479996</v>
      </c>
      <c r="AC20" s="100"/>
      <c r="AD20" s="26">
        <f>((AB20-X20)/X20)</f>
        <v>2.2292186766433466E-3</v>
      </c>
      <c r="AE20" s="26"/>
      <c r="AF20" s="75">
        <f>SUM(AF5:AF19)</f>
        <v>16789893632.119999</v>
      </c>
      <c r="AG20" s="100"/>
      <c r="AH20" s="26">
        <f>((AF20-AB20)/AB20)</f>
        <v>-7.0078302162990547E-3</v>
      </c>
      <c r="AI20" s="26"/>
      <c r="AJ20" s="27">
        <f t="shared" si="13"/>
        <v>5.63433232011217E-3</v>
      </c>
      <c r="AK20" s="27"/>
      <c r="AL20" s="28">
        <f t="shared" si="15"/>
        <v>1.8311565510292473E-2</v>
      </c>
      <c r="AM20" s="28"/>
      <c r="AN20" s="29">
        <f t="shared" si="17"/>
        <v>2.7262448255170813E-2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228085444396.07001</v>
      </c>
      <c r="C23" s="78">
        <v>100</v>
      </c>
      <c r="D23" s="72">
        <v>226362803896.29001</v>
      </c>
      <c r="E23" s="78">
        <v>100</v>
      </c>
      <c r="F23" s="26">
        <f>((D23-B23)/B23)</f>
        <v>-7.552610401515304E-3</v>
      </c>
      <c r="G23" s="26">
        <f>((E23-C23)/C23)</f>
        <v>0</v>
      </c>
      <c r="H23" s="72">
        <v>232420424096.70001</v>
      </c>
      <c r="I23" s="78">
        <v>100</v>
      </c>
      <c r="J23" s="26">
        <f t="shared" ref="J23:J51" si="19">((H23-D23)/D23)</f>
        <v>2.676066958061428E-2</v>
      </c>
      <c r="K23" s="26">
        <f t="shared" ref="K23:K51" si="20">((I23-E23)/E23)</f>
        <v>0</v>
      </c>
      <c r="L23" s="72">
        <v>228908600124.03</v>
      </c>
      <c r="M23" s="78">
        <v>100</v>
      </c>
      <c r="N23" s="26">
        <f t="shared" ref="N23:N51" si="21">((L23-H23)/H23)</f>
        <v>-1.5109790743729546E-2</v>
      </c>
      <c r="O23" s="26">
        <f t="shared" ref="O23:O51" si="22">((M23-I23)/I23)</f>
        <v>0</v>
      </c>
      <c r="P23" s="72">
        <v>230601924900.89001</v>
      </c>
      <c r="Q23" s="78">
        <v>100</v>
      </c>
      <c r="R23" s="26">
        <f t="shared" ref="R23:R51" si="23">((P23-L23)/L23)</f>
        <v>7.3973838289278704E-3</v>
      </c>
      <c r="S23" s="26">
        <f t="shared" ref="S23:S51" si="24">((Q23-M23)/M23)</f>
        <v>0</v>
      </c>
      <c r="T23" s="72">
        <v>233502411543</v>
      </c>
      <c r="U23" s="78">
        <v>100</v>
      </c>
      <c r="V23" s="26">
        <f t="shared" ref="V23:W51" si="25">((T23-P23)/P23)</f>
        <v>1.2577894323113653E-2</v>
      </c>
      <c r="W23" s="26">
        <f t="shared" si="25"/>
        <v>0</v>
      </c>
      <c r="X23" s="72">
        <v>232691722154.64999</v>
      </c>
      <c r="Y23" s="78">
        <v>100</v>
      </c>
      <c r="Z23" s="26">
        <f t="shared" ref="Z23:Z51" si="26">((X23-T23)/T23)</f>
        <v>-3.4718673053220944E-3</v>
      </c>
      <c r="AA23" s="26">
        <f t="shared" ref="AA23:AA51" si="27">((Y23-U23)/U23)</f>
        <v>0</v>
      </c>
      <c r="AB23" s="72">
        <v>229685963964.13</v>
      </c>
      <c r="AC23" s="78">
        <v>100</v>
      </c>
      <c r="AD23" s="26">
        <f t="shared" ref="AD23:AD51" si="28">((AB23-X23)/X23)</f>
        <v>-1.2917340430882721E-2</v>
      </c>
      <c r="AE23" s="26">
        <f t="shared" ref="AE23:AE51" si="29">((AC23-Y23)/Y23)</f>
        <v>0</v>
      </c>
      <c r="AF23" s="72">
        <v>227554127129.98001</v>
      </c>
      <c r="AG23" s="78">
        <v>100</v>
      </c>
      <c r="AH23" s="26">
        <f t="shared" ref="AH23:AH51" si="30">((AF23-AB23)/AB23)</f>
        <v>-9.2815285590673799E-3</v>
      </c>
      <c r="AI23" s="26">
        <f t="shared" ref="AI23:AI51" si="31">((AG23-AC23)/AC23)</f>
        <v>0</v>
      </c>
      <c r="AJ23" s="27">
        <f t="shared" si="13"/>
        <v>-1.9964871348265552E-4</v>
      </c>
      <c r="AK23" s="27">
        <f t="shared" si="14"/>
        <v>0</v>
      </c>
      <c r="AL23" s="28">
        <f t="shared" si="15"/>
        <v>5.2628930777682765E-3</v>
      </c>
      <c r="AM23" s="28">
        <f t="shared" si="16"/>
        <v>0</v>
      </c>
      <c r="AN23" s="29">
        <f t="shared" si="17"/>
        <v>1.4536384359012429E-2</v>
      </c>
      <c r="AO23" s="87">
        <f t="shared" si="18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176626632279.32999</v>
      </c>
      <c r="C24" s="78">
        <v>100</v>
      </c>
      <c r="D24" s="72">
        <v>173217178863.72</v>
      </c>
      <c r="E24" s="78">
        <v>100</v>
      </c>
      <c r="F24" s="26">
        <f>((D24-B24)/B24)</f>
        <v>-1.9303167204241498E-2</v>
      </c>
      <c r="G24" s="26">
        <f>((E24-C24)/C24)</f>
        <v>0</v>
      </c>
      <c r="H24" s="72">
        <v>172867126631.28</v>
      </c>
      <c r="I24" s="78">
        <v>100</v>
      </c>
      <c r="J24" s="26">
        <f t="shared" si="19"/>
        <v>-2.020886350512664E-3</v>
      </c>
      <c r="K24" s="26">
        <f t="shared" si="20"/>
        <v>0</v>
      </c>
      <c r="L24" s="72">
        <v>174888144968.5</v>
      </c>
      <c r="M24" s="78">
        <v>100</v>
      </c>
      <c r="N24" s="26">
        <f t="shared" si="21"/>
        <v>1.1691166369247104E-2</v>
      </c>
      <c r="O24" s="26">
        <f t="shared" si="22"/>
        <v>0</v>
      </c>
      <c r="P24" s="72">
        <v>174781558100.48001</v>
      </c>
      <c r="Q24" s="78">
        <v>100</v>
      </c>
      <c r="R24" s="26">
        <f t="shared" si="23"/>
        <v>-6.0945736510148766E-4</v>
      </c>
      <c r="S24" s="26">
        <f t="shared" si="24"/>
        <v>0</v>
      </c>
      <c r="T24" s="72">
        <v>170515854482.45001</v>
      </c>
      <c r="U24" s="78">
        <v>100</v>
      </c>
      <c r="V24" s="26">
        <f t="shared" si="25"/>
        <v>-2.4405913669551409E-2</v>
      </c>
      <c r="W24" s="26">
        <f t="shared" si="25"/>
        <v>0</v>
      </c>
      <c r="X24" s="72">
        <v>167559504943.88</v>
      </c>
      <c r="Y24" s="78">
        <v>100</v>
      </c>
      <c r="Z24" s="26">
        <f t="shared" si="26"/>
        <v>-1.7337681282148947E-2</v>
      </c>
      <c r="AA24" s="26">
        <f t="shared" si="27"/>
        <v>0</v>
      </c>
      <c r="AB24" s="72">
        <v>166247822424.09</v>
      </c>
      <c r="AC24" s="78">
        <v>100</v>
      </c>
      <c r="AD24" s="26">
        <f t="shared" si="28"/>
        <v>-7.8281594364302091E-3</v>
      </c>
      <c r="AE24" s="26">
        <f t="shared" si="29"/>
        <v>0</v>
      </c>
      <c r="AF24" s="72">
        <v>163411159007.17999</v>
      </c>
      <c r="AG24" s="78">
        <v>100</v>
      </c>
      <c r="AH24" s="26">
        <f t="shared" si="30"/>
        <v>-1.7062860586972473E-2</v>
      </c>
      <c r="AI24" s="26">
        <f t="shared" si="31"/>
        <v>0</v>
      </c>
      <c r="AJ24" s="27">
        <f t="shared" si="13"/>
        <v>-9.6096199407139475E-3</v>
      </c>
      <c r="AK24" s="27">
        <f t="shared" si="14"/>
        <v>0</v>
      </c>
      <c r="AL24" s="28">
        <f t="shared" si="15"/>
        <v>-5.6611127838855829E-2</v>
      </c>
      <c r="AM24" s="28">
        <f t="shared" si="16"/>
        <v>0</v>
      </c>
      <c r="AN24" s="29">
        <f t="shared" si="17"/>
        <v>1.2092842025227457E-2</v>
      </c>
      <c r="AO24" s="87">
        <f t="shared" si="18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19605493298.34</v>
      </c>
      <c r="C25" s="78">
        <v>1</v>
      </c>
      <c r="D25" s="72">
        <v>20587826671.540001</v>
      </c>
      <c r="E25" s="78">
        <v>1</v>
      </c>
      <c r="F25" s="26">
        <f>((D25-B25)/B25)</f>
        <v>5.0105006706624163E-2</v>
      </c>
      <c r="G25" s="26">
        <f>((E25-C25)/C25)</f>
        <v>0</v>
      </c>
      <c r="H25" s="72">
        <v>20544614879.259998</v>
      </c>
      <c r="I25" s="78">
        <v>1</v>
      </c>
      <c r="J25" s="26">
        <f t="shared" si="19"/>
        <v>-2.0989001398451293E-3</v>
      </c>
      <c r="K25" s="26">
        <f t="shared" si="20"/>
        <v>0</v>
      </c>
      <c r="L25" s="72">
        <v>20455187000.310001</v>
      </c>
      <c r="M25" s="78">
        <v>1</v>
      </c>
      <c r="N25" s="26">
        <f t="shared" si="21"/>
        <v>-4.3528622695320181E-3</v>
      </c>
      <c r="O25" s="26">
        <f t="shared" si="22"/>
        <v>0</v>
      </c>
      <c r="P25" s="72">
        <v>20685900026.93</v>
      </c>
      <c r="Q25" s="78">
        <v>1</v>
      </c>
      <c r="R25" s="26">
        <f t="shared" si="23"/>
        <v>1.1278949765480141E-2</v>
      </c>
      <c r="S25" s="26">
        <f t="shared" si="24"/>
        <v>0</v>
      </c>
      <c r="T25" s="72">
        <v>21557489494.200001</v>
      </c>
      <c r="U25" s="78">
        <v>1</v>
      </c>
      <c r="V25" s="26">
        <f t="shared" si="25"/>
        <v>4.2134471603136395E-2</v>
      </c>
      <c r="W25" s="26">
        <f t="shared" si="25"/>
        <v>0</v>
      </c>
      <c r="X25" s="72">
        <v>20891105620.459999</v>
      </c>
      <c r="Y25" s="78">
        <v>1</v>
      </c>
      <c r="Z25" s="26">
        <f t="shared" si="26"/>
        <v>-3.0911942409587671E-2</v>
      </c>
      <c r="AA25" s="26">
        <f t="shared" si="27"/>
        <v>0</v>
      </c>
      <c r="AB25" s="72">
        <v>20143706107.950001</v>
      </c>
      <c r="AC25" s="78">
        <v>1</v>
      </c>
      <c r="AD25" s="26">
        <f t="shared" si="28"/>
        <v>-3.5775967346506642E-2</v>
      </c>
      <c r="AE25" s="26">
        <f t="shared" si="29"/>
        <v>0</v>
      </c>
      <c r="AF25" s="72">
        <v>19474917973.119999</v>
      </c>
      <c r="AG25" s="78">
        <v>1</v>
      </c>
      <c r="AH25" s="26">
        <f t="shared" si="30"/>
        <v>-3.3200848505531712E-2</v>
      </c>
      <c r="AI25" s="26">
        <f t="shared" si="31"/>
        <v>0</v>
      </c>
      <c r="AJ25" s="27">
        <f t="shared" si="13"/>
        <v>-3.5276157447030818E-4</v>
      </c>
      <c r="AK25" s="27">
        <f t="shared" si="14"/>
        <v>0</v>
      </c>
      <c r="AL25" s="28">
        <f t="shared" si="15"/>
        <v>-5.4056638234595875E-2</v>
      </c>
      <c r="AM25" s="28">
        <f t="shared" si="16"/>
        <v>0</v>
      </c>
      <c r="AN25" s="29">
        <f t="shared" si="17"/>
        <v>3.3323440340021923E-2</v>
      </c>
      <c r="AO25" s="87">
        <f t="shared" si="18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950580876.36000001</v>
      </c>
      <c r="C26" s="78">
        <v>100</v>
      </c>
      <c r="D26" s="72">
        <v>950831339.35000002</v>
      </c>
      <c r="E26" s="78">
        <v>100</v>
      </c>
      <c r="F26" s="26">
        <f>((D26-B26)/B26)</f>
        <v>2.6348414556696302E-4</v>
      </c>
      <c r="G26" s="26">
        <f>((E26-C26)/C26)</f>
        <v>0</v>
      </c>
      <c r="H26" s="72">
        <v>940587439.35000002</v>
      </c>
      <c r="I26" s="78">
        <v>100</v>
      </c>
      <c r="J26" s="26">
        <f t="shared" si="19"/>
        <v>-1.0773624696681597E-2</v>
      </c>
      <c r="K26" s="26">
        <f t="shared" si="20"/>
        <v>0</v>
      </c>
      <c r="L26" s="72">
        <v>967247939.35000002</v>
      </c>
      <c r="M26" s="78">
        <v>100</v>
      </c>
      <c r="N26" s="26">
        <f t="shared" si="21"/>
        <v>2.8344520546036568E-2</v>
      </c>
      <c r="O26" s="26">
        <f t="shared" si="22"/>
        <v>0</v>
      </c>
      <c r="P26" s="72">
        <v>999383201.38</v>
      </c>
      <c r="Q26" s="78">
        <v>100</v>
      </c>
      <c r="R26" s="26">
        <f t="shared" si="23"/>
        <v>3.3223396734859086E-2</v>
      </c>
      <c r="S26" s="26">
        <f t="shared" si="24"/>
        <v>0</v>
      </c>
      <c r="T26" s="72">
        <v>997294032.51999998</v>
      </c>
      <c r="U26" s="78">
        <v>100</v>
      </c>
      <c r="V26" s="26">
        <f t="shared" si="25"/>
        <v>-2.0904582517648706E-3</v>
      </c>
      <c r="W26" s="26">
        <f t="shared" si="25"/>
        <v>0</v>
      </c>
      <c r="X26" s="72">
        <v>1034602032.52</v>
      </c>
      <c r="Y26" s="78">
        <v>100</v>
      </c>
      <c r="Z26" s="26">
        <f t="shared" si="26"/>
        <v>3.7409228154838894E-2</v>
      </c>
      <c r="AA26" s="26">
        <f t="shared" si="27"/>
        <v>0</v>
      </c>
      <c r="AB26" s="72">
        <v>1026435167.83</v>
      </c>
      <c r="AC26" s="78">
        <v>100</v>
      </c>
      <c r="AD26" s="26">
        <f t="shared" si="28"/>
        <v>-7.8937257353996777E-3</v>
      </c>
      <c r="AE26" s="26">
        <f t="shared" si="29"/>
        <v>0</v>
      </c>
      <c r="AF26" s="72">
        <v>1028561301.48</v>
      </c>
      <c r="AG26" s="78">
        <v>100</v>
      </c>
      <c r="AH26" s="26">
        <f t="shared" si="30"/>
        <v>2.0713764654954905E-3</v>
      </c>
      <c r="AI26" s="26">
        <f t="shared" si="31"/>
        <v>0</v>
      </c>
      <c r="AJ26" s="27">
        <f t="shared" si="13"/>
        <v>1.0069274670368857E-2</v>
      </c>
      <c r="AK26" s="27">
        <f t="shared" si="14"/>
        <v>0</v>
      </c>
      <c r="AL26" s="28">
        <f t="shared" si="15"/>
        <v>8.1749474289664406E-2</v>
      </c>
      <c r="AM26" s="28">
        <f t="shared" si="16"/>
        <v>0</v>
      </c>
      <c r="AN26" s="29">
        <f t="shared" si="17"/>
        <v>1.9576392060622682E-2</v>
      </c>
      <c r="AO26" s="87">
        <f t="shared" si="18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70049730897.300003</v>
      </c>
      <c r="C27" s="78">
        <v>1</v>
      </c>
      <c r="D27" s="72">
        <v>69557356674.699997</v>
      </c>
      <c r="E27" s="78">
        <v>1</v>
      </c>
      <c r="F27" s="26">
        <f>((D27-B27)/B27)</f>
        <v>-7.0289238273003015E-3</v>
      </c>
      <c r="G27" s="26">
        <f>((E27-C27)/C27)</f>
        <v>0</v>
      </c>
      <c r="H27" s="72">
        <v>69469086927.020004</v>
      </c>
      <c r="I27" s="78">
        <v>1</v>
      </c>
      <c r="J27" s="26">
        <f t="shared" si="19"/>
        <v>-1.2690210194847573E-3</v>
      </c>
      <c r="K27" s="26">
        <f t="shared" si="20"/>
        <v>0</v>
      </c>
      <c r="L27" s="72">
        <v>68871723447.199997</v>
      </c>
      <c r="M27" s="78">
        <v>1</v>
      </c>
      <c r="N27" s="26">
        <f t="shared" si="21"/>
        <v>-8.5989827453405426E-3</v>
      </c>
      <c r="O27" s="26">
        <f t="shared" si="22"/>
        <v>0</v>
      </c>
      <c r="P27" s="72">
        <v>67936289456.529999</v>
      </c>
      <c r="Q27" s="78">
        <v>1</v>
      </c>
      <c r="R27" s="26">
        <f t="shared" si="23"/>
        <v>-1.3582264880987649E-2</v>
      </c>
      <c r="S27" s="26">
        <f t="shared" si="24"/>
        <v>0</v>
      </c>
      <c r="T27" s="72">
        <v>68244681355.309998</v>
      </c>
      <c r="U27" s="78">
        <v>1</v>
      </c>
      <c r="V27" s="26">
        <f t="shared" si="25"/>
        <v>4.5394280618950749E-3</v>
      </c>
      <c r="W27" s="26">
        <f t="shared" si="25"/>
        <v>0</v>
      </c>
      <c r="X27" s="72">
        <v>68633885178.639999</v>
      </c>
      <c r="Y27" s="78">
        <v>1</v>
      </c>
      <c r="Z27" s="26">
        <f t="shared" si="26"/>
        <v>5.7030645553701976E-3</v>
      </c>
      <c r="AA27" s="26">
        <f t="shared" si="27"/>
        <v>0</v>
      </c>
      <c r="AB27" s="72">
        <v>66463888110.760002</v>
      </c>
      <c r="AC27" s="78">
        <v>1</v>
      </c>
      <c r="AD27" s="26">
        <f t="shared" si="28"/>
        <v>-3.1616993009093652E-2</v>
      </c>
      <c r="AE27" s="26">
        <f t="shared" si="29"/>
        <v>0</v>
      </c>
      <c r="AF27" s="72">
        <v>66677566180.059998</v>
      </c>
      <c r="AG27" s="78">
        <v>1</v>
      </c>
      <c r="AH27" s="26">
        <f t="shared" si="30"/>
        <v>3.2149498829184891E-3</v>
      </c>
      <c r="AI27" s="26">
        <f t="shared" si="31"/>
        <v>0</v>
      </c>
      <c r="AJ27" s="27">
        <f t="shared" si="13"/>
        <v>-6.0798428727528928E-3</v>
      </c>
      <c r="AK27" s="27">
        <f t="shared" si="14"/>
        <v>0</v>
      </c>
      <c r="AL27" s="28">
        <f t="shared" si="15"/>
        <v>-4.1401666657747818E-2</v>
      </c>
      <c r="AM27" s="28">
        <f t="shared" si="16"/>
        <v>0</v>
      </c>
      <c r="AN27" s="29">
        <f t="shared" si="17"/>
        <v>1.2402892492994989E-2</v>
      </c>
      <c r="AO27" s="87">
        <f t="shared" si="18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2094526575.6199999</v>
      </c>
      <c r="C28" s="78">
        <v>10</v>
      </c>
      <c r="D28" s="72">
        <v>2088068613.4100001</v>
      </c>
      <c r="E28" s="78">
        <v>10</v>
      </c>
      <c r="F28" s="26">
        <f>((D28-B28)/B28)</f>
        <v>-3.0832562762247032E-3</v>
      </c>
      <c r="G28" s="26">
        <f>((E28-C28)/C28)</f>
        <v>0</v>
      </c>
      <c r="H28" s="72">
        <v>2119623565.28</v>
      </c>
      <c r="I28" s="78">
        <v>10</v>
      </c>
      <c r="J28" s="26">
        <f t="shared" si="19"/>
        <v>1.511202824818475E-2</v>
      </c>
      <c r="K28" s="26">
        <f t="shared" si="20"/>
        <v>0</v>
      </c>
      <c r="L28" s="72">
        <v>2082046887.8800001</v>
      </c>
      <c r="M28" s="78">
        <v>10</v>
      </c>
      <c r="N28" s="26">
        <f t="shared" si="21"/>
        <v>-1.7727995675985053E-2</v>
      </c>
      <c r="O28" s="26">
        <f t="shared" si="22"/>
        <v>0</v>
      </c>
      <c r="P28" s="72">
        <v>2036802977</v>
      </c>
      <c r="Q28" s="78">
        <v>10</v>
      </c>
      <c r="R28" s="26">
        <f t="shared" si="23"/>
        <v>-2.1730495669129126E-2</v>
      </c>
      <c r="S28" s="26">
        <f t="shared" si="24"/>
        <v>0</v>
      </c>
      <c r="T28" s="251">
        <v>2048168104.1199999</v>
      </c>
      <c r="U28" s="78">
        <v>10</v>
      </c>
      <c r="V28" s="26">
        <f t="shared" si="25"/>
        <v>5.5798853636494297E-3</v>
      </c>
      <c r="W28" s="26">
        <f t="shared" si="25"/>
        <v>0</v>
      </c>
      <c r="X28" s="251">
        <v>2057129943.1500001</v>
      </c>
      <c r="Y28" s="78">
        <v>10</v>
      </c>
      <c r="Z28" s="26">
        <f t="shared" si="26"/>
        <v>4.3755388104975319E-3</v>
      </c>
      <c r="AA28" s="26">
        <f t="shared" si="27"/>
        <v>0</v>
      </c>
      <c r="AB28" s="251">
        <v>2057144677.72</v>
      </c>
      <c r="AC28" s="78">
        <v>10</v>
      </c>
      <c r="AD28" s="26">
        <f t="shared" si="28"/>
        <v>7.1626831591254706E-6</v>
      </c>
      <c r="AE28" s="26">
        <f t="shared" si="29"/>
        <v>0</v>
      </c>
      <c r="AF28" s="251">
        <v>2065947762.8699999</v>
      </c>
      <c r="AG28" s="78">
        <v>10</v>
      </c>
      <c r="AH28" s="26">
        <f t="shared" si="30"/>
        <v>4.2792737163030265E-3</v>
      </c>
      <c r="AI28" s="26">
        <f t="shared" si="31"/>
        <v>0</v>
      </c>
      <c r="AJ28" s="27">
        <f t="shared" si="13"/>
        <v>-1.6484823499431272E-3</v>
      </c>
      <c r="AK28" s="27">
        <f t="shared" si="14"/>
        <v>0</v>
      </c>
      <c r="AL28" s="28">
        <f t="shared" si="15"/>
        <v>-1.0593928953261215E-2</v>
      </c>
      <c r="AM28" s="28">
        <f t="shared" si="16"/>
        <v>0</v>
      </c>
      <c r="AN28" s="29">
        <f t="shared" si="17"/>
        <v>1.2370638525411211E-2</v>
      </c>
      <c r="AO28" s="87">
        <f t="shared" si="18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34203883427.521431</v>
      </c>
      <c r="C29" s="78">
        <v>1</v>
      </c>
      <c r="D29" s="72">
        <v>34494203061.669998</v>
      </c>
      <c r="E29" s="78">
        <v>1</v>
      </c>
      <c r="F29" s="26">
        <f>((D29-B29)/B29)</f>
        <v>8.4879143844516693E-3</v>
      </c>
      <c r="G29" s="26">
        <f>((E29-C29)/C29)</f>
        <v>0</v>
      </c>
      <c r="H29" s="72">
        <v>33934723882.060001</v>
      </c>
      <c r="I29" s="78">
        <v>1</v>
      </c>
      <c r="J29" s="26">
        <f t="shared" si="19"/>
        <v>-1.6219513134126898E-2</v>
      </c>
      <c r="K29" s="26">
        <f t="shared" si="20"/>
        <v>0</v>
      </c>
      <c r="L29" s="72">
        <v>33984972843.240002</v>
      </c>
      <c r="M29" s="78">
        <v>1</v>
      </c>
      <c r="N29" s="26">
        <f t="shared" si="21"/>
        <v>1.4807535005925013E-3</v>
      </c>
      <c r="O29" s="26">
        <f t="shared" si="22"/>
        <v>0</v>
      </c>
      <c r="P29" s="72">
        <v>33222198288.78532</v>
      </c>
      <c r="Q29" s="78">
        <v>1</v>
      </c>
      <c r="R29" s="26">
        <f t="shared" si="23"/>
        <v>-2.2444465616408633E-2</v>
      </c>
      <c r="S29" s="26">
        <f t="shared" si="24"/>
        <v>0</v>
      </c>
      <c r="T29" s="72">
        <v>33513748166.369999</v>
      </c>
      <c r="U29" s="78">
        <v>1</v>
      </c>
      <c r="V29" s="26">
        <f t="shared" si="25"/>
        <v>8.7757551457121954E-3</v>
      </c>
      <c r="W29" s="26">
        <f t="shared" si="25"/>
        <v>0</v>
      </c>
      <c r="X29" s="72">
        <v>33589466690.060001</v>
      </c>
      <c r="Y29" s="78">
        <v>1</v>
      </c>
      <c r="Z29" s="26">
        <f t="shared" si="26"/>
        <v>2.2593272263704486E-3</v>
      </c>
      <c r="AA29" s="26">
        <f t="shared" si="27"/>
        <v>0</v>
      </c>
      <c r="AB29" s="72">
        <v>33612954552.529999</v>
      </c>
      <c r="AC29" s="78">
        <v>1</v>
      </c>
      <c r="AD29" s="26">
        <f t="shared" si="28"/>
        <v>6.9926273872481805E-4</v>
      </c>
      <c r="AE29" s="26">
        <f t="shared" si="29"/>
        <v>0</v>
      </c>
      <c r="AF29" s="72">
        <v>33958113105.91</v>
      </c>
      <c r="AG29" s="78">
        <v>1</v>
      </c>
      <c r="AH29" s="26">
        <f t="shared" si="30"/>
        <v>1.0268616906038136E-2</v>
      </c>
      <c r="AI29" s="26">
        <f t="shared" si="31"/>
        <v>0</v>
      </c>
      <c r="AJ29" s="27">
        <f t="shared" si="13"/>
        <v>-8.3654360608072047E-4</v>
      </c>
      <c r="AK29" s="27">
        <f t="shared" si="14"/>
        <v>0</v>
      </c>
      <c r="AL29" s="28">
        <f t="shared" si="15"/>
        <v>-1.554145068380206E-2</v>
      </c>
      <c r="AM29" s="28">
        <f t="shared" si="16"/>
        <v>0</v>
      </c>
      <c r="AN29" s="29">
        <f t="shared" si="17"/>
        <v>1.2092012844593034E-2</v>
      </c>
      <c r="AO29" s="87">
        <f t="shared" si="18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2289321879.1172986</v>
      </c>
      <c r="C30" s="78">
        <v>100</v>
      </c>
      <c r="D30" s="72">
        <v>2321243831.7896862</v>
      </c>
      <c r="E30" s="78">
        <v>100</v>
      </c>
      <c r="F30" s="26">
        <f>((D30-B30)/B30)</f>
        <v>1.3943846413024215E-2</v>
      </c>
      <c r="G30" s="26">
        <f>((E30-C30)/C30)</f>
        <v>0</v>
      </c>
      <c r="H30" s="72">
        <v>2350488958.7600002</v>
      </c>
      <c r="I30" s="78">
        <v>100</v>
      </c>
      <c r="J30" s="26">
        <f t="shared" si="19"/>
        <v>1.2598903471405649E-2</v>
      </c>
      <c r="K30" s="26">
        <f t="shared" si="20"/>
        <v>0</v>
      </c>
      <c r="L30" s="72">
        <v>2277085044.1176271</v>
      </c>
      <c r="M30" s="78">
        <v>100</v>
      </c>
      <c r="N30" s="26">
        <f t="shared" si="21"/>
        <v>-3.1229210572891734E-2</v>
      </c>
      <c r="O30" s="26">
        <f t="shared" si="22"/>
        <v>0</v>
      </c>
      <c r="P30" s="72">
        <v>2301785990.6203351</v>
      </c>
      <c r="Q30" s="78">
        <v>100</v>
      </c>
      <c r="R30" s="26">
        <f t="shared" si="23"/>
        <v>1.0847617029727408E-2</v>
      </c>
      <c r="S30" s="26">
        <f t="shared" si="24"/>
        <v>0</v>
      </c>
      <c r="T30" s="72">
        <v>2216517847.6899996</v>
      </c>
      <c r="U30" s="78">
        <v>100</v>
      </c>
      <c r="V30" s="26">
        <f t="shared" si="25"/>
        <v>-3.7044340037605157E-2</v>
      </c>
      <c r="W30" s="26">
        <f t="shared" si="25"/>
        <v>0</v>
      </c>
      <c r="X30" s="72">
        <v>2258000380.5500002</v>
      </c>
      <c r="Y30" s="78">
        <v>100</v>
      </c>
      <c r="Z30" s="26">
        <f t="shared" si="26"/>
        <v>1.8715181068012912E-2</v>
      </c>
      <c r="AA30" s="26">
        <f t="shared" si="27"/>
        <v>0</v>
      </c>
      <c r="AB30" s="72">
        <v>2201755381.2187605</v>
      </c>
      <c r="AC30" s="78">
        <v>100</v>
      </c>
      <c r="AD30" s="26">
        <f t="shared" si="28"/>
        <v>-2.4909207197538041E-2</v>
      </c>
      <c r="AE30" s="26">
        <f t="shared" si="29"/>
        <v>0</v>
      </c>
      <c r="AF30" s="72">
        <v>2229234205.75</v>
      </c>
      <c r="AG30" s="78">
        <v>100</v>
      </c>
      <c r="AH30" s="26">
        <f t="shared" si="30"/>
        <v>1.248041665556365E-2</v>
      </c>
      <c r="AI30" s="26">
        <f t="shared" si="31"/>
        <v>0</v>
      </c>
      <c r="AJ30" s="27">
        <f t="shared" si="13"/>
        <v>-3.0745991462876377E-3</v>
      </c>
      <c r="AK30" s="27">
        <f t="shared" si="14"/>
        <v>0</v>
      </c>
      <c r="AL30" s="28">
        <f t="shared" si="15"/>
        <v>-3.9638070236139945E-2</v>
      </c>
      <c r="AM30" s="28">
        <f t="shared" si="16"/>
        <v>0</v>
      </c>
      <c r="AN30" s="29">
        <f t="shared" si="17"/>
        <v>2.351061421314456E-2</v>
      </c>
      <c r="AO30" s="87">
        <f t="shared" si="18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5145898293.2200003</v>
      </c>
      <c r="C31" s="78">
        <v>100</v>
      </c>
      <c r="D31" s="72">
        <v>5065232405.1199999</v>
      </c>
      <c r="E31" s="78">
        <v>100</v>
      </c>
      <c r="F31" s="26">
        <f>((D31-B31)/B31)</f>
        <v>-1.5675764172463739E-2</v>
      </c>
      <c r="G31" s="26">
        <f>((E31-C31)/C31)</f>
        <v>0</v>
      </c>
      <c r="H31" s="72">
        <v>5129659367.1099997</v>
      </c>
      <c r="I31" s="78">
        <v>100</v>
      </c>
      <c r="J31" s="26">
        <f t="shared" si="19"/>
        <v>1.2719448356382661E-2</v>
      </c>
      <c r="K31" s="26">
        <f t="shared" si="20"/>
        <v>0</v>
      </c>
      <c r="L31" s="72">
        <v>5075278882.5500002</v>
      </c>
      <c r="M31" s="78">
        <v>100</v>
      </c>
      <c r="N31" s="26">
        <f t="shared" si="21"/>
        <v>-1.0601188240426362E-2</v>
      </c>
      <c r="O31" s="26">
        <f t="shared" si="22"/>
        <v>0</v>
      </c>
      <c r="P31" s="72">
        <v>5066545221.6700001</v>
      </c>
      <c r="Q31" s="78">
        <v>100</v>
      </c>
      <c r="R31" s="26">
        <f t="shared" si="23"/>
        <v>-1.7208238368985969E-3</v>
      </c>
      <c r="S31" s="26">
        <f t="shared" si="24"/>
        <v>0</v>
      </c>
      <c r="T31" s="72">
        <v>4875559764.8100004</v>
      </c>
      <c r="U31" s="78">
        <v>100</v>
      </c>
      <c r="V31" s="26">
        <f t="shared" si="25"/>
        <v>-3.7695401600905544E-2</v>
      </c>
      <c r="W31" s="26">
        <f t="shared" si="25"/>
        <v>0</v>
      </c>
      <c r="X31" s="72">
        <v>5648813787.5699997</v>
      </c>
      <c r="Y31" s="78">
        <v>100</v>
      </c>
      <c r="Z31" s="26">
        <f t="shared" si="26"/>
        <v>0.15859799901153152</v>
      </c>
      <c r="AA31" s="26">
        <f t="shared" si="27"/>
        <v>0</v>
      </c>
      <c r="AB31" s="72">
        <v>5545109384.9099998</v>
      </c>
      <c r="AC31" s="78">
        <v>100</v>
      </c>
      <c r="AD31" s="26">
        <f t="shared" si="28"/>
        <v>-1.8358615907679138E-2</v>
      </c>
      <c r="AE31" s="26">
        <f t="shared" si="29"/>
        <v>0</v>
      </c>
      <c r="AF31" s="72">
        <v>5534674355.25</v>
      </c>
      <c r="AG31" s="78">
        <v>100</v>
      </c>
      <c r="AH31" s="26">
        <f t="shared" si="30"/>
        <v>-1.881843789844231E-3</v>
      </c>
      <c r="AI31" s="26">
        <f t="shared" si="31"/>
        <v>0</v>
      </c>
      <c r="AJ31" s="27">
        <f t="shared" si="13"/>
        <v>1.0672976227462071E-2</v>
      </c>
      <c r="AK31" s="27">
        <f t="shared" si="14"/>
        <v>0</v>
      </c>
      <c r="AL31" s="28">
        <f t="shared" si="15"/>
        <v>9.2679251924449188E-2</v>
      </c>
      <c r="AM31" s="28">
        <f t="shared" si="16"/>
        <v>0</v>
      </c>
      <c r="AN31" s="29">
        <f t="shared" si="17"/>
        <v>6.15588101036754E-2</v>
      </c>
      <c r="AO31" s="87">
        <f t="shared" si="18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696488201.82000005</v>
      </c>
      <c r="C32" s="78">
        <v>10</v>
      </c>
      <c r="D32" s="72">
        <v>706997060.17999995</v>
      </c>
      <c r="E32" s="78">
        <v>10</v>
      </c>
      <c r="F32" s="26">
        <f>((D32-B32)/B32)</f>
        <v>1.5088350861563909E-2</v>
      </c>
      <c r="G32" s="26">
        <f>((E32-C32)/C32)</f>
        <v>0</v>
      </c>
      <c r="H32" s="72">
        <v>713448786.61000001</v>
      </c>
      <c r="I32" s="78">
        <v>10</v>
      </c>
      <c r="J32" s="26">
        <f t="shared" si="19"/>
        <v>9.1255350175819278E-3</v>
      </c>
      <c r="K32" s="26">
        <f t="shared" si="20"/>
        <v>0</v>
      </c>
      <c r="L32" s="72">
        <v>718293918.96000004</v>
      </c>
      <c r="M32" s="78">
        <v>10</v>
      </c>
      <c r="N32" s="26">
        <f t="shared" si="21"/>
        <v>6.7911424631079643E-3</v>
      </c>
      <c r="O32" s="26">
        <f t="shared" si="22"/>
        <v>0</v>
      </c>
      <c r="P32" s="72">
        <v>719732041.64999998</v>
      </c>
      <c r="Q32" s="78">
        <v>10</v>
      </c>
      <c r="R32" s="26">
        <f t="shared" si="23"/>
        <v>2.0021368022747014E-3</v>
      </c>
      <c r="S32" s="26">
        <f t="shared" si="24"/>
        <v>0</v>
      </c>
      <c r="T32" s="72">
        <v>723492013.17999995</v>
      </c>
      <c r="U32" s="78">
        <v>10</v>
      </c>
      <c r="V32" s="26">
        <f t="shared" si="25"/>
        <v>5.2241269144835652E-3</v>
      </c>
      <c r="W32" s="26">
        <f t="shared" si="25"/>
        <v>0</v>
      </c>
      <c r="X32" s="251">
        <v>787304199.59000003</v>
      </c>
      <c r="Y32" s="78">
        <v>10</v>
      </c>
      <c r="Z32" s="26">
        <f t="shared" si="26"/>
        <v>8.8200263786635674E-2</v>
      </c>
      <c r="AA32" s="26">
        <f t="shared" si="27"/>
        <v>0</v>
      </c>
      <c r="AB32" s="251">
        <v>743092768.62</v>
      </c>
      <c r="AC32" s="78">
        <v>10</v>
      </c>
      <c r="AD32" s="26">
        <f t="shared" si="28"/>
        <v>-5.6155461882489342E-2</v>
      </c>
      <c r="AE32" s="26">
        <f t="shared" si="29"/>
        <v>0</v>
      </c>
      <c r="AF32" s="251">
        <v>750302225.59000003</v>
      </c>
      <c r="AG32" s="78">
        <v>10</v>
      </c>
      <c r="AH32" s="26">
        <f t="shared" si="30"/>
        <v>9.7019608781669809E-3</v>
      </c>
      <c r="AI32" s="26">
        <f t="shared" si="31"/>
        <v>0</v>
      </c>
      <c r="AJ32" s="27">
        <f t="shared" si="13"/>
        <v>9.9972568551656722E-3</v>
      </c>
      <c r="AK32" s="27">
        <f t="shared" si="14"/>
        <v>0</v>
      </c>
      <c r="AL32" s="28">
        <f t="shared" si="15"/>
        <v>6.125225669110234E-2</v>
      </c>
      <c r="AM32" s="28">
        <f t="shared" si="16"/>
        <v>0</v>
      </c>
      <c r="AN32" s="29">
        <f t="shared" si="17"/>
        <v>3.8942526717405168E-2</v>
      </c>
      <c r="AO32" s="87">
        <f t="shared" si="18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2187212915.7399998</v>
      </c>
      <c r="C33" s="78">
        <v>100</v>
      </c>
      <c r="D33" s="72">
        <v>2179273505.4000001</v>
      </c>
      <c r="E33" s="78">
        <v>100</v>
      </c>
      <c r="F33" s="26">
        <f>((D33-B33)/B33)</f>
        <v>-3.6299211123273453E-3</v>
      </c>
      <c r="G33" s="26">
        <f>((E33-C33)/C33)</f>
        <v>0</v>
      </c>
      <c r="H33" s="72">
        <v>2186239653.71</v>
      </c>
      <c r="I33" s="78">
        <v>100</v>
      </c>
      <c r="J33" s="26">
        <f t="shared" si="19"/>
        <v>3.1965461392241927E-3</v>
      </c>
      <c r="K33" s="26">
        <f t="shared" si="20"/>
        <v>0</v>
      </c>
      <c r="L33" s="72">
        <v>2552284623.2399998</v>
      </c>
      <c r="M33" s="78">
        <v>100</v>
      </c>
      <c r="N33" s="26">
        <f t="shared" si="21"/>
        <v>0.16743131015340865</v>
      </c>
      <c r="O33" s="26">
        <f t="shared" si="22"/>
        <v>0</v>
      </c>
      <c r="P33" s="72">
        <v>2227428089.1599998</v>
      </c>
      <c r="Q33" s="78">
        <v>100</v>
      </c>
      <c r="R33" s="26">
        <f t="shared" si="23"/>
        <v>-0.12728068457647584</v>
      </c>
      <c r="S33" s="26">
        <f t="shared" si="24"/>
        <v>0</v>
      </c>
      <c r="T33" s="72">
        <v>2717769015.7399998</v>
      </c>
      <c r="U33" s="78">
        <v>100</v>
      </c>
      <c r="V33" s="26">
        <f t="shared" si="25"/>
        <v>0.22013771352094047</v>
      </c>
      <c r="W33" s="26">
        <f t="shared" si="25"/>
        <v>0</v>
      </c>
      <c r="X33" s="72">
        <v>2740994835.75</v>
      </c>
      <c r="Y33" s="78">
        <v>100</v>
      </c>
      <c r="Z33" s="26">
        <f t="shared" si="26"/>
        <v>8.5459139005145575E-3</v>
      </c>
      <c r="AA33" s="26">
        <f t="shared" si="27"/>
        <v>0</v>
      </c>
      <c r="AB33" s="72">
        <v>2549012632.3200002</v>
      </c>
      <c r="AC33" s="78">
        <v>100</v>
      </c>
      <c r="AD33" s="26">
        <f t="shared" si="28"/>
        <v>-7.004106717970851E-2</v>
      </c>
      <c r="AE33" s="26">
        <f t="shared" si="29"/>
        <v>0</v>
      </c>
      <c r="AF33" s="72">
        <v>2285069246.7800002</v>
      </c>
      <c r="AG33" s="78">
        <v>100</v>
      </c>
      <c r="AH33" s="26">
        <f t="shared" si="30"/>
        <v>-0.1035473038435946</v>
      </c>
      <c r="AI33" s="26">
        <f t="shared" si="31"/>
        <v>0</v>
      </c>
      <c r="AJ33" s="27">
        <f t="shared" si="13"/>
        <v>1.1851563375247702E-2</v>
      </c>
      <c r="AK33" s="27">
        <f t="shared" si="14"/>
        <v>0</v>
      </c>
      <c r="AL33" s="28">
        <f t="shared" si="15"/>
        <v>4.8546334876209844E-2</v>
      </c>
      <c r="AM33" s="28">
        <f t="shared" si="16"/>
        <v>0</v>
      </c>
      <c r="AN33" s="29">
        <f t="shared" si="17"/>
        <v>0.12380559349729252</v>
      </c>
      <c r="AO33" s="87">
        <f t="shared" si="18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18347483016.93</v>
      </c>
      <c r="C34" s="78">
        <v>100</v>
      </c>
      <c r="D34" s="72">
        <v>18300611693.740002</v>
      </c>
      <c r="E34" s="78">
        <v>100</v>
      </c>
      <c r="F34" s="26">
        <f>((D34-B34)/B34)</f>
        <v>-2.5546459504417291E-3</v>
      </c>
      <c r="G34" s="26">
        <f>((E34-C34)/C34)</f>
        <v>0</v>
      </c>
      <c r="H34" s="72">
        <v>18245587656.139999</v>
      </c>
      <c r="I34" s="78">
        <v>100</v>
      </c>
      <c r="J34" s="26">
        <f t="shared" si="19"/>
        <v>-3.0066775100650919E-3</v>
      </c>
      <c r="K34" s="26">
        <f t="shared" si="20"/>
        <v>0</v>
      </c>
      <c r="L34" s="72">
        <v>18198098212.27</v>
      </c>
      <c r="M34" s="78">
        <v>100</v>
      </c>
      <c r="N34" s="26">
        <f t="shared" si="21"/>
        <v>-2.6027905905249261E-3</v>
      </c>
      <c r="O34" s="26">
        <f t="shared" si="22"/>
        <v>0</v>
      </c>
      <c r="P34" s="72">
        <v>18157215667.080002</v>
      </c>
      <c r="Q34" s="78">
        <v>100</v>
      </c>
      <c r="R34" s="26">
        <f t="shared" si="23"/>
        <v>-2.246528440122041E-3</v>
      </c>
      <c r="S34" s="26">
        <f t="shared" si="24"/>
        <v>0</v>
      </c>
      <c r="T34" s="72">
        <v>20388223341.490002</v>
      </c>
      <c r="U34" s="78">
        <v>100</v>
      </c>
      <c r="V34" s="26">
        <f t="shared" si="25"/>
        <v>0.12287168447610256</v>
      </c>
      <c r="W34" s="26">
        <f t="shared" si="25"/>
        <v>0</v>
      </c>
      <c r="X34" s="72">
        <v>20289952615.240002</v>
      </c>
      <c r="Y34" s="78">
        <v>100</v>
      </c>
      <c r="Z34" s="26">
        <f t="shared" si="26"/>
        <v>-4.8199749730041081E-3</v>
      </c>
      <c r="AA34" s="26">
        <f t="shared" si="27"/>
        <v>0</v>
      </c>
      <c r="AB34" s="72">
        <v>20333897831.049999</v>
      </c>
      <c r="AC34" s="78">
        <v>100</v>
      </c>
      <c r="AD34" s="26">
        <f t="shared" si="28"/>
        <v>2.1658609383340714E-3</v>
      </c>
      <c r="AE34" s="26">
        <f t="shared" si="29"/>
        <v>0</v>
      </c>
      <c r="AF34" s="72">
        <v>20246287970.779999</v>
      </c>
      <c r="AG34" s="78">
        <v>100</v>
      </c>
      <c r="AH34" s="26">
        <f t="shared" si="30"/>
        <v>-4.3085620375361384E-3</v>
      </c>
      <c r="AI34" s="26">
        <f t="shared" si="31"/>
        <v>0</v>
      </c>
      <c r="AJ34" s="27">
        <f t="shared" si="13"/>
        <v>1.3187295739092823E-2</v>
      </c>
      <c r="AK34" s="27">
        <f t="shared" si="14"/>
        <v>0</v>
      </c>
      <c r="AL34" s="28">
        <f t="shared" si="15"/>
        <v>0.10631755427637125</v>
      </c>
      <c r="AM34" s="28">
        <f t="shared" si="16"/>
        <v>0</v>
      </c>
      <c r="AN34" s="29">
        <f t="shared" si="17"/>
        <v>4.4368726515676818E-2</v>
      </c>
      <c r="AO34" s="87">
        <f t="shared" si="18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11793850212.75</v>
      </c>
      <c r="C35" s="74">
        <v>100</v>
      </c>
      <c r="D35" s="72">
        <v>11716288454.190001</v>
      </c>
      <c r="E35" s="74">
        <v>100</v>
      </c>
      <c r="F35" s="26">
        <f>((D35-B35)/B35)</f>
        <v>-6.5764578285172409E-3</v>
      </c>
      <c r="G35" s="26">
        <f>((E35-C35)/C35)</f>
        <v>0</v>
      </c>
      <c r="H35" s="72">
        <v>11629166879.25</v>
      </c>
      <c r="I35" s="74">
        <v>100</v>
      </c>
      <c r="J35" s="26">
        <f t="shared" si="19"/>
        <v>-7.4359363275017321E-3</v>
      </c>
      <c r="K35" s="26">
        <f t="shared" si="20"/>
        <v>0</v>
      </c>
      <c r="L35" s="72">
        <v>11564590267.950001</v>
      </c>
      <c r="M35" s="74">
        <v>100</v>
      </c>
      <c r="N35" s="26">
        <f t="shared" si="21"/>
        <v>-5.5529868966988265E-3</v>
      </c>
      <c r="O35" s="26">
        <f t="shared" si="22"/>
        <v>0</v>
      </c>
      <c r="P35" s="72">
        <v>11863921447.049999</v>
      </c>
      <c r="Q35" s="74">
        <v>100</v>
      </c>
      <c r="R35" s="26">
        <f t="shared" si="23"/>
        <v>2.5883422772838061E-2</v>
      </c>
      <c r="S35" s="26">
        <f t="shared" si="24"/>
        <v>0</v>
      </c>
      <c r="T35" s="72">
        <v>11987273655.639999</v>
      </c>
      <c r="U35" s="74">
        <v>100</v>
      </c>
      <c r="V35" s="26">
        <f t="shared" si="25"/>
        <v>1.0397254326112557E-2</v>
      </c>
      <c r="W35" s="26">
        <f t="shared" si="25"/>
        <v>0</v>
      </c>
      <c r="X35" s="72">
        <v>12030957800.52</v>
      </c>
      <c r="Y35" s="74">
        <v>100</v>
      </c>
      <c r="Z35" s="26">
        <f t="shared" si="26"/>
        <v>3.6442101961564649E-3</v>
      </c>
      <c r="AA35" s="26">
        <f t="shared" si="27"/>
        <v>0</v>
      </c>
      <c r="AB35" s="72">
        <v>12177581322.52</v>
      </c>
      <c r="AC35" s="74">
        <v>100</v>
      </c>
      <c r="AD35" s="26">
        <f t="shared" si="28"/>
        <v>1.2187186126915236E-2</v>
      </c>
      <c r="AE35" s="26">
        <f t="shared" si="29"/>
        <v>0</v>
      </c>
      <c r="AF35" s="72">
        <v>11985678542.290001</v>
      </c>
      <c r="AG35" s="74">
        <v>100</v>
      </c>
      <c r="AH35" s="26">
        <f t="shared" si="30"/>
        <v>-1.575869420597617E-2</v>
      </c>
      <c r="AI35" s="26">
        <f t="shared" si="31"/>
        <v>0</v>
      </c>
      <c r="AJ35" s="27">
        <f t="shared" si="13"/>
        <v>2.0984997704160437E-3</v>
      </c>
      <c r="AK35" s="27">
        <f t="shared" si="14"/>
        <v>0</v>
      </c>
      <c r="AL35" s="28">
        <f t="shared" si="15"/>
        <v>2.2992783862679705E-2</v>
      </c>
      <c r="AM35" s="28">
        <f t="shared" si="16"/>
        <v>0</v>
      </c>
      <c r="AN35" s="29">
        <f t="shared" si="17"/>
        <v>1.3534863387895698E-2</v>
      </c>
      <c r="AO35" s="87">
        <f t="shared" si="18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361644499.33999997</v>
      </c>
      <c r="C36" s="74">
        <v>1000000</v>
      </c>
      <c r="D36" s="72">
        <v>388758773</v>
      </c>
      <c r="E36" s="74">
        <v>1000000</v>
      </c>
      <c r="F36" s="26">
        <f>((D36-B36)/B36)</f>
        <v>7.4974937291963487E-2</v>
      </c>
      <c r="G36" s="26">
        <f>((E36-C36)/C36)</f>
        <v>0</v>
      </c>
      <c r="H36" s="72">
        <v>389177103.22000003</v>
      </c>
      <c r="I36" s="74">
        <v>1000000</v>
      </c>
      <c r="J36" s="26">
        <f t="shared" si="19"/>
        <v>1.0760663142643178E-3</v>
      </c>
      <c r="K36" s="26">
        <f t="shared" si="20"/>
        <v>0</v>
      </c>
      <c r="L36" s="72">
        <v>388520336.02999997</v>
      </c>
      <c r="M36" s="74">
        <v>1000000</v>
      </c>
      <c r="N36" s="26">
        <f t="shared" si="21"/>
        <v>-1.6875792141059999E-3</v>
      </c>
      <c r="O36" s="26">
        <f t="shared" si="22"/>
        <v>0</v>
      </c>
      <c r="P36" s="72">
        <v>394875606.20999998</v>
      </c>
      <c r="Q36" s="74">
        <v>1000000</v>
      </c>
      <c r="R36" s="26">
        <f t="shared" si="23"/>
        <v>1.635762556199704E-2</v>
      </c>
      <c r="S36" s="26">
        <f t="shared" si="24"/>
        <v>0</v>
      </c>
      <c r="T36" s="72">
        <v>397035524.62</v>
      </c>
      <c r="U36" s="74">
        <v>1000000</v>
      </c>
      <c r="V36" s="26">
        <f t="shared" si="25"/>
        <v>5.469870450420666E-3</v>
      </c>
      <c r="W36" s="26">
        <f t="shared" si="25"/>
        <v>0</v>
      </c>
      <c r="X36" s="72">
        <v>395692069.47000003</v>
      </c>
      <c r="Y36" s="74">
        <v>1000000</v>
      </c>
      <c r="Z36" s="26">
        <f t="shared" si="26"/>
        <v>-3.3837152262024611E-3</v>
      </c>
      <c r="AA36" s="26">
        <f t="shared" si="27"/>
        <v>0</v>
      </c>
      <c r="AB36" s="72">
        <v>396086264.80000001</v>
      </c>
      <c r="AC36" s="74">
        <v>1000000</v>
      </c>
      <c r="AD36" s="26">
        <f t="shared" si="28"/>
        <v>9.9621741352556924E-4</v>
      </c>
      <c r="AE36" s="26">
        <f t="shared" si="29"/>
        <v>0</v>
      </c>
      <c r="AF36" s="72">
        <v>390478719.5</v>
      </c>
      <c r="AG36" s="74">
        <v>1000000</v>
      </c>
      <c r="AH36" s="26">
        <f t="shared" si="30"/>
        <v>-1.4157383879068588E-2</v>
      </c>
      <c r="AI36" s="26">
        <f t="shared" si="31"/>
        <v>0</v>
      </c>
      <c r="AJ36" s="27">
        <f t="shared" si="13"/>
        <v>9.9557548390992526E-3</v>
      </c>
      <c r="AK36" s="27">
        <f t="shared" si="14"/>
        <v>0</v>
      </c>
      <c r="AL36" s="28">
        <f t="shared" si="15"/>
        <v>4.4241998366426573E-3</v>
      </c>
      <c r="AM36" s="28">
        <f t="shared" si="16"/>
        <v>0</v>
      </c>
      <c r="AN36" s="29">
        <f t="shared" si="17"/>
        <v>2.7626787005827953E-2</v>
      </c>
      <c r="AO36" s="87">
        <f t="shared" si="18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5425190294.5200005</v>
      </c>
      <c r="C37" s="78">
        <v>1</v>
      </c>
      <c r="D37" s="72">
        <v>5352461835.0799999</v>
      </c>
      <c r="E37" s="78">
        <v>1</v>
      </c>
      <c r="F37" s="26">
        <f>((D37-B37)/B37)</f>
        <v>-1.3405697402626366E-2</v>
      </c>
      <c r="G37" s="26">
        <f>((E37-C37)/C37)</f>
        <v>0</v>
      </c>
      <c r="H37" s="72">
        <v>5403760884.0699997</v>
      </c>
      <c r="I37" s="78">
        <v>1</v>
      </c>
      <c r="J37" s="26">
        <f t="shared" si="19"/>
        <v>9.5841970612076371E-3</v>
      </c>
      <c r="K37" s="26">
        <f t="shared" si="20"/>
        <v>0</v>
      </c>
      <c r="L37" s="72">
        <v>5050052409.3100004</v>
      </c>
      <c r="M37" s="78">
        <v>1</v>
      </c>
      <c r="N37" s="26">
        <f t="shared" si="21"/>
        <v>-6.5455981925979193E-2</v>
      </c>
      <c r="O37" s="26">
        <f t="shared" si="22"/>
        <v>0</v>
      </c>
      <c r="P37" s="72">
        <v>5045547121.5799999</v>
      </c>
      <c r="Q37" s="78">
        <v>1</v>
      </c>
      <c r="R37" s="26">
        <f t="shared" si="23"/>
        <v>-8.9212692559285001E-4</v>
      </c>
      <c r="S37" s="26">
        <f t="shared" si="24"/>
        <v>0</v>
      </c>
      <c r="T37" s="72">
        <v>4991591756.4899998</v>
      </c>
      <c r="U37" s="78">
        <v>1</v>
      </c>
      <c r="V37" s="26">
        <f t="shared" si="25"/>
        <v>-1.0693659932186734E-2</v>
      </c>
      <c r="W37" s="26">
        <f t="shared" si="25"/>
        <v>0</v>
      </c>
      <c r="X37" s="72">
        <v>5046963478.5100002</v>
      </c>
      <c r="Y37" s="78">
        <v>1</v>
      </c>
      <c r="Z37" s="26">
        <f t="shared" si="26"/>
        <v>1.1092998931254122E-2</v>
      </c>
      <c r="AA37" s="26">
        <f t="shared" si="27"/>
        <v>0</v>
      </c>
      <c r="AB37" s="72">
        <v>5113850202.2700005</v>
      </c>
      <c r="AC37" s="78">
        <v>1</v>
      </c>
      <c r="AD37" s="26">
        <f t="shared" si="28"/>
        <v>1.3252864627375309E-2</v>
      </c>
      <c r="AE37" s="26">
        <f t="shared" si="29"/>
        <v>0</v>
      </c>
      <c r="AF37" s="72">
        <v>5097218336.6099997</v>
      </c>
      <c r="AG37" s="78">
        <v>1</v>
      </c>
      <c r="AH37" s="26">
        <f t="shared" si="30"/>
        <v>-3.2523177258141113E-3</v>
      </c>
      <c r="AI37" s="26">
        <f t="shared" si="31"/>
        <v>0</v>
      </c>
      <c r="AJ37" s="27">
        <f t="shared" si="13"/>
        <v>-7.4712154115452734E-3</v>
      </c>
      <c r="AK37" s="27">
        <f t="shared" si="14"/>
        <v>0</v>
      </c>
      <c r="AL37" s="28">
        <f t="shared" si="15"/>
        <v>-4.7687121615167069E-2</v>
      </c>
      <c r="AM37" s="28">
        <f t="shared" si="16"/>
        <v>0</v>
      </c>
      <c r="AN37" s="29">
        <f t="shared" si="17"/>
        <v>2.5450016890687283E-2</v>
      </c>
      <c r="AO37" s="87">
        <f t="shared" si="18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17239083284.509998</v>
      </c>
      <c r="C38" s="78">
        <v>1</v>
      </c>
      <c r="D38" s="72">
        <v>17297040108.02</v>
      </c>
      <c r="E38" s="78">
        <v>1</v>
      </c>
      <c r="F38" s="26">
        <f>((D38-B38)/B38)</f>
        <v>3.3619434719059944E-3</v>
      </c>
      <c r="G38" s="26">
        <f>((E38-C38)/C38)</f>
        <v>0</v>
      </c>
      <c r="H38" s="72">
        <v>17370949116.990002</v>
      </c>
      <c r="I38" s="78">
        <v>1</v>
      </c>
      <c r="J38" s="26">
        <f t="shared" si="19"/>
        <v>4.2729281141998584E-3</v>
      </c>
      <c r="K38" s="26">
        <f t="shared" si="20"/>
        <v>0</v>
      </c>
      <c r="L38" s="72">
        <v>17353372496.02</v>
      </c>
      <c r="M38" s="78">
        <v>1</v>
      </c>
      <c r="N38" s="26">
        <f t="shared" si="21"/>
        <v>-1.0118399893768648E-3</v>
      </c>
      <c r="O38" s="26">
        <f t="shared" si="22"/>
        <v>0</v>
      </c>
      <c r="P38" s="72">
        <v>16971948406.74</v>
      </c>
      <c r="Q38" s="78">
        <v>1</v>
      </c>
      <c r="R38" s="26">
        <f t="shared" si="23"/>
        <v>-2.197982492264719E-2</v>
      </c>
      <c r="S38" s="26">
        <f t="shared" si="24"/>
        <v>0</v>
      </c>
      <c r="T38" s="72">
        <v>17338239877.740002</v>
      </c>
      <c r="U38" s="78">
        <v>1</v>
      </c>
      <c r="V38" s="26">
        <f t="shared" si="25"/>
        <v>2.1582169720392154E-2</v>
      </c>
      <c r="W38" s="26">
        <f t="shared" si="25"/>
        <v>0</v>
      </c>
      <c r="X38" s="72">
        <v>17348566843.380001</v>
      </c>
      <c r="Y38" s="78">
        <v>1</v>
      </c>
      <c r="Z38" s="26">
        <f t="shared" si="26"/>
        <v>5.9561787775573702E-4</v>
      </c>
      <c r="AA38" s="26">
        <f t="shared" si="27"/>
        <v>0</v>
      </c>
      <c r="AB38" s="72">
        <v>16453144077.42</v>
      </c>
      <c r="AC38" s="78">
        <v>1</v>
      </c>
      <c r="AD38" s="26">
        <f t="shared" si="28"/>
        <v>-5.1613644749086765E-2</v>
      </c>
      <c r="AE38" s="26">
        <f t="shared" si="29"/>
        <v>0</v>
      </c>
      <c r="AF38" s="72">
        <v>16577812537.790001</v>
      </c>
      <c r="AG38" s="78">
        <v>1</v>
      </c>
      <c r="AH38" s="26">
        <f t="shared" si="30"/>
        <v>7.5771815881132167E-3</v>
      </c>
      <c r="AI38" s="26">
        <f t="shared" si="31"/>
        <v>0</v>
      </c>
      <c r="AJ38" s="27">
        <f t="shared" si="13"/>
        <v>-4.6519336110929822E-3</v>
      </c>
      <c r="AK38" s="27">
        <f t="shared" si="14"/>
        <v>0</v>
      </c>
      <c r="AL38" s="28">
        <f t="shared" si="15"/>
        <v>-4.1580962161064786E-2</v>
      </c>
      <c r="AM38" s="28">
        <f t="shared" si="16"/>
        <v>0</v>
      </c>
      <c r="AN38" s="29">
        <f t="shared" si="17"/>
        <v>2.2450262573697984E-2</v>
      </c>
      <c r="AO38" s="87">
        <f t="shared" si="18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583827622.91999996</v>
      </c>
      <c r="C39" s="78">
        <v>100</v>
      </c>
      <c r="D39" s="72">
        <v>511173491.92000002</v>
      </c>
      <c r="E39" s="78">
        <v>100</v>
      </c>
      <c r="F39" s="26">
        <f>((D39-B39)/B39)</f>
        <v>-0.12444449037306943</v>
      </c>
      <c r="G39" s="26">
        <f>((E39-C39)/C39)</f>
        <v>0</v>
      </c>
      <c r="H39" s="72">
        <v>585912157.58000004</v>
      </c>
      <c r="I39" s="78">
        <v>100</v>
      </c>
      <c r="J39" s="26">
        <f t="shared" si="19"/>
        <v>0.14620997927587534</v>
      </c>
      <c r="K39" s="26">
        <f t="shared" si="20"/>
        <v>0</v>
      </c>
      <c r="L39" s="72">
        <v>587556882.46000004</v>
      </c>
      <c r="M39" s="78">
        <v>100</v>
      </c>
      <c r="N39" s="26">
        <f t="shared" si="21"/>
        <v>2.807118539395431E-3</v>
      </c>
      <c r="O39" s="26">
        <f t="shared" si="22"/>
        <v>0</v>
      </c>
      <c r="P39" s="72">
        <v>589251553.99000001</v>
      </c>
      <c r="Q39" s="78">
        <v>100</v>
      </c>
      <c r="R39" s="26">
        <f t="shared" si="23"/>
        <v>2.8842680267903115E-3</v>
      </c>
      <c r="S39" s="26">
        <f t="shared" si="24"/>
        <v>0</v>
      </c>
      <c r="T39" s="72">
        <v>589961421.84000003</v>
      </c>
      <c r="U39" s="78">
        <v>100</v>
      </c>
      <c r="V39" s="26">
        <f t="shared" si="25"/>
        <v>1.2046940651972737E-3</v>
      </c>
      <c r="W39" s="26">
        <f t="shared" si="25"/>
        <v>0</v>
      </c>
      <c r="X39" s="72">
        <v>595981002.37</v>
      </c>
      <c r="Y39" s="78">
        <v>100</v>
      </c>
      <c r="Z39" s="26">
        <f t="shared" si="26"/>
        <v>1.0203346027653494E-2</v>
      </c>
      <c r="AA39" s="26">
        <f t="shared" si="27"/>
        <v>0</v>
      </c>
      <c r="AB39" s="72">
        <v>592240908.13</v>
      </c>
      <c r="AC39" s="78">
        <v>100</v>
      </c>
      <c r="AD39" s="26">
        <f t="shared" si="28"/>
        <v>-6.2755259397984384E-3</v>
      </c>
      <c r="AE39" s="26">
        <f t="shared" si="29"/>
        <v>0</v>
      </c>
      <c r="AF39" s="72">
        <v>597035568.21000004</v>
      </c>
      <c r="AG39" s="78">
        <v>100</v>
      </c>
      <c r="AH39" s="26">
        <f t="shared" si="30"/>
        <v>8.0957934755624648E-3</v>
      </c>
      <c r="AI39" s="26">
        <f t="shared" si="31"/>
        <v>0</v>
      </c>
      <c r="AJ39" s="27">
        <f t="shared" si="13"/>
        <v>5.0856478872008063E-3</v>
      </c>
      <c r="AK39" s="27">
        <f t="shared" si="14"/>
        <v>0</v>
      </c>
      <c r="AL39" s="28">
        <f t="shared" si="15"/>
        <v>0.16797051812584535</v>
      </c>
      <c r="AM39" s="28">
        <f t="shared" si="16"/>
        <v>0</v>
      </c>
      <c r="AN39" s="29">
        <f t="shared" si="17"/>
        <v>7.2588430090397352E-2</v>
      </c>
      <c r="AO39" s="87">
        <f t="shared" si="18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4606268856.3500004</v>
      </c>
      <c r="C40" s="78">
        <v>1</v>
      </c>
      <c r="D40" s="72">
        <v>4588371281.6999998</v>
      </c>
      <c r="E40" s="78">
        <v>1</v>
      </c>
      <c r="F40" s="26">
        <f>((D40-B40)/B40)</f>
        <v>-3.8854819829562837E-3</v>
      </c>
      <c r="G40" s="26">
        <f>((E40-C40)/C40)</f>
        <v>0</v>
      </c>
      <c r="H40" s="72">
        <v>4544151460.1499996</v>
      </c>
      <c r="I40" s="78">
        <v>1</v>
      </c>
      <c r="J40" s="26">
        <f t="shared" si="19"/>
        <v>-9.6373677793608423E-3</v>
      </c>
      <c r="K40" s="26">
        <f t="shared" si="20"/>
        <v>0</v>
      </c>
      <c r="L40" s="72">
        <v>4408389376.8599997</v>
      </c>
      <c r="M40" s="78">
        <v>1</v>
      </c>
      <c r="N40" s="26">
        <f t="shared" si="21"/>
        <v>-2.987622320263034E-2</v>
      </c>
      <c r="O40" s="26">
        <f t="shared" si="22"/>
        <v>0</v>
      </c>
      <c r="P40" s="72">
        <v>4332428862.1599998</v>
      </c>
      <c r="Q40" s="78">
        <v>1</v>
      </c>
      <c r="R40" s="26">
        <f t="shared" si="23"/>
        <v>-1.723089958857147E-2</v>
      </c>
      <c r="S40" s="26">
        <f t="shared" si="24"/>
        <v>0</v>
      </c>
      <c r="T40" s="72">
        <v>4308909864.1499996</v>
      </c>
      <c r="U40" s="78">
        <v>1</v>
      </c>
      <c r="V40" s="26">
        <f t="shared" si="25"/>
        <v>-5.4285941577525325E-3</v>
      </c>
      <c r="W40" s="26">
        <f t="shared" si="25"/>
        <v>0</v>
      </c>
      <c r="X40" s="72">
        <v>4267927130.0100002</v>
      </c>
      <c r="Y40" s="78">
        <v>1</v>
      </c>
      <c r="Z40" s="26">
        <f t="shared" si="26"/>
        <v>-9.511160695417303E-3</v>
      </c>
      <c r="AA40" s="26">
        <f t="shared" si="27"/>
        <v>0</v>
      </c>
      <c r="AB40" s="72">
        <v>4135353477.5799999</v>
      </c>
      <c r="AC40" s="78">
        <v>1</v>
      </c>
      <c r="AD40" s="26">
        <f t="shared" si="28"/>
        <v>-3.1062773189777883E-2</v>
      </c>
      <c r="AE40" s="26">
        <f t="shared" si="29"/>
        <v>0</v>
      </c>
      <c r="AF40" s="72">
        <v>4140549179.2399998</v>
      </c>
      <c r="AG40" s="78">
        <v>1</v>
      </c>
      <c r="AH40" s="26">
        <f t="shared" si="30"/>
        <v>1.2564105313290802E-3</v>
      </c>
      <c r="AI40" s="26">
        <f t="shared" si="31"/>
        <v>0</v>
      </c>
      <c r="AJ40" s="27">
        <f t="shared" si="13"/>
        <v>-1.3172011258142196E-2</v>
      </c>
      <c r="AK40" s="27">
        <f t="shared" si="14"/>
        <v>0</v>
      </c>
      <c r="AL40" s="28">
        <f t="shared" si="15"/>
        <v>-9.7599360419255599E-2</v>
      </c>
      <c r="AM40" s="28">
        <f t="shared" si="16"/>
        <v>0</v>
      </c>
      <c r="AN40" s="29">
        <f t="shared" si="17"/>
        <v>1.1927517133136282E-2</v>
      </c>
      <c r="AO40" s="87">
        <f t="shared" si="18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630912437.95000005</v>
      </c>
      <c r="C41" s="78">
        <v>10</v>
      </c>
      <c r="D41" s="72">
        <v>622213628.72000003</v>
      </c>
      <c r="E41" s="78">
        <v>10</v>
      </c>
      <c r="F41" s="26">
        <f>((D41-B41)/B41)</f>
        <v>-1.3787664827570576E-2</v>
      </c>
      <c r="G41" s="26">
        <f>((E41-C41)/C41)</f>
        <v>0</v>
      </c>
      <c r="H41" s="72">
        <v>622213628.72000003</v>
      </c>
      <c r="I41" s="78">
        <v>10</v>
      </c>
      <c r="J41" s="26">
        <f t="shared" si="19"/>
        <v>0</v>
      </c>
      <c r="K41" s="26">
        <f t="shared" si="20"/>
        <v>0</v>
      </c>
      <c r="L41" s="72">
        <v>654524958.94000006</v>
      </c>
      <c r="M41" s="78">
        <v>10</v>
      </c>
      <c r="N41" s="26">
        <f t="shared" si="21"/>
        <v>5.1929640767383975E-2</v>
      </c>
      <c r="O41" s="26">
        <f t="shared" si="22"/>
        <v>0</v>
      </c>
      <c r="P41" s="72">
        <v>646807607.94000006</v>
      </c>
      <c r="Q41" s="78">
        <v>10</v>
      </c>
      <c r="R41" s="26">
        <f t="shared" si="23"/>
        <v>-1.1790766562207516E-2</v>
      </c>
      <c r="S41" s="26">
        <f t="shared" si="24"/>
        <v>0</v>
      </c>
      <c r="T41" s="72">
        <v>627783614.12</v>
      </c>
      <c r="U41" s="78">
        <v>10</v>
      </c>
      <c r="V41" s="26">
        <f t="shared" si="25"/>
        <v>-2.9412136756691919E-2</v>
      </c>
      <c r="W41" s="26">
        <f t="shared" si="25"/>
        <v>0</v>
      </c>
      <c r="X41" s="72">
        <v>606729631.52999997</v>
      </c>
      <c r="Y41" s="78">
        <v>10</v>
      </c>
      <c r="Z41" s="26">
        <f t="shared" si="26"/>
        <v>-3.3537005612216557E-2</v>
      </c>
      <c r="AA41" s="26">
        <f t="shared" si="27"/>
        <v>0</v>
      </c>
      <c r="AB41" s="72">
        <v>599751076.54999995</v>
      </c>
      <c r="AC41" s="78">
        <v>10</v>
      </c>
      <c r="AD41" s="26">
        <f t="shared" si="28"/>
        <v>-1.1501918840525529E-2</v>
      </c>
      <c r="AE41" s="26">
        <f t="shared" si="29"/>
        <v>0</v>
      </c>
      <c r="AF41" s="72">
        <v>585320613.53999996</v>
      </c>
      <c r="AG41" s="78">
        <v>10</v>
      </c>
      <c r="AH41" s="26">
        <f t="shared" si="30"/>
        <v>-2.4060753826420107E-2</v>
      </c>
      <c r="AI41" s="26">
        <f t="shared" si="31"/>
        <v>0</v>
      </c>
      <c r="AJ41" s="27">
        <f t="shared" si="13"/>
        <v>-9.0200757072810295E-3</v>
      </c>
      <c r="AK41" s="27">
        <f t="shared" si="14"/>
        <v>0</v>
      </c>
      <c r="AL41" s="28">
        <f t="shared" si="15"/>
        <v>-5.9293164722051032E-2</v>
      </c>
      <c r="AM41" s="28">
        <f t="shared" si="16"/>
        <v>0</v>
      </c>
      <c r="AN41" s="29">
        <f t="shared" si="17"/>
        <v>2.6928301329293507E-2</v>
      </c>
      <c r="AO41" s="87">
        <f t="shared" si="18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617790157.13</v>
      </c>
      <c r="C42" s="78">
        <v>1</v>
      </c>
      <c r="D42" s="356">
        <v>618756919.25999999</v>
      </c>
      <c r="E42" s="78">
        <v>1</v>
      </c>
      <c r="F42" s="26">
        <f>((D42-B42)/B42)</f>
        <v>1.5648713707113369E-3</v>
      </c>
      <c r="G42" s="26">
        <f>((E42-C42)/C42)</f>
        <v>0</v>
      </c>
      <c r="H42" s="72">
        <v>616515204.16999996</v>
      </c>
      <c r="I42" s="78">
        <v>1</v>
      </c>
      <c r="J42" s="26">
        <f t="shared" si="19"/>
        <v>-3.6229333688599461E-3</v>
      </c>
      <c r="K42" s="26">
        <f t="shared" si="20"/>
        <v>0</v>
      </c>
      <c r="L42" s="72">
        <v>618701675.23000002</v>
      </c>
      <c r="M42" s="78">
        <v>1</v>
      </c>
      <c r="N42" s="26">
        <f t="shared" si="21"/>
        <v>3.5464998190006636E-3</v>
      </c>
      <c r="O42" s="26">
        <f t="shared" si="22"/>
        <v>0</v>
      </c>
      <c r="P42" s="72">
        <v>611647724.70000005</v>
      </c>
      <c r="Q42" s="78">
        <v>1</v>
      </c>
      <c r="R42" s="26">
        <f t="shared" si="23"/>
        <v>-1.1401214531022066E-2</v>
      </c>
      <c r="S42" s="26">
        <f t="shared" si="24"/>
        <v>0</v>
      </c>
      <c r="T42" s="72">
        <v>609805770.59000003</v>
      </c>
      <c r="U42" s="78">
        <v>1</v>
      </c>
      <c r="V42" s="26">
        <f t="shared" si="25"/>
        <v>-3.0114623755094533E-3</v>
      </c>
      <c r="W42" s="26">
        <f t="shared" si="25"/>
        <v>0</v>
      </c>
      <c r="X42" s="72">
        <v>610542842</v>
      </c>
      <c r="Y42" s="78">
        <v>1</v>
      </c>
      <c r="Z42" s="26">
        <f t="shared" si="26"/>
        <v>1.2086986472542467E-3</v>
      </c>
      <c r="AA42" s="26">
        <f t="shared" si="27"/>
        <v>0</v>
      </c>
      <c r="AB42" s="72">
        <v>611094551.14999998</v>
      </c>
      <c r="AC42" s="78">
        <v>1</v>
      </c>
      <c r="AD42" s="26">
        <f t="shared" si="28"/>
        <v>9.0363707842794783E-4</v>
      </c>
      <c r="AE42" s="26">
        <f t="shared" si="29"/>
        <v>0</v>
      </c>
      <c r="AF42" s="72">
        <v>612235710.51999998</v>
      </c>
      <c r="AG42" s="78">
        <v>1</v>
      </c>
      <c r="AH42" s="26">
        <f t="shared" si="30"/>
        <v>1.8674022994518479E-3</v>
      </c>
      <c r="AI42" s="26">
        <f t="shared" si="31"/>
        <v>0</v>
      </c>
      <c r="AJ42" s="27">
        <f t="shared" si="13"/>
        <v>-1.1180626325681777E-3</v>
      </c>
      <c r="AK42" s="27">
        <f t="shared" si="14"/>
        <v>0</v>
      </c>
      <c r="AL42" s="28">
        <f t="shared" si="15"/>
        <v>-1.0539209400355513E-2</v>
      </c>
      <c r="AM42" s="28">
        <f t="shared" si="16"/>
        <v>0</v>
      </c>
      <c r="AN42" s="29">
        <f t="shared" si="17"/>
        <v>4.8251264872297122E-3</v>
      </c>
      <c r="AO42" s="87">
        <f t="shared" si="18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5671101685.6999998</v>
      </c>
      <c r="C43" s="78">
        <v>100</v>
      </c>
      <c r="D43" s="72">
        <v>5559711328.1099997</v>
      </c>
      <c r="E43" s="78">
        <v>100</v>
      </c>
      <c r="F43" s="26">
        <f>((D43-B43)/B43)</f>
        <v>-1.9641749304350718E-2</v>
      </c>
      <c r="G43" s="26">
        <f>((E43-C43)/C43)</f>
        <v>0</v>
      </c>
      <c r="H43" s="72">
        <v>5777252331.8000002</v>
      </c>
      <c r="I43" s="78">
        <v>100</v>
      </c>
      <c r="J43" s="26">
        <f t="shared" si="19"/>
        <v>3.9128111308605058E-2</v>
      </c>
      <c r="K43" s="26">
        <f t="shared" si="20"/>
        <v>0</v>
      </c>
      <c r="L43" s="72">
        <v>5752325001.8599997</v>
      </c>
      <c r="M43" s="78">
        <v>100</v>
      </c>
      <c r="N43" s="26">
        <f t="shared" si="21"/>
        <v>-4.314737959910781E-3</v>
      </c>
      <c r="O43" s="26">
        <f t="shared" si="22"/>
        <v>0</v>
      </c>
      <c r="P43" s="72">
        <v>5703268117.0100002</v>
      </c>
      <c r="Q43" s="78">
        <v>100</v>
      </c>
      <c r="R43" s="26">
        <f t="shared" si="23"/>
        <v>-8.5281837924903424E-3</v>
      </c>
      <c r="S43" s="26">
        <f t="shared" si="24"/>
        <v>0</v>
      </c>
      <c r="T43" s="72">
        <v>5735356708.6400003</v>
      </c>
      <c r="U43" s="78">
        <v>100</v>
      </c>
      <c r="V43" s="26">
        <f t="shared" si="25"/>
        <v>5.6263515885384861E-3</v>
      </c>
      <c r="W43" s="26">
        <f t="shared" si="25"/>
        <v>0</v>
      </c>
      <c r="X43" s="72">
        <v>6009057745.6899996</v>
      </c>
      <c r="Y43" s="78">
        <v>100</v>
      </c>
      <c r="Z43" s="26">
        <f t="shared" si="26"/>
        <v>4.7721711299609948E-2</v>
      </c>
      <c r="AA43" s="26">
        <f t="shared" si="27"/>
        <v>0</v>
      </c>
      <c r="AB43" s="72">
        <v>6012005194.1899996</v>
      </c>
      <c r="AC43" s="78">
        <v>100</v>
      </c>
      <c r="AD43" s="26">
        <f t="shared" si="28"/>
        <v>4.9050094453062282E-4</v>
      </c>
      <c r="AE43" s="26">
        <f t="shared" si="29"/>
        <v>0</v>
      </c>
      <c r="AF43" s="72">
        <v>5812600568.6300001</v>
      </c>
      <c r="AG43" s="78">
        <v>100</v>
      </c>
      <c r="AH43" s="26">
        <f t="shared" si="30"/>
        <v>-3.31677400666094E-2</v>
      </c>
      <c r="AI43" s="26">
        <f t="shared" si="31"/>
        <v>0</v>
      </c>
      <c r="AJ43" s="27">
        <f t="shared" si="13"/>
        <v>3.4142830022403595E-3</v>
      </c>
      <c r="AK43" s="27">
        <f t="shared" si="14"/>
        <v>0</v>
      </c>
      <c r="AL43" s="28">
        <f t="shared" si="15"/>
        <v>4.5486037960530065E-2</v>
      </c>
      <c r="AM43" s="28">
        <f t="shared" si="16"/>
        <v>0</v>
      </c>
      <c r="AN43" s="29">
        <f t="shared" si="17"/>
        <v>2.7579114248916591E-2</v>
      </c>
      <c r="AO43" s="87">
        <f t="shared" si="18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297139200.13999999</v>
      </c>
      <c r="C44" s="78">
        <v>1</v>
      </c>
      <c r="D44" s="72">
        <v>297587103.5</v>
      </c>
      <c r="E44" s="78">
        <v>1</v>
      </c>
      <c r="F44" s="26">
        <f>((D44-B44)/B44)</f>
        <v>1.507385628651421E-3</v>
      </c>
      <c r="G44" s="26">
        <f>((E44-C44)/C44)</f>
        <v>0</v>
      </c>
      <c r="H44" s="72">
        <v>298143461.10000002</v>
      </c>
      <c r="I44" s="78">
        <v>1</v>
      </c>
      <c r="J44" s="26">
        <f t="shared" si="19"/>
        <v>1.8695622002988575E-3</v>
      </c>
      <c r="K44" s="26">
        <f t="shared" si="20"/>
        <v>0</v>
      </c>
      <c r="L44" s="72">
        <v>299596313.58999997</v>
      </c>
      <c r="M44" s="78">
        <v>1</v>
      </c>
      <c r="N44" s="26">
        <f t="shared" si="21"/>
        <v>4.8729980011624338E-3</v>
      </c>
      <c r="O44" s="26">
        <f t="shared" si="22"/>
        <v>0</v>
      </c>
      <c r="P44" s="72">
        <v>300211325.30000001</v>
      </c>
      <c r="Q44" s="78">
        <v>1</v>
      </c>
      <c r="R44" s="26">
        <f t="shared" si="23"/>
        <v>2.0528013266601364E-3</v>
      </c>
      <c r="S44" s="26">
        <f t="shared" si="24"/>
        <v>0</v>
      </c>
      <c r="T44" s="72">
        <v>300720220.47000003</v>
      </c>
      <c r="U44" s="78">
        <v>1</v>
      </c>
      <c r="V44" s="26">
        <f t="shared" si="25"/>
        <v>1.6951231586332719E-3</v>
      </c>
      <c r="W44" s="26">
        <f t="shared" si="25"/>
        <v>0</v>
      </c>
      <c r="X44" s="72">
        <v>303256759.33999997</v>
      </c>
      <c r="Y44" s="78">
        <v>1</v>
      </c>
      <c r="Z44" s="26">
        <f t="shared" si="26"/>
        <v>8.4348796566973503E-3</v>
      </c>
      <c r="AA44" s="26">
        <f t="shared" si="27"/>
        <v>0</v>
      </c>
      <c r="AB44" s="72">
        <v>301061074.52999997</v>
      </c>
      <c r="AC44" s="78">
        <v>1</v>
      </c>
      <c r="AD44" s="26">
        <f t="shared" si="28"/>
        <v>-7.2403491179508514E-3</v>
      </c>
      <c r="AE44" s="26">
        <f t="shared" si="29"/>
        <v>0</v>
      </c>
      <c r="AF44" s="72">
        <v>300958348.75</v>
      </c>
      <c r="AG44" s="78">
        <v>1</v>
      </c>
      <c r="AH44" s="26">
        <f t="shared" si="30"/>
        <v>-3.4121242728021628E-4</v>
      </c>
      <c r="AI44" s="26">
        <f t="shared" si="31"/>
        <v>0</v>
      </c>
      <c r="AJ44" s="27">
        <f t="shared" si="13"/>
        <v>1.6063985533590504E-3</v>
      </c>
      <c r="AK44" s="27">
        <f t="shared" si="14"/>
        <v>0</v>
      </c>
      <c r="AL44" s="28">
        <f t="shared" si="15"/>
        <v>1.1328599964010201E-2</v>
      </c>
      <c r="AM44" s="28">
        <f t="shared" si="16"/>
        <v>0</v>
      </c>
      <c r="AN44" s="29">
        <f t="shared" si="17"/>
        <v>4.4664329835962134E-3</v>
      </c>
      <c r="AO44" s="87">
        <f t="shared" si="18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341382385.91000003</v>
      </c>
      <c r="C45" s="78">
        <v>100</v>
      </c>
      <c r="D45" s="72">
        <v>353597975.13</v>
      </c>
      <c r="E45" s="78">
        <v>100</v>
      </c>
      <c r="F45" s="26">
        <f>((D45-B45)/B45)</f>
        <v>3.5782716754520584E-2</v>
      </c>
      <c r="G45" s="26">
        <f>((E45-C45)/C45)</f>
        <v>0</v>
      </c>
      <c r="H45" s="72">
        <v>363685099.97000003</v>
      </c>
      <c r="I45" s="78">
        <v>100</v>
      </c>
      <c r="J45" s="26">
        <f t="shared" si="19"/>
        <v>2.8527100123499041E-2</v>
      </c>
      <c r="K45" s="26">
        <f t="shared" si="20"/>
        <v>0</v>
      </c>
      <c r="L45" s="72">
        <v>338880716.37</v>
      </c>
      <c r="M45" s="78">
        <v>100</v>
      </c>
      <c r="N45" s="26">
        <f t="shared" si="21"/>
        <v>-6.8202914010076596E-2</v>
      </c>
      <c r="O45" s="26">
        <f t="shared" si="22"/>
        <v>0</v>
      </c>
      <c r="P45" s="72">
        <v>352714314.97000003</v>
      </c>
      <c r="Q45" s="78">
        <v>100</v>
      </c>
      <c r="R45" s="26">
        <f t="shared" si="23"/>
        <v>4.08214393199526E-2</v>
      </c>
      <c r="S45" s="26">
        <f t="shared" si="24"/>
        <v>0</v>
      </c>
      <c r="T45" s="72">
        <v>417029210.97000003</v>
      </c>
      <c r="U45" s="78">
        <v>100</v>
      </c>
      <c r="V45" s="26">
        <f t="shared" si="25"/>
        <v>0.18234274388741573</v>
      </c>
      <c r="W45" s="26">
        <f t="shared" si="25"/>
        <v>0</v>
      </c>
      <c r="X45" s="72">
        <v>416891425.86000001</v>
      </c>
      <c r="Y45" s="78">
        <v>100</v>
      </c>
      <c r="Z45" s="26">
        <f t="shared" si="26"/>
        <v>-3.3039678366781407E-4</v>
      </c>
      <c r="AA45" s="26">
        <f t="shared" si="27"/>
        <v>0</v>
      </c>
      <c r="AB45" s="72">
        <v>423015560.41000003</v>
      </c>
      <c r="AC45" s="78">
        <v>100</v>
      </c>
      <c r="AD45" s="26">
        <f t="shared" si="28"/>
        <v>1.46899988105215E-2</v>
      </c>
      <c r="AE45" s="26">
        <f t="shared" si="29"/>
        <v>0</v>
      </c>
      <c r="AF45" s="72">
        <v>438242887.85000002</v>
      </c>
      <c r="AG45" s="78">
        <v>100</v>
      </c>
      <c r="AH45" s="26">
        <f t="shared" si="30"/>
        <v>3.5997085840627684E-2</v>
      </c>
      <c r="AI45" s="26">
        <f t="shared" si="31"/>
        <v>0</v>
      </c>
      <c r="AJ45" s="27">
        <f t="shared" si="13"/>
        <v>3.3703471742849087E-2</v>
      </c>
      <c r="AK45" s="27">
        <f t="shared" si="14"/>
        <v>0</v>
      </c>
      <c r="AL45" s="28">
        <f t="shared" si="15"/>
        <v>0.23938178008197133</v>
      </c>
      <c r="AM45" s="28">
        <f t="shared" si="16"/>
        <v>0</v>
      </c>
      <c r="AN45" s="29">
        <f t="shared" si="17"/>
        <v>6.9780682193506027E-2</v>
      </c>
      <c r="AO45" s="87">
        <f t="shared" si="18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111871229.54000001</v>
      </c>
      <c r="C46" s="78">
        <v>1</v>
      </c>
      <c r="D46" s="72">
        <v>112104072.86</v>
      </c>
      <c r="E46" s="78">
        <v>1</v>
      </c>
      <c r="F46" s="26">
        <f>((D46-B46)/B46)</f>
        <v>2.0813512192313821E-3</v>
      </c>
      <c r="G46" s="26">
        <f>((E46-C46)/C46)</f>
        <v>0</v>
      </c>
      <c r="H46" s="72">
        <v>112873346.17</v>
      </c>
      <c r="I46" s="78">
        <v>1</v>
      </c>
      <c r="J46" s="26">
        <f t="shared" si="19"/>
        <v>6.8621352496327347E-3</v>
      </c>
      <c r="K46" s="26">
        <f t="shared" si="20"/>
        <v>0</v>
      </c>
      <c r="L46" s="72">
        <v>112326195.34999999</v>
      </c>
      <c r="M46" s="78">
        <v>1</v>
      </c>
      <c r="N46" s="26">
        <f t="shared" si="21"/>
        <v>-4.8474758529435001E-3</v>
      </c>
      <c r="O46" s="26">
        <f t="shared" si="22"/>
        <v>0</v>
      </c>
      <c r="P46" s="72">
        <v>122269385.53</v>
      </c>
      <c r="Q46" s="78">
        <v>1</v>
      </c>
      <c r="R46" s="26">
        <f t="shared" si="23"/>
        <v>8.8520670970985649E-2</v>
      </c>
      <c r="S46" s="26">
        <f t="shared" si="24"/>
        <v>0</v>
      </c>
      <c r="T46" s="72">
        <v>122389543.67</v>
      </c>
      <c r="U46" s="78">
        <v>1</v>
      </c>
      <c r="V46" s="26">
        <f t="shared" si="25"/>
        <v>9.8273283601739056E-4</v>
      </c>
      <c r="W46" s="26">
        <f t="shared" si="25"/>
        <v>0</v>
      </c>
      <c r="X46" s="72">
        <v>122598375.37</v>
      </c>
      <c r="Y46" s="78">
        <v>1</v>
      </c>
      <c r="Z46" s="26">
        <f t="shared" si="26"/>
        <v>1.7062871037666235E-3</v>
      </c>
      <c r="AA46" s="26">
        <f t="shared" si="27"/>
        <v>0</v>
      </c>
      <c r="AB46" s="72">
        <v>122806973.77</v>
      </c>
      <c r="AC46" s="78">
        <v>1</v>
      </c>
      <c r="AD46" s="26">
        <f t="shared" si="28"/>
        <v>1.7014776857396708E-3</v>
      </c>
      <c r="AE46" s="26">
        <f t="shared" si="29"/>
        <v>0</v>
      </c>
      <c r="AF46" s="72">
        <v>132684997.29000001</v>
      </c>
      <c r="AG46" s="78">
        <v>1</v>
      </c>
      <c r="AH46" s="26">
        <f t="shared" si="30"/>
        <v>8.0435363047868469E-2</v>
      </c>
      <c r="AI46" s="26">
        <f t="shared" si="31"/>
        <v>0</v>
      </c>
      <c r="AJ46" s="27">
        <f t="shared" si="13"/>
        <v>2.2180317782537304E-2</v>
      </c>
      <c r="AK46" s="27">
        <f t="shared" si="14"/>
        <v>0</v>
      </c>
      <c r="AL46" s="28">
        <f t="shared" si="15"/>
        <v>0.18358766015309969</v>
      </c>
      <c r="AM46" s="28">
        <f t="shared" si="16"/>
        <v>0</v>
      </c>
      <c r="AN46" s="29">
        <f t="shared" si="17"/>
        <v>3.8640681732692472E-2</v>
      </c>
      <c r="AO46" s="87">
        <f t="shared" si="18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1395686604.02</v>
      </c>
      <c r="C47" s="78">
        <v>1</v>
      </c>
      <c r="D47" s="72">
        <v>1378348590.6800001</v>
      </c>
      <c r="E47" s="78">
        <v>1</v>
      </c>
      <c r="F47" s="26">
        <f>((D47-B47)/B47)</f>
        <v>-1.2422569142715268E-2</v>
      </c>
      <c r="G47" s="26">
        <f>((E47-C47)/C47)</f>
        <v>0</v>
      </c>
      <c r="H47" s="72">
        <v>1392649903.4000001</v>
      </c>
      <c r="I47" s="78">
        <v>1</v>
      </c>
      <c r="J47" s="26">
        <f t="shared" si="19"/>
        <v>1.03756863950828E-2</v>
      </c>
      <c r="K47" s="26">
        <f t="shared" si="20"/>
        <v>0</v>
      </c>
      <c r="L47" s="72">
        <v>1400606185.5699999</v>
      </c>
      <c r="M47" s="78">
        <v>1</v>
      </c>
      <c r="N47" s="26">
        <f t="shared" si="21"/>
        <v>5.7130526132773635E-3</v>
      </c>
      <c r="O47" s="26">
        <f t="shared" si="22"/>
        <v>0</v>
      </c>
      <c r="P47" s="72">
        <v>1401845879.0999999</v>
      </c>
      <c r="Q47" s="78">
        <v>1</v>
      </c>
      <c r="R47" s="26">
        <f t="shared" si="23"/>
        <v>8.8511213414030267E-4</v>
      </c>
      <c r="S47" s="26">
        <f t="shared" si="24"/>
        <v>0</v>
      </c>
      <c r="T47" s="72">
        <v>1379113336.22</v>
      </c>
      <c r="U47" s="78">
        <v>1</v>
      </c>
      <c r="V47" s="26">
        <f t="shared" si="25"/>
        <v>-1.6216149877042414E-2</v>
      </c>
      <c r="W47" s="26">
        <f t="shared" si="25"/>
        <v>0</v>
      </c>
      <c r="X47" s="72">
        <v>1382707481.96</v>
      </c>
      <c r="Y47" s="78">
        <v>1</v>
      </c>
      <c r="Z47" s="26">
        <f t="shared" si="26"/>
        <v>2.6061278979805772E-3</v>
      </c>
      <c r="AA47" s="26">
        <f t="shared" si="27"/>
        <v>0</v>
      </c>
      <c r="AB47" s="72">
        <v>1383266452.0599999</v>
      </c>
      <c r="AC47" s="78">
        <v>1</v>
      </c>
      <c r="AD47" s="26">
        <f t="shared" si="28"/>
        <v>4.042576664209263E-4</v>
      </c>
      <c r="AE47" s="26">
        <f t="shared" si="29"/>
        <v>0</v>
      </c>
      <c r="AF47" s="72">
        <v>1384402674.8900001</v>
      </c>
      <c r="AG47" s="78">
        <v>1</v>
      </c>
      <c r="AH47" s="26">
        <f t="shared" si="30"/>
        <v>8.2140561444837086E-4</v>
      </c>
      <c r="AI47" s="26">
        <f t="shared" si="31"/>
        <v>0</v>
      </c>
      <c r="AJ47" s="27">
        <f t="shared" si="13"/>
        <v>-9.7913458730091753E-4</v>
      </c>
      <c r="AK47" s="27">
        <f t="shared" si="14"/>
        <v>0</v>
      </c>
      <c r="AL47" s="28">
        <f t="shared" si="15"/>
        <v>4.3922736606225943E-3</v>
      </c>
      <c r="AM47" s="28">
        <f t="shared" si="16"/>
        <v>0</v>
      </c>
      <c r="AN47" s="29">
        <f t="shared" si="17"/>
        <v>8.9308566258944275E-3</v>
      </c>
      <c r="AO47" s="87">
        <f t="shared" si="18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149974950.31</v>
      </c>
      <c r="C48" s="78">
        <v>1</v>
      </c>
      <c r="D48" s="72">
        <v>151051190.91</v>
      </c>
      <c r="E48" s="78">
        <v>1</v>
      </c>
      <c r="F48" s="26">
        <f>((D48-B48)/B48)</f>
        <v>7.1761357331700526E-3</v>
      </c>
      <c r="G48" s="26">
        <f>((E48-C48)/C48)</f>
        <v>0</v>
      </c>
      <c r="H48" s="72">
        <v>150971191.47</v>
      </c>
      <c r="I48" s="78">
        <v>1</v>
      </c>
      <c r="J48" s="26">
        <f t="shared" si="19"/>
        <v>-5.2961806866960249E-4</v>
      </c>
      <c r="K48" s="26">
        <f t="shared" si="20"/>
        <v>0</v>
      </c>
      <c r="L48" s="72">
        <v>150921191.78</v>
      </c>
      <c r="M48" s="78">
        <v>1</v>
      </c>
      <c r="N48" s="26">
        <f t="shared" si="21"/>
        <v>-3.3118696032768095E-4</v>
      </c>
      <c r="O48" s="26">
        <f t="shared" si="22"/>
        <v>0</v>
      </c>
      <c r="P48" s="72">
        <v>149301203.05000001</v>
      </c>
      <c r="Q48" s="78">
        <v>1</v>
      </c>
      <c r="R48" s="26">
        <f t="shared" si="23"/>
        <v>-1.0734004356137541E-2</v>
      </c>
      <c r="S48" s="26">
        <f t="shared" si="24"/>
        <v>0</v>
      </c>
      <c r="T48" s="72">
        <v>150726192.24000001</v>
      </c>
      <c r="U48" s="78">
        <v>1</v>
      </c>
      <c r="V48" s="26">
        <f t="shared" si="25"/>
        <v>9.5443918795669585E-3</v>
      </c>
      <c r="W48" s="26">
        <f t="shared" si="25"/>
        <v>0</v>
      </c>
      <c r="X48" s="72">
        <v>150811191.65000001</v>
      </c>
      <c r="Y48" s="78">
        <v>1</v>
      </c>
      <c r="Z48" s="26">
        <f t="shared" si="26"/>
        <v>5.6393257692500187E-4</v>
      </c>
      <c r="AA48" s="26">
        <f t="shared" si="27"/>
        <v>0</v>
      </c>
      <c r="AB48" s="72">
        <v>150570697.50999999</v>
      </c>
      <c r="AC48" s="78">
        <v>1</v>
      </c>
      <c r="AD48" s="26">
        <f t="shared" si="28"/>
        <v>-1.5946703780323553E-3</v>
      </c>
      <c r="AE48" s="26">
        <f t="shared" si="29"/>
        <v>0</v>
      </c>
      <c r="AF48" s="72">
        <v>147740718.91999999</v>
      </c>
      <c r="AG48" s="78">
        <v>1</v>
      </c>
      <c r="AH48" s="26">
        <f t="shared" si="30"/>
        <v>-1.879501547644789E-2</v>
      </c>
      <c r="AI48" s="26">
        <f t="shared" si="31"/>
        <v>0</v>
      </c>
      <c r="AJ48" s="27">
        <f t="shared" si="13"/>
        <v>-1.837504381244132E-3</v>
      </c>
      <c r="AK48" s="27">
        <f t="shared" si="14"/>
        <v>0</v>
      </c>
      <c r="AL48" s="28">
        <f t="shared" si="15"/>
        <v>-2.1916225685188209E-2</v>
      </c>
      <c r="AM48" s="28">
        <f t="shared" si="16"/>
        <v>0</v>
      </c>
      <c r="AN48" s="29">
        <f t="shared" si="17"/>
        <v>9.1597223253891864E-3</v>
      </c>
      <c r="AO48" s="87">
        <f t="shared" si="18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935419334.91999996</v>
      </c>
      <c r="C49" s="78">
        <v>1</v>
      </c>
      <c r="D49" s="72">
        <v>933939383.92999995</v>
      </c>
      <c r="E49" s="78">
        <v>1</v>
      </c>
      <c r="F49" s="26">
        <f>((D49-B49)/B49)</f>
        <v>-1.5821257213232392E-3</v>
      </c>
      <c r="G49" s="26">
        <f>((E49-C49)/C49)</f>
        <v>0</v>
      </c>
      <c r="H49" s="72">
        <v>933939383.92999995</v>
      </c>
      <c r="I49" s="78">
        <v>1</v>
      </c>
      <c r="J49" s="26">
        <f t="shared" si="19"/>
        <v>0</v>
      </c>
      <c r="K49" s="26">
        <f t="shared" si="20"/>
        <v>0</v>
      </c>
      <c r="L49" s="72">
        <v>936003840.04999995</v>
      </c>
      <c r="M49" s="78">
        <v>1</v>
      </c>
      <c r="N49" s="26">
        <f t="shared" si="21"/>
        <v>2.2104819172662051E-3</v>
      </c>
      <c r="O49" s="26">
        <f t="shared" si="22"/>
        <v>0</v>
      </c>
      <c r="P49" s="72">
        <v>934383927.96000004</v>
      </c>
      <c r="Q49" s="78">
        <v>1</v>
      </c>
      <c r="R49" s="26">
        <f t="shared" si="23"/>
        <v>-1.7306682095592481E-3</v>
      </c>
      <c r="S49" s="26">
        <f t="shared" si="24"/>
        <v>0</v>
      </c>
      <c r="T49" s="72">
        <v>966436220.98000002</v>
      </c>
      <c r="U49" s="78">
        <v>1</v>
      </c>
      <c r="V49" s="26">
        <f t="shared" si="25"/>
        <v>3.4303129646052845E-2</v>
      </c>
      <c r="W49" s="26">
        <f t="shared" si="25"/>
        <v>0</v>
      </c>
      <c r="X49" s="72">
        <v>969518794.95000005</v>
      </c>
      <c r="Y49" s="78">
        <v>1</v>
      </c>
      <c r="Z49" s="26">
        <f t="shared" si="26"/>
        <v>3.1896300067004849E-3</v>
      </c>
      <c r="AA49" s="26">
        <f t="shared" si="27"/>
        <v>0</v>
      </c>
      <c r="AB49" s="72">
        <v>983144603.54999995</v>
      </c>
      <c r="AC49" s="78">
        <v>1</v>
      </c>
      <c r="AD49" s="26">
        <f t="shared" si="28"/>
        <v>1.4054197475050099E-2</v>
      </c>
      <c r="AE49" s="26">
        <f t="shared" si="29"/>
        <v>0</v>
      </c>
      <c r="AF49" s="72">
        <v>978996903.24000001</v>
      </c>
      <c r="AG49" s="78">
        <v>1</v>
      </c>
      <c r="AH49" s="26">
        <f t="shared" si="30"/>
        <v>-4.2188100255274429E-3</v>
      </c>
      <c r="AI49" s="26">
        <f t="shared" si="31"/>
        <v>0</v>
      </c>
      <c r="AJ49" s="27">
        <f t="shared" si="13"/>
        <v>5.7782293860824631E-3</v>
      </c>
      <c r="AK49" s="27">
        <f t="shared" si="14"/>
        <v>0</v>
      </c>
      <c r="AL49" s="28">
        <f t="shared" si="15"/>
        <v>4.8244586410307315E-2</v>
      </c>
      <c r="AM49" s="28">
        <f t="shared" si="16"/>
        <v>0</v>
      </c>
      <c r="AN49" s="29">
        <f t="shared" si="17"/>
        <v>1.2792175921484563E-2</v>
      </c>
      <c r="AO49" s="87">
        <f t="shared" si="18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6772714.04</v>
      </c>
      <c r="C50" s="78">
        <v>100</v>
      </c>
      <c r="D50" s="72">
        <v>6654881.8975145686</v>
      </c>
      <c r="E50" s="78">
        <v>100</v>
      </c>
      <c r="F50" s="26">
        <f>((D50-B50)/B50)</f>
        <v>-1.7398068453726032E-2</v>
      </c>
      <c r="G50" s="26">
        <f>((E50-C50)/C50)</f>
        <v>0</v>
      </c>
      <c r="H50" s="72">
        <v>6654408.1900000004</v>
      </c>
      <c r="I50" s="78">
        <v>100</v>
      </c>
      <c r="J50" s="26">
        <f t="shared" si="19"/>
        <v>-7.118195662422647E-5</v>
      </c>
      <c r="K50" s="26">
        <f t="shared" si="20"/>
        <v>0</v>
      </c>
      <c r="L50" s="72">
        <v>6654054.0102985092</v>
      </c>
      <c r="M50" s="78">
        <v>100</v>
      </c>
      <c r="N50" s="26">
        <f t="shared" si="21"/>
        <v>-5.322482351225572E-5</v>
      </c>
      <c r="O50" s="26">
        <f t="shared" si="22"/>
        <v>0</v>
      </c>
      <c r="P50" s="72">
        <v>6660417.6299999999</v>
      </c>
      <c r="Q50" s="78">
        <v>100</v>
      </c>
      <c r="R50" s="26">
        <f t="shared" si="23"/>
        <v>9.5635227661839458E-4</v>
      </c>
      <c r="S50" s="26">
        <f t="shared" si="24"/>
        <v>0</v>
      </c>
      <c r="T50" s="72">
        <v>6660780.5700000003</v>
      </c>
      <c r="U50" s="78">
        <v>100</v>
      </c>
      <c r="V50" s="26">
        <f t="shared" si="25"/>
        <v>5.4492078449502543E-5</v>
      </c>
      <c r="W50" s="26">
        <f t="shared" si="25"/>
        <v>0</v>
      </c>
      <c r="X50" s="72">
        <v>6658082.2000000002</v>
      </c>
      <c r="Y50" s="78">
        <v>100</v>
      </c>
      <c r="Z50" s="26">
        <f t="shared" si="26"/>
        <v>-4.0511318030104565E-4</v>
      </c>
      <c r="AA50" s="26">
        <f t="shared" si="27"/>
        <v>0</v>
      </c>
      <c r="AB50" s="72">
        <v>6658444.9000000004</v>
      </c>
      <c r="AC50" s="78">
        <v>100</v>
      </c>
      <c r="AD50" s="26">
        <f t="shared" si="28"/>
        <v>5.44751460112923E-5</v>
      </c>
      <c r="AE50" s="26">
        <f t="shared" si="29"/>
        <v>0</v>
      </c>
      <c r="AF50" s="72">
        <v>6658444.9000000004</v>
      </c>
      <c r="AG50" s="78">
        <v>100</v>
      </c>
      <c r="AH50" s="26">
        <f t="shared" si="30"/>
        <v>0</v>
      </c>
      <c r="AI50" s="26">
        <f t="shared" si="31"/>
        <v>0</v>
      </c>
      <c r="AJ50" s="27">
        <f t="shared" si="13"/>
        <v>-2.1077836141355465E-3</v>
      </c>
      <c r="AK50" s="27">
        <f t="shared" si="14"/>
        <v>0</v>
      </c>
      <c r="AL50" s="28">
        <f t="shared" si="15"/>
        <v>5.3539680197216158E-4</v>
      </c>
      <c r="AM50" s="28">
        <f t="shared" si="16"/>
        <v>0</v>
      </c>
      <c r="AN50" s="29">
        <f t="shared" si="17"/>
        <v>6.19035349619725E-3</v>
      </c>
      <c r="AO50" s="87">
        <f t="shared" si="18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1089188765.9100001</v>
      </c>
      <c r="C51" s="78">
        <v>100</v>
      </c>
      <c r="D51" s="72">
        <v>1087662983.5999999</v>
      </c>
      <c r="E51" s="78">
        <v>100</v>
      </c>
      <c r="F51" s="26">
        <f>((D51-B51)/B51)</f>
        <v>-1.4008428637486121E-3</v>
      </c>
      <c r="G51" s="26">
        <f>((E51-C51)/C51)</f>
        <v>0</v>
      </c>
      <c r="H51" s="72">
        <v>1056484169</v>
      </c>
      <c r="I51" s="78">
        <v>100</v>
      </c>
      <c r="J51" s="26">
        <f t="shared" si="19"/>
        <v>-2.8665878190322104E-2</v>
      </c>
      <c r="K51" s="26">
        <f t="shared" si="20"/>
        <v>0</v>
      </c>
      <c r="L51" s="72">
        <v>1114615209.3900001</v>
      </c>
      <c r="M51" s="78">
        <v>100</v>
      </c>
      <c r="N51" s="26">
        <f t="shared" si="21"/>
        <v>5.5023105973299354E-2</v>
      </c>
      <c r="O51" s="26">
        <f t="shared" si="22"/>
        <v>0</v>
      </c>
      <c r="P51" s="72">
        <v>1181364837.26</v>
      </c>
      <c r="Q51" s="78">
        <v>100</v>
      </c>
      <c r="R51" s="26">
        <f t="shared" si="23"/>
        <v>5.9885803914814892E-2</v>
      </c>
      <c r="S51" s="26">
        <f t="shared" si="24"/>
        <v>0</v>
      </c>
      <c r="T51" s="72">
        <v>1196617080.1199999</v>
      </c>
      <c r="U51" s="78">
        <v>100</v>
      </c>
      <c r="V51" s="26">
        <f t="shared" si="25"/>
        <v>1.2910696491843454E-2</v>
      </c>
      <c r="W51" s="26">
        <f t="shared" si="25"/>
        <v>0</v>
      </c>
      <c r="X51" s="72">
        <v>1188574936.27</v>
      </c>
      <c r="Y51" s="78">
        <v>100</v>
      </c>
      <c r="Z51" s="26">
        <f t="shared" si="26"/>
        <v>-6.720732959280021E-3</v>
      </c>
      <c r="AA51" s="26">
        <f t="shared" si="27"/>
        <v>0</v>
      </c>
      <c r="AB51" s="72">
        <v>1179758197.5</v>
      </c>
      <c r="AC51" s="78">
        <v>100</v>
      </c>
      <c r="AD51" s="26">
        <f t="shared" si="28"/>
        <v>-7.4179073619613546E-3</v>
      </c>
      <c r="AE51" s="26">
        <f t="shared" si="29"/>
        <v>0</v>
      </c>
      <c r="AF51" s="72">
        <v>1152485264.05</v>
      </c>
      <c r="AG51" s="78">
        <v>100</v>
      </c>
      <c r="AH51" s="26">
        <f t="shared" si="30"/>
        <v>-2.3117392621465591E-2</v>
      </c>
      <c r="AI51" s="26">
        <f t="shared" si="31"/>
        <v>0</v>
      </c>
      <c r="AJ51" s="27">
        <f t="shared" si="13"/>
        <v>7.5621065478975024E-3</v>
      </c>
      <c r="AK51" s="27">
        <f t="shared" si="14"/>
        <v>0</v>
      </c>
      <c r="AL51" s="28">
        <f t="shared" si="15"/>
        <v>5.9597762751333237E-2</v>
      </c>
      <c r="AM51" s="28">
        <f t="shared" si="16"/>
        <v>0</v>
      </c>
      <c r="AN51" s="29">
        <f t="shared" si="17"/>
        <v>3.3341001179907043E-2</v>
      </c>
      <c r="AO51" s="87">
        <f t="shared" si="18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611539800293.32898</v>
      </c>
      <c r="C52" s="100"/>
      <c r="D52" s="84">
        <f>SUM(D23:D51)</f>
        <v>606807349619.41711</v>
      </c>
      <c r="E52" s="100"/>
      <c r="F52" s="26">
        <f>((D52-B52)/B52)</f>
        <v>-7.7385816452860716E-3</v>
      </c>
      <c r="G52" s="26"/>
      <c r="H52" s="84">
        <f>SUM(H23:H51)</f>
        <v>612176111572.45996</v>
      </c>
      <c r="I52" s="100"/>
      <c r="J52" s="26">
        <f>((H52-D52)/D52)</f>
        <v>8.8475559111307316E-3</v>
      </c>
      <c r="K52" s="26"/>
      <c r="L52" s="84">
        <f>SUM(L23:L51)</f>
        <v>609716601002.41772</v>
      </c>
      <c r="M52" s="100"/>
      <c r="N52" s="26">
        <f>((L52-H52)/H52)</f>
        <v>-4.017651985348856E-3</v>
      </c>
      <c r="O52" s="26"/>
      <c r="P52" s="84">
        <f>SUM(P23:P51)</f>
        <v>609345211700.35559</v>
      </c>
      <c r="Q52" s="100"/>
      <c r="R52" s="26">
        <f>((P52-L52)/L52)</f>
        <v>-6.0911791060230802E-4</v>
      </c>
      <c r="S52" s="26"/>
      <c r="T52" s="84">
        <f>SUM(T23:T51)</f>
        <v>612426859939.94983</v>
      </c>
      <c r="U52" s="100"/>
      <c r="V52" s="26">
        <f>((T52-P52)/P52)</f>
        <v>5.0573109961675276E-3</v>
      </c>
      <c r="W52" s="26"/>
      <c r="X52" s="84">
        <f>SUM(X23:X51)</f>
        <v>609635917973.14001</v>
      </c>
      <c r="Y52" s="100"/>
      <c r="Z52" s="26">
        <f>((X52-T52)/T52)</f>
        <v>-4.5571841298460919E-3</v>
      </c>
      <c r="AA52" s="26"/>
      <c r="AB52" s="84">
        <f>SUM(AB23:AB51)</f>
        <v>601252172081.96912</v>
      </c>
      <c r="AC52" s="100"/>
      <c r="AD52" s="26">
        <f>((AB52-X52)/X52)</f>
        <v>-1.3752053716002145E-2</v>
      </c>
      <c r="AE52" s="26"/>
      <c r="AF52" s="84">
        <f>SUM(AF23:AF51)</f>
        <v>595557060480.97021</v>
      </c>
      <c r="AG52" s="100"/>
      <c r="AH52" s="26">
        <f>((AF52-AB52)/AB52)</f>
        <v>-9.472084867948689E-3</v>
      </c>
      <c r="AI52" s="26"/>
      <c r="AJ52" s="27">
        <f t="shared" si="13"/>
        <v>-3.2802259184669877E-3</v>
      </c>
      <c r="AK52" s="27"/>
      <c r="AL52" s="28">
        <f t="shared" si="15"/>
        <v>-1.8540133282009451E-2</v>
      </c>
      <c r="AM52" s="28"/>
      <c r="AN52" s="29">
        <f t="shared" si="17"/>
        <v>7.5003055350621288E-3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67621841296.870003</v>
      </c>
      <c r="C55" s="81">
        <v>238.1</v>
      </c>
      <c r="D55" s="80">
        <v>66773714843.239998</v>
      </c>
      <c r="E55" s="81">
        <v>238.26</v>
      </c>
      <c r="F55" s="26">
        <f>((D55-B55)/B55)</f>
        <v>-1.2542196979029347E-2</v>
      </c>
      <c r="G55" s="26">
        <f>((E55-C55)/C55)</f>
        <v>6.7198656026878033E-4</v>
      </c>
      <c r="H55" s="80">
        <v>66684002170.870003</v>
      </c>
      <c r="I55" s="81">
        <v>238.36</v>
      </c>
      <c r="J55" s="26">
        <f t="shared" ref="J55:J84" si="32">((H55-D55)/D55)</f>
        <v>-1.3435327445927984E-3</v>
      </c>
      <c r="K55" s="26">
        <f t="shared" ref="K55:K83" si="33">((I55-E55)/E55)</f>
        <v>4.1970956098389463E-4</v>
      </c>
      <c r="L55" s="80">
        <v>65647507719.129997</v>
      </c>
      <c r="M55" s="81">
        <v>238.49</v>
      </c>
      <c r="N55" s="26">
        <f t="shared" ref="N55:N84" si="34">((L55-H55)/H55)</f>
        <v>-1.5543374992462344E-2</v>
      </c>
      <c r="O55" s="26">
        <f t="shared" ref="O55:O83" si="35">((M55-I55)/I55)</f>
        <v>5.4539352240306864E-4</v>
      </c>
      <c r="P55" s="80">
        <v>65759670962.550003</v>
      </c>
      <c r="Q55" s="81">
        <v>238.62</v>
      </c>
      <c r="R55" s="26">
        <f t="shared" ref="R55:R84" si="36">((P55-L55)/L55)</f>
        <v>1.708568189669764E-3</v>
      </c>
      <c r="S55" s="26">
        <f t="shared" ref="S55:S83" si="37">((Q55-M55)/M55)</f>
        <v>5.4509623044989497E-4</v>
      </c>
      <c r="T55" s="80">
        <v>65664971352.150002</v>
      </c>
      <c r="U55" s="81">
        <v>238.75</v>
      </c>
      <c r="V55" s="26">
        <f t="shared" ref="V55:W84" si="38">((T55-P55)/P55)</f>
        <v>-1.4400864392088086E-3</v>
      </c>
      <c r="W55" s="26">
        <f t="shared" si="38"/>
        <v>5.4479926242559493E-4</v>
      </c>
      <c r="X55" s="80">
        <v>64820147827.57</v>
      </c>
      <c r="Y55" s="81">
        <v>238.9</v>
      </c>
      <c r="Z55" s="26">
        <f t="shared" ref="Z55:Z84" si="39">((X55-T55)/T55)</f>
        <v>-1.2865665014142135E-2</v>
      </c>
      <c r="AA55" s="26">
        <f t="shared" ref="AA55:AA83" si="40">((Y55-U55)/U55)</f>
        <v>6.2827225130892433E-4</v>
      </c>
      <c r="AB55" s="80">
        <v>64545339011.790001</v>
      </c>
      <c r="AC55" s="81">
        <v>239.05</v>
      </c>
      <c r="AD55" s="26">
        <f t="shared" ref="AD55:AD84" si="41">((AB55-X55)/X55)</f>
        <v>-4.239558609323537E-3</v>
      </c>
      <c r="AE55" s="26">
        <f t="shared" ref="AE55:AE83" si="42">((AC55-Y55)/Y55)</f>
        <v>6.2787777312685506E-4</v>
      </c>
      <c r="AF55" s="80">
        <v>63331786603.449997</v>
      </c>
      <c r="AG55" s="81">
        <v>239.2</v>
      </c>
      <c r="AH55" s="26">
        <f t="shared" ref="AH55:AH84" si="43">((AF55-AB55)/AB55)</f>
        <v>-1.8801549839537347E-2</v>
      </c>
      <c r="AI55" s="26">
        <f t="shared" ref="AI55:AI83" si="44">((AG55-AC55)/AC55)</f>
        <v>6.2748379000199651E-4</v>
      </c>
      <c r="AJ55" s="27">
        <f t="shared" si="13"/>
        <v>-8.1334245535783188E-3</v>
      </c>
      <c r="AK55" s="27">
        <f t="shared" si="14"/>
        <v>5.763273688711262E-4</v>
      </c>
      <c r="AL55" s="28">
        <f t="shared" si="15"/>
        <v>-5.1546154768689692E-2</v>
      </c>
      <c r="AM55" s="28">
        <f t="shared" si="16"/>
        <v>3.9452698732477028E-3</v>
      </c>
      <c r="AN55" s="29">
        <f t="shared" si="17"/>
        <v>7.685590001895253E-3</v>
      </c>
      <c r="AO55" s="87">
        <f t="shared" si="18"/>
        <v>7.9802274779621697E-5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1389358125.6199999</v>
      </c>
      <c r="C56" s="81">
        <v>319.62909999999999</v>
      </c>
      <c r="D56" s="80">
        <v>1369524926.8699999</v>
      </c>
      <c r="E56" s="81">
        <v>318.58440000000002</v>
      </c>
      <c r="F56" s="26">
        <f>((D56-B56)/B56)</f>
        <v>-1.427508025776252E-2</v>
      </c>
      <c r="G56" s="26">
        <f>((E56-C56)/C56)</f>
        <v>-3.268475867810464E-3</v>
      </c>
      <c r="H56" s="80">
        <v>1371968427.8900001</v>
      </c>
      <c r="I56" s="81">
        <v>319.15280000000001</v>
      </c>
      <c r="J56" s="26">
        <f t="shared" si="32"/>
        <v>1.7841960902345556E-3</v>
      </c>
      <c r="K56" s="26">
        <f t="shared" si="33"/>
        <v>1.7841426008304137E-3</v>
      </c>
      <c r="L56" s="80">
        <v>1374587345.6700001</v>
      </c>
      <c r="M56" s="81">
        <v>319.73869999999999</v>
      </c>
      <c r="N56" s="26">
        <f t="shared" si="34"/>
        <v>1.9088761277310877E-3</v>
      </c>
      <c r="O56" s="26">
        <f t="shared" si="35"/>
        <v>1.8357977746082158E-3</v>
      </c>
      <c r="P56" s="80">
        <v>1376855942.45</v>
      </c>
      <c r="Q56" s="81">
        <v>320.26639999999998</v>
      </c>
      <c r="R56" s="26">
        <f t="shared" si="36"/>
        <v>1.6503838676720933E-3</v>
      </c>
      <c r="S56" s="26">
        <f t="shared" si="37"/>
        <v>1.6504101630487071E-3</v>
      </c>
      <c r="T56" s="80">
        <v>1379035734.6600001</v>
      </c>
      <c r="U56" s="81">
        <v>320.77339999999998</v>
      </c>
      <c r="V56" s="26">
        <f t="shared" si="38"/>
        <v>1.5831665047842843E-3</v>
      </c>
      <c r="W56" s="26">
        <f t="shared" si="38"/>
        <v>1.5830571049601364E-3</v>
      </c>
      <c r="X56" s="80">
        <v>1368025694.24</v>
      </c>
      <c r="Y56" s="81">
        <v>318.2124</v>
      </c>
      <c r="Z56" s="26">
        <f t="shared" si="39"/>
        <v>-7.9838688318795391E-3</v>
      </c>
      <c r="AA56" s="26">
        <f t="shared" si="40"/>
        <v>-7.9838290830847539E-3</v>
      </c>
      <c r="AB56" s="80">
        <v>1370543721.3499999</v>
      </c>
      <c r="AC56" s="81">
        <v>318.79809999999998</v>
      </c>
      <c r="AD56" s="26">
        <f t="shared" si="41"/>
        <v>1.8406285207960022E-3</v>
      </c>
      <c r="AE56" s="26">
        <f t="shared" si="42"/>
        <v>1.8405945211436587E-3</v>
      </c>
      <c r="AF56" s="80">
        <v>1373032208</v>
      </c>
      <c r="AG56" s="81">
        <v>319.37700000000001</v>
      </c>
      <c r="AH56" s="26">
        <f t="shared" si="43"/>
        <v>1.8156930065309483E-3</v>
      </c>
      <c r="AI56" s="26">
        <f t="shared" si="44"/>
        <v>1.8158828424637188E-3</v>
      </c>
      <c r="AJ56" s="27">
        <f t="shared" si="13"/>
        <v>-1.4595006214866359E-3</v>
      </c>
      <c r="AK56" s="27">
        <f t="shared" si="14"/>
        <v>-9.2802492980045929E-5</v>
      </c>
      <c r="AL56" s="28">
        <f t="shared" si="15"/>
        <v>2.5609472753561919E-3</v>
      </c>
      <c r="AM56" s="28">
        <f t="shared" si="16"/>
        <v>2.48788076252319E-3</v>
      </c>
      <c r="AN56" s="29">
        <f t="shared" si="17"/>
        <v>6.201623550960161E-3</v>
      </c>
      <c r="AO56" s="87">
        <f t="shared" si="18"/>
        <v>3.6415072112436124E-3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55294577877.660004</v>
      </c>
      <c r="C57" s="80">
        <v>1441.09</v>
      </c>
      <c r="D57" s="80">
        <v>58070422958.540001</v>
      </c>
      <c r="E57" s="80">
        <v>1444.4</v>
      </c>
      <c r="F57" s="26">
        <f>((D57-B57)/B57)</f>
        <v>5.0201035751129011E-2</v>
      </c>
      <c r="G57" s="26">
        <f>((E57-C57)/C57)</f>
        <v>2.2968725062280449E-3</v>
      </c>
      <c r="H57" s="80">
        <v>59891939285.5</v>
      </c>
      <c r="I57" s="80">
        <v>1447.4</v>
      </c>
      <c r="J57" s="26">
        <f t="shared" si="32"/>
        <v>3.1367368001787937E-2</v>
      </c>
      <c r="K57" s="26">
        <f t="shared" si="33"/>
        <v>2.0769869842148987E-3</v>
      </c>
      <c r="L57" s="80">
        <v>61280786051.019997</v>
      </c>
      <c r="M57" s="80">
        <v>1450.11</v>
      </c>
      <c r="N57" s="26">
        <f t="shared" si="34"/>
        <v>2.3189210135599003E-2</v>
      </c>
      <c r="O57" s="26">
        <f t="shared" si="35"/>
        <v>1.8723227856845439E-3</v>
      </c>
      <c r="P57" s="80">
        <v>61518270035.989998</v>
      </c>
      <c r="Q57" s="80">
        <v>1452.68</v>
      </c>
      <c r="R57" s="26">
        <f t="shared" si="36"/>
        <v>3.8753416898451875E-3</v>
      </c>
      <c r="S57" s="26">
        <f t="shared" si="37"/>
        <v>1.7722793443257158E-3</v>
      </c>
      <c r="T57" s="80">
        <v>63775135650.519997</v>
      </c>
      <c r="U57" s="80">
        <v>1455.45</v>
      </c>
      <c r="V57" s="26">
        <f t="shared" si="38"/>
        <v>3.6686103383753575E-2</v>
      </c>
      <c r="W57" s="26">
        <f t="shared" si="38"/>
        <v>1.906820497287759E-3</v>
      </c>
      <c r="X57" s="80">
        <v>65187465853.209999</v>
      </c>
      <c r="Y57" s="80">
        <v>1458.22</v>
      </c>
      <c r="Z57" s="26">
        <f t="shared" si="39"/>
        <v>2.214546763850728E-2</v>
      </c>
      <c r="AA57" s="26">
        <f t="shared" si="40"/>
        <v>1.903191452815268E-3</v>
      </c>
      <c r="AB57" s="80">
        <v>65380453295.040001</v>
      </c>
      <c r="AC57" s="80">
        <v>1460.71</v>
      </c>
      <c r="AD57" s="26">
        <f t="shared" si="41"/>
        <v>2.9604992202730126E-3</v>
      </c>
      <c r="AE57" s="26">
        <f t="shared" si="42"/>
        <v>1.7075612733332482E-3</v>
      </c>
      <c r="AF57" s="80">
        <v>65999908218.389999</v>
      </c>
      <c r="AG57" s="80">
        <v>1464.5</v>
      </c>
      <c r="AH57" s="26">
        <f t="shared" si="43"/>
        <v>9.4746195862944957E-3</v>
      </c>
      <c r="AI57" s="26">
        <f t="shared" si="44"/>
        <v>2.5946286394972059E-3</v>
      </c>
      <c r="AJ57" s="27">
        <f t="shared" si="13"/>
        <v>2.2487455675898688E-2</v>
      </c>
      <c r="AK57" s="27">
        <f t="shared" si="14"/>
        <v>2.0163329354233356E-3</v>
      </c>
      <c r="AL57" s="28">
        <f t="shared" si="15"/>
        <v>0.13654946624913236</v>
      </c>
      <c r="AM57" s="28">
        <f t="shared" si="16"/>
        <v>1.3915812794239759E-2</v>
      </c>
      <c r="AN57" s="29">
        <f t="shared" si="17"/>
        <v>1.6673987842134481E-2</v>
      </c>
      <c r="AO57" s="87">
        <f t="shared" si="18"/>
        <v>2.9694691031776125E-4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636243842.89999998</v>
      </c>
      <c r="C58" s="80">
        <v>1.0325</v>
      </c>
      <c r="D58" s="80">
        <v>636003521.47000003</v>
      </c>
      <c r="E58" s="80">
        <v>1.0347999999999999</v>
      </c>
      <c r="F58" s="26">
        <f>((D58-B58)/B58)</f>
        <v>-3.7771906586091627E-4</v>
      </c>
      <c r="G58" s="26">
        <f>((E58-C58)/C58)</f>
        <v>2.227602905568977E-3</v>
      </c>
      <c r="H58" s="80">
        <v>636003521.47000003</v>
      </c>
      <c r="I58" s="351">
        <v>1.0347999999999999</v>
      </c>
      <c r="J58" s="26">
        <f t="shared" si="32"/>
        <v>0</v>
      </c>
      <c r="K58" s="26">
        <f t="shared" si="33"/>
        <v>0</v>
      </c>
      <c r="L58" s="80">
        <v>638133139.47000003</v>
      </c>
      <c r="M58" s="351">
        <v>1.0383</v>
      </c>
      <c r="N58" s="26">
        <f t="shared" si="34"/>
        <v>3.3484374348711102E-3</v>
      </c>
      <c r="O58" s="26">
        <f t="shared" si="35"/>
        <v>3.382296095863992E-3</v>
      </c>
      <c r="P58" s="80">
        <v>639206518.88999999</v>
      </c>
      <c r="Q58" s="351">
        <v>1.0401</v>
      </c>
      <c r="R58" s="26">
        <f t="shared" si="36"/>
        <v>1.6820618670446261E-3</v>
      </c>
      <c r="S58" s="26">
        <f t="shared" si="37"/>
        <v>1.7336030049118982E-3</v>
      </c>
      <c r="T58" s="80">
        <v>639459531.98000002</v>
      </c>
      <c r="U58" s="351">
        <v>1.04</v>
      </c>
      <c r="V58" s="26">
        <f t="shared" si="38"/>
        <v>3.958237009838349E-4</v>
      </c>
      <c r="W58" s="26">
        <f t="shared" si="38"/>
        <v>-9.6144601480616269E-5</v>
      </c>
      <c r="X58" s="80">
        <v>640866572.73000002</v>
      </c>
      <c r="Y58" s="351">
        <v>1.0441</v>
      </c>
      <c r="Z58" s="26">
        <f t="shared" si="39"/>
        <v>2.2003593341447087E-3</v>
      </c>
      <c r="AA58" s="26">
        <f t="shared" si="40"/>
        <v>3.9423076923076851E-3</v>
      </c>
      <c r="AB58" s="80">
        <v>641632569.45000005</v>
      </c>
      <c r="AC58" s="351">
        <v>1.0452999999999999</v>
      </c>
      <c r="AD58" s="26">
        <f t="shared" si="41"/>
        <v>1.1952514807208497E-3</v>
      </c>
      <c r="AE58" s="26">
        <f t="shared" si="42"/>
        <v>1.1493151996933894E-3</v>
      </c>
      <c r="AF58" s="80">
        <v>641535374.04999995</v>
      </c>
      <c r="AG58" s="351">
        <v>1.0470999999999999</v>
      </c>
      <c r="AH58" s="26">
        <f t="shared" si="43"/>
        <v>-1.514814001468319E-4</v>
      </c>
      <c r="AI58" s="26">
        <f t="shared" si="44"/>
        <v>1.7219936860231743E-3</v>
      </c>
      <c r="AJ58" s="27">
        <f t="shared" si="13"/>
        <v>1.0365916689696727E-3</v>
      </c>
      <c r="AK58" s="27">
        <f t="shared" si="14"/>
        <v>1.7576217478610624E-3</v>
      </c>
      <c r="AL58" s="28">
        <f t="shared" si="15"/>
        <v>8.6978332560393827E-3</v>
      </c>
      <c r="AM58" s="28">
        <f t="shared" si="16"/>
        <v>1.188635485117895E-2</v>
      </c>
      <c r="AN58" s="29">
        <f t="shared" si="17"/>
        <v>1.3113618376918695E-3</v>
      </c>
      <c r="AO58" s="87">
        <f t="shared" si="18"/>
        <v>1.4407770077969563E-3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2884972436</v>
      </c>
      <c r="C59" s="80">
        <v>3533.64</v>
      </c>
      <c r="D59" s="80">
        <v>2890826150.75</v>
      </c>
      <c r="E59" s="80">
        <v>3537.83</v>
      </c>
      <c r="F59" s="26">
        <f>((D59-B59)/B59)</f>
        <v>2.0290366302827302E-3</v>
      </c>
      <c r="G59" s="26">
        <f>((E59-C59)/C59)</f>
        <v>1.1857461427876225E-3</v>
      </c>
      <c r="H59" s="80">
        <v>2893572044.29</v>
      </c>
      <c r="I59" s="80">
        <v>3543.07</v>
      </c>
      <c r="J59" s="26">
        <f t="shared" si="32"/>
        <v>9.4986463965934559E-4</v>
      </c>
      <c r="K59" s="26">
        <f t="shared" si="33"/>
        <v>1.4811339154227978E-3</v>
      </c>
      <c r="L59" s="80">
        <v>2898673864.4499998</v>
      </c>
      <c r="M59" s="80">
        <v>3547.63</v>
      </c>
      <c r="N59" s="26">
        <f t="shared" si="34"/>
        <v>1.7631564315350194E-3</v>
      </c>
      <c r="O59" s="26">
        <f t="shared" si="35"/>
        <v>1.2870194492346878E-3</v>
      </c>
      <c r="P59" s="80">
        <v>2901913847.6199999</v>
      </c>
      <c r="Q59" s="80">
        <v>3551.4054688907195</v>
      </c>
      <c r="R59" s="26">
        <f t="shared" si="36"/>
        <v>1.1177467081536739E-3</v>
      </c>
      <c r="S59" s="26">
        <f t="shared" si="37"/>
        <v>1.0642228447496967E-3</v>
      </c>
      <c r="T59" s="80">
        <v>2901223183.6599998</v>
      </c>
      <c r="U59" s="80">
        <v>3555.64</v>
      </c>
      <c r="V59" s="26">
        <f t="shared" si="38"/>
        <v>-2.380029167876521E-4</v>
      </c>
      <c r="W59" s="26">
        <f t="shared" si="38"/>
        <v>1.1923536037700172E-3</v>
      </c>
      <c r="X59" s="80">
        <v>2902151499.4699998</v>
      </c>
      <c r="Y59" s="80">
        <v>3559.94</v>
      </c>
      <c r="Z59" s="26">
        <f t="shared" si="39"/>
        <v>3.1997393900211368E-4</v>
      </c>
      <c r="AA59" s="26">
        <f t="shared" si="40"/>
        <v>1.209346278025948E-3</v>
      </c>
      <c r="AB59" s="80">
        <v>2903708527.77</v>
      </c>
      <c r="AC59" s="80">
        <v>3564.24</v>
      </c>
      <c r="AD59" s="26">
        <f t="shared" si="41"/>
        <v>5.3650827680241377E-4</v>
      </c>
      <c r="AE59" s="26">
        <f t="shared" si="42"/>
        <v>1.2078855261604766E-3</v>
      </c>
      <c r="AF59" s="80">
        <v>2907053548.46</v>
      </c>
      <c r="AG59" s="80">
        <v>3568.39</v>
      </c>
      <c r="AH59" s="26">
        <f t="shared" si="43"/>
        <v>1.1519822523540189E-3</v>
      </c>
      <c r="AI59" s="26">
        <f t="shared" si="44"/>
        <v>1.1643435907795466E-3</v>
      </c>
      <c r="AJ59" s="27">
        <f t="shared" si="13"/>
        <v>9.5378324512520793E-4</v>
      </c>
      <c r="AK59" s="27">
        <f t="shared" si="14"/>
        <v>1.2240064188663491E-3</v>
      </c>
      <c r="AL59" s="28">
        <f t="shared" si="15"/>
        <v>5.6134118289299338E-3</v>
      </c>
      <c r="AM59" s="28">
        <f t="shared" si="16"/>
        <v>8.6380634456714837E-3</v>
      </c>
      <c r="AN59" s="29">
        <f t="shared" si="17"/>
        <v>7.4389168832944888E-4</v>
      </c>
      <c r="AO59" s="87">
        <f t="shared" si="18"/>
        <v>1.2078090402201857E-4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130374210941.3</v>
      </c>
      <c r="C60" s="80">
        <v>1.9982</v>
      </c>
      <c r="D60" s="80">
        <v>127447781665.53</v>
      </c>
      <c r="E60" s="80">
        <v>2.0002</v>
      </c>
      <c r="F60" s="26">
        <f>((D60-B60)/B60)</f>
        <v>-2.2446381494018067E-2</v>
      </c>
      <c r="G60" s="26">
        <f>((E60-C60)/C60)</f>
        <v>1.0009008107296575E-3</v>
      </c>
      <c r="H60" s="80">
        <v>127158742290.64</v>
      </c>
      <c r="I60" s="80">
        <v>2.0024000000000002</v>
      </c>
      <c r="J60" s="26">
        <f t="shared" si="32"/>
        <v>-2.2679043221681596E-3</v>
      </c>
      <c r="K60" s="26">
        <f t="shared" si="33"/>
        <v>1.099890010999001E-3</v>
      </c>
      <c r="L60" s="80">
        <v>130428569115.61</v>
      </c>
      <c r="M60" s="80">
        <v>2.0045999999999999</v>
      </c>
      <c r="N60" s="26">
        <f t="shared" si="34"/>
        <v>2.5714526316219229E-2</v>
      </c>
      <c r="O60" s="26">
        <f t="shared" si="35"/>
        <v>1.0986815821013571E-3</v>
      </c>
      <c r="P60" s="80">
        <v>125644146522.12</v>
      </c>
      <c r="Q60" s="80">
        <v>2.0066999999999999</v>
      </c>
      <c r="R60" s="26">
        <f t="shared" si="36"/>
        <v>-3.6682320644406997E-2</v>
      </c>
      <c r="S60" s="26">
        <f t="shared" si="37"/>
        <v>1.0475905417539613E-3</v>
      </c>
      <c r="T60" s="80">
        <v>120888823889.33</v>
      </c>
      <c r="U60" s="80">
        <v>2.0089000000000001</v>
      </c>
      <c r="V60" s="26">
        <f t="shared" si="38"/>
        <v>-3.784754614058209E-2</v>
      </c>
      <c r="W60" s="26">
        <f t="shared" si="38"/>
        <v>1.0963273035332645E-3</v>
      </c>
      <c r="X60" s="80">
        <v>118598011352.31</v>
      </c>
      <c r="Y60" s="80">
        <v>2.0114000000000001</v>
      </c>
      <c r="Z60" s="26">
        <f t="shared" si="39"/>
        <v>-1.8949746248810996E-2</v>
      </c>
      <c r="AA60" s="26">
        <f t="shared" si="40"/>
        <v>1.2444621434615692E-3</v>
      </c>
      <c r="AB60" s="80">
        <v>107138694811.52</v>
      </c>
      <c r="AC60" s="80">
        <v>1.8849</v>
      </c>
      <c r="AD60" s="26">
        <f t="shared" si="41"/>
        <v>-9.6623176140354344E-2</v>
      </c>
      <c r="AE60" s="26">
        <f t="shared" si="42"/>
        <v>-6.2891518345431066E-2</v>
      </c>
      <c r="AF60" s="80">
        <v>114658428520.7</v>
      </c>
      <c r="AG60" s="80">
        <v>1.8871</v>
      </c>
      <c r="AH60" s="26">
        <f t="shared" si="43"/>
        <v>7.018690793656597E-2</v>
      </c>
      <c r="AI60" s="26">
        <f t="shared" si="44"/>
        <v>1.16717067218419E-3</v>
      </c>
      <c r="AJ60" s="27">
        <f t="shared" si="13"/>
        <v>-1.486445509219443E-2</v>
      </c>
      <c r="AK60" s="27">
        <f t="shared" si="14"/>
        <v>-6.8920619100835082E-3</v>
      </c>
      <c r="AL60" s="28">
        <f t="shared" si="15"/>
        <v>-0.1003497509151943</v>
      </c>
      <c r="AM60" s="28">
        <f t="shared" si="16"/>
        <v>-5.6544345565443445E-2</v>
      </c>
      <c r="AN60" s="29">
        <f t="shared" si="17"/>
        <v>4.8992662114001391E-2</v>
      </c>
      <c r="AO60" s="87">
        <f t="shared" si="18"/>
        <v>2.2627315841719543E-2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10139901931.99</v>
      </c>
      <c r="C61" s="81">
        <v>1</v>
      </c>
      <c r="D61" s="80">
        <v>10134574072.41</v>
      </c>
      <c r="E61" s="81">
        <v>1</v>
      </c>
      <c r="F61" s="26">
        <f>((D61-B61)/B61)</f>
        <v>-5.2543502054899142E-4</v>
      </c>
      <c r="G61" s="26">
        <f>((E61-C61)/C61)</f>
        <v>0</v>
      </c>
      <c r="H61" s="80">
        <v>10076951729.469999</v>
      </c>
      <c r="I61" s="81">
        <v>1</v>
      </c>
      <c r="J61" s="26">
        <f t="shared" si="32"/>
        <v>-5.6857192545337974E-3</v>
      </c>
      <c r="K61" s="26">
        <f t="shared" si="33"/>
        <v>0</v>
      </c>
      <c r="L61" s="80">
        <v>10093335349.85</v>
      </c>
      <c r="M61" s="81">
        <v>1</v>
      </c>
      <c r="N61" s="26">
        <f t="shared" si="34"/>
        <v>1.6258508346415161E-3</v>
      </c>
      <c r="O61" s="26">
        <f t="shared" si="35"/>
        <v>0</v>
      </c>
      <c r="P61" s="80">
        <v>10041355935.09</v>
      </c>
      <c r="Q61" s="81">
        <v>1</v>
      </c>
      <c r="R61" s="26">
        <f t="shared" si="36"/>
        <v>-5.1498749380969201E-3</v>
      </c>
      <c r="S61" s="26">
        <f t="shared" si="37"/>
        <v>0</v>
      </c>
      <c r="T61" s="80">
        <v>10022716106.74</v>
      </c>
      <c r="U61" s="81">
        <v>1</v>
      </c>
      <c r="V61" s="26">
        <f t="shared" si="38"/>
        <v>-1.8563059083348103E-3</v>
      </c>
      <c r="W61" s="26">
        <f t="shared" si="38"/>
        <v>0</v>
      </c>
      <c r="X61" s="80">
        <v>9970242512.6800003</v>
      </c>
      <c r="Y61" s="81">
        <v>1</v>
      </c>
      <c r="Z61" s="26">
        <f t="shared" si="39"/>
        <v>-5.2354664644958292E-3</v>
      </c>
      <c r="AA61" s="26">
        <f t="shared" si="40"/>
        <v>0</v>
      </c>
      <c r="AB61" s="80">
        <v>9970662296.7900009</v>
      </c>
      <c r="AC61" s="81">
        <v>1</v>
      </c>
      <c r="AD61" s="26">
        <f t="shared" si="41"/>
        <v>4.210370103502853E-5</v>
      </c>
      <c r="AE61" s="26">
        <f t="shared" si="42"/>
        <v>0</v>
      </c>
      <c r="AF61" s="80">
        <v>10019287578.780001</v>
      </c>
      <c r="AG61" s="81">
        <v>1</v>
      </c>
      <c r="AH61" s="26">
        <f t="shared" si="43"/>
        <v>4.8768357148806863E-3</v>
      </c>
      <c r="AI61" s="26">
        <f t="shared" si="44"/>
        <v>0</v>
      </c>
      <c r="AJ61" s="27">
        <f t="shared" si="13"/>
        <v>-1.48850141693164E-3</v>
      </c>
      <c r="AK61" s="27">
        <f t="shared" si="14"/>
        <v>0</v>
      </c>
      <c r="AL61" s="28">
        <f t="shared" si="15"/>
        <v>-1.1375563768767645E-2</v>
      </c>
      <c r="AM61" s="28">
        <f t="shared" si="16"/>
        <v>0</v>
      </c>
      <c r="AN61" s="29">
        <f t="shared" si="17"/>
        <v>3.7546975626508721E-3</v>
      </c>
      <c r="AO61" s="87">
        <f t="shared" si="18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4083917083.9299998</v>
      </c>
      <c r="C62" s="81">
        <v>22.467300000000002</v>
      </c>
      <c r="D62" s="80">
        <v>4058343010.8400002</v>
      </c>
      <c r="E62" s="81">
        <v>22.490600000000001</v>
      </c>
      <c r="F62" s="26">
        <f>((D62-B62)/B62)</f>
        <v>-6.2621430759777948E-3</v>
      </c>
      <c r="G62" s="26">
        <f>((E62-C62)/C62)</f>
        <v>1.0370627534238197E-3</v>
      </c>
      <c r="H62" s="80">
        <v>4047930661.1700001</v>
      </c>
      <c r="I62" s="81">
        <v>22.540800000000001</v>
      </c>
      <c r="J62" s="26">
        <f t="shared" si="32"/>
        <v>-2.565665258502858E-3</v>
      </c>
      <c r="K62" s="26">
        <f t="shared" si="33"/>
        <v>2.232043609330131E-3</v>
      </c>
      <c r="L62" s="80">
        <v>4086101007.3899999</v>
      </c>
      <c r="M62" s="81">
        <v>22.576499999999999</v>
      </c>
      <c r="N62" s="26">
        <f t="shared" si="34"/>
        <v>9.4295948757598443E-3</v>
      </c>
      <c r="O62" s="26">
        <f t="shared" si="35"/>
        <v>1.5837947189096442E-3</v>
      </c>
      <c r="P62" s="80">
        <v>4041081402.4899998</v>
      </c>
      <c r="Q62" s="81">
        <v>22.6005</v>
      </c>
      <c r="R62" s="26">
        <f t="shared" si="36"/>
        <v>-1.1017741563064395E-2</v>
      </c>
      <c r="S62" s="26">
        <f t="shared" si="37"/>
        <v>1.0630522888844997E-3</v>
      </c>
      <c r="T62" s="80">
        <v>4019423410.9299998</v>
      </c>
      <c r="U62" s="81">
        <v>22.6248</v>
      </c>
      <c r="V62" s="26">
        <f t="shared" si="38"/>
        <v>-5.3594544140226682E-3</v>
      </c>
      <c r="W62" s="26">
        <f t="shared" si="38"/>
        <v>1.0751974513838283E-3</v>
      </c>
      <c r="X62" s="80">
        <v>4034992753.9499998</v>
      </c>
      <c r="Y62" s="81">
        <v>22.648700000000002</v>
      </c>
      <c r="Z62" s="26">
        <f t="shared" si="39"/>
        <v>3.8735264808535319E-3</v>
      </c>
      <c r="AA62" s="26">
        <f t="shared" si="40"/>
        <v>1.056362929175115E-3</v>
      </c>
      <c r="AB62" s="80">
        <v>4036308647.6399999</v>
      </c>
      <c r="AC62" s="81">
        <v>22.672999999999998</v>
      </c>
      <c r="AD62" s="26">
        <f t="shared" si="41"/>
        <v>3.261204592528404E-4</v>
      </c>
      <c r="AE62" s="26">
        <f t="shared" si="42"/>
        <v>1.0729092619000938E-3</v>
      </c>
      <c r="AF62" s="80">
        <v>4044322450.0999999</v>
      </c>
      <c r="AG62" s="81">
        <v>22.695900000000002</v>
      </c>
      <c r="AH62" s="26">
        <f t="shared" si="43"/>
        <v>1.9854285585136433E-3</v>
      </c>
      <c r="AI62" s="26">
        <f t="shared" si="44"/>
        <v>1.0100119084375016E-3</v>
      </c>
      <c r="AJ62" s="27">
        <f t="shared" si="13"/>
        <v>-1.1987917421484823E-3</v>
      </c>
      <c r="AK62" s="27">
        <f t="shared" si="14"/>
        <v>1.2663043651805793E-3</v>
      </c>
      <c r="AL62" s="28">
        <f t="shared" si="15"/>
        <v>-3.4547500550226426E-3</v>
      </c>
      <c r="AM62" s="28">
        <f t="shared" si="16"/>
        <v>9.1282580277983316E-3</v>
      </c>
      <c r="AN62" s="29">
        <f t="shared" si="17"/>
        <v>6.4629094486987433E-3</v>
      </c>
      <c r="AO62" s="87">
        <f t="shared" si="18"/>
        <v>4.3276524218272125E-4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460747273.41000003</v>
      </c>
      <c r="C63" s="81">
        <v>2.1061000000000001</v>
      </c>
      <c r="D63" s="80">
        <v>460795814.43000001</v>
      </c>
      <c r="E63" s="81">
        <v>2.1061999999999999</v>
      </c>
      <c r="F63" s="26">
        <f>((D63-B63)/B63)</f>
        <v>1.0535281010070411E-4</v>
      </c>
      <c r="G63" s="26">
        <f>((E63-C63)/C63)</f>
        <v>4.7481126252204046E-5</v>
      </c>
      <c r="H63" s="80">
        <v>460038638.93000001</v>
      </c>
      <c r="I63" s="81">
        <v>2.1027999999999998</v>
      </c>
      <c r="J63" s="26">
        <f t="shared" si="32"/>
        <v>-1.6431909238078016E-3</v>
      </c>
      <c r="K63" s="26">
        <f t="shared" si="33"/>
        <v>-1.6142816446681558E-3</v>
      </c>
      <c r="L63" s="80">
        <v>462245564.82999998</v>
      </c>
      <c r="M63" s="81">
        <v>2.1172</v>
      </c>
      <c r="N63" s="26">
        <f t="shared" si="34"/>
        <v>4.7972620411473408E-3</v>
      </c>
      <c r="O63" s="26">
        <f t="shared" si="35"/>
        <v>6.8480121742439566E-3</v>
      </c>
      <c r="P63" s="80">
        <v>462982392.35000002</v>
      </c>
      <c r="Q63" s="81">
        <v>2.1206</v>
      </c>
      <c r="R63" s="26">
        <f t="shared" si="36"/>
        <v>1.5940175007866729E-3</v>
      </c>
      <c r="S63" s="26">
        <f t="shared" si="37"/>
        <v>1.6058945777442234E-3</v>
      </c>
      <c r="T63" s="80">
        <v>462119254.02999997</v>
      </c>
      <c r="U63" s="81">
        <v>2.1166999999999998</v>
      </c>
      <c r="V63" s="26">
        <f t="shared" si="38"/>
        <v>-1.8643005312123128E-3</v>
      </c>
      <c r="W63" s="26">
        <f t="shared" si="38"/>
        <v>-1.8391021409036295E-3</v>
      </c>
      <c r="X63" s="80">
        <v>461034043.27999997</v>
      </c>
      <c r="Y63" s="81">
        <v>2.1208</v>
      </c>
      <c r="Z63" s="26">
        <f t="shared" si="39"/>
        <v>-2.3483348519591223E-3</v>
      </c>
      <c r="AA63" s="26">
        <f t="shared" si="40"/>
        <v>1.9369773704352128E-3</v>
      </c>
      <c r="AB63" s="80">
        <v>461021868.48000002</v>
      </c>
      <c r="AC63" s="81">
        <v>2.1208</v>
      </c>
      <c r="AD63" s="26">
        <f t="shared" si="41"/>
        <v>-2.6407594357534658E-5</v>
      </c>
      <c r="AE63" s="26">
        <f t="shared" si="42"/>
        <v>0</v>
      </c>
      <c r="AF63" s="80">
        <v>460626129.32999998</v>
      </c>
      <c r="AG63" s="81">
        <v>2.1240999999999999</v>
      </c>
      <c r="AH63" s="26">
        <f t="shared" si="43"/>
        <v>-8.5839561430089441E-4</v>
      </c>
      <c r="AI63" s="26">
        <f t="shared" si="44"/>
        <v>1.5560165975103068E-3</v>
      </c>
      <c r="AJ63" s="27">
        <f t="shared" si="13"/>
        <v>-3.0499645450368467E-5</v>
      </c>
      <c r="AK63" s="27">
        <f t="shared" si="14"/>
        <v>1.0676247575767649E-3</v>
      </c>
      <c r="AL63" s="28">
        <f t="shared" si="15"/>
        <v>-3.6824357923025553E-4</v>
      </c>
      <c r="AM63" s="28">
        <f t="shared" si="16"/>
        <v>8.4987180704586586E-3</v>
      </c>
      <c r="AN63" s="29">
        <f t="shared" si="17"/>
        <v>2.3295058373349166E-3</v>
      </c>
      <c r="AO63" s="87">
        <f t="shared" si="18"/>
        <v>2.7391112350317378E-3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22652956042.419998</v>
      </c>
      <c r="C64" s="81">
        <v>318.56</v>
      </c>
      <c r="D64" s="80">
        <v>22623292314.34</v>
      </c>
      <c r="E64" s="81">
        <v>318.8</v>
      </c>
      <c r="F64" s="26">
        <f>((D64-B64)/B64)</f>
        <v>-1.3094859683853014E-3</v>
      </c>
      <c r="G64" s="26">
        <f>((E64-C64)/C64)</f>
        <v>7.5339025615271562E-4</v>
      </c>
      <c r="H64" s="80">
        <v>22553174658.18</v>
      </c>
      <c r="I64" s="81">
        <v>319.08999999999997</v>
      </c>
      <c r="J64" s="26">
        <f t="shared" si="32"/>
        <v>-3.0993568568954515E-3</v>
      </c>
      <c r="K64" s="26">
        <f t="shared" si="33"/>
        <v>9.0966122961092725E-4</v>
      </c>
      <c r="L64" s="80">
        <v>22443562597.59</v>
      </c>
      <c r="M64" s="81">
        <v>319.47000000000003</v>
      </c>
      <c r="N64" s="26">
        <f t="shared" si="34"/>
        <v>-4.8601610305999219E-3</v>
      </c>
      <c r="O64" s="26">
        <f t="shared" si="35"/>
        <v>1.1908865837226246E-3</v>
      </c>
      <c r="P64" s="80">
        <v>22529651303.41</v>
      </c>
      <c r="Q64" s="81">
        <v>319.81</v>
      </c>
      <c r="R64" s="26">
        <f t="shared" si="36"/>
        <v>3.8357861166499448E-3</v>
      </c>
      <c r="S64" s="26">
        <f t="shared" si="37"/>
        <v>1.0642626850720723E-3</v>
      </c>
      <c r="T64" s="80">
        <v>22397318044.52</v>
      </c>
      <c r="U64" s="81">
        <v>320.14999999999998</v>
      </c>
      <c r="V64" s="26">
        <f t="shared" si="38"/>
        <v>-5.8737375518088889E-3</v>
      </c>
      <c r="W64" s="26">
        <f t="shared" si="38"/>
        <v>1.0631312341702105E-3</v>
      </c>
      <c r="X64" s="80">
        <v>22463032995.759998</v>
      </c>
      <c r="Y64" s="81">
        <v>320.5</v>
      </c>
      <c r="Z64" s="26">
        <f t="shared" si="39"/>
        <v>2.934054475155184E-3</v>
      </c>
      <c r="AA64" s="26">
        <f t="shared" si="40"/>
        <v>1.0932375449008989E-3</v>
      </c>
      <c r="AB64" s="80">
        <v>22563067710.009998</v>
      </c>
      <c r="AC64" s="81">
        <v>320.85000000000002</v>
      </c>
      <c r="AD64" s="26">
        <f t="shared" si="41"/>
        <v>4.4533039803165498E-3</v>
      </c>
      <c r="AE64" s="26">
        <f t="shared" si="42"/>
        <v>1.0920436817473409E-3</v>
      </c>
      <c r="AF64" s="80">
        <v>22238887796.43</v>
      </c>
      <c r="AG64" s="81">
        <v>321.08</v>
      </c>
      <c r="AH64" s="26">
        <f t="shared" si="43"/>
        <v>-1.4367723296605503E-2</v>
      </c>
      <c r="AI64" s="26">
        <f t="shared" si="44"/>
        <v>7.1684587813608015E-4</v>
      </c>
      <c r="AJ64" s="27">
        <f t="shared" si="13"/>
        <v>-2.2859150165216737E-3</v>
      </c>
      <c r="AK64" s="27">
        <f t="shared" si="14"/>
        <v>9.8543238668910875E-4</v>
      </c>
      <c r="AL64" s="28">
        <f t="shared" si="15"/>
        <v>-1.6991537419438336E-2</v>
      </c>
      <c r="AM64" s="28">
        <f t="shared" si="16"/>
        <v>7.151819322459136E-3</v>
      </c>
      <c r="AN64" s="29">
        <f t="shared" si="17"/>
        <v>6.2931344071068766E-3</v>
      </c>
      <c r="AO64" s="87">
        <f t="shared" si="18"/>
        <v>1.7286419337500132E-4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6672856881.8100004</v>
      </c>
      <c r="C65" s="81">
        <v>1.03</v>
      </c>
      <c r="D65" s="80">
        <v>6699300515.9200001</v>
      </c>
      <c r="E65" s="81">
        <v>1.03</v>
      </c>
      <c r="F65" s="26">
        <f>((D65-B65)/B65)</f>
        <v>3.9628654680252742E-3</v>
      </c>
      <c r="G65" s="26">
        <f>((E65-C65)/C65)</f>
        <v>0</v>
      </c>
      <c r="H65" s="80">
        <v>6799760765.3900003</v>
      </c>
      <c r="I65" s="81">
        <v>1.03</v>
      </c>
      <c r="J65" s="26">
        <f t="shared" si="32"/>
        <v>1.4995632638253769E-2</v>
      </c>
      <c r="K65" s="26">
        <f t="shared" si="33"/>
        <v>0</v>
      </c>
      <c r="L65" s="80">
        <v>6752538368.0699997</v>
      </c>
      <c r="M65" s="81">
        <v>1.03</v>
      </c>
      <c r="N65" s="26">
        <f t="shared" si="34"/>
        <v>-6.9447145200103536E-3</v>
      </c>
      <c r="O65" s="26">
        <f t="shared" si="35"/>
        <v>0</v>
      </c>
      <c r="P65" s="80">
        <v>6739792636.9099998</v>
      </c>
      <c r="Q65" s="81">
        <v>1.04</v>
      </c>
      <c r="R65" s="26">
        <f t="shared" si="36"/>
        <v>-1.8875466476827754E-3</v>
      </c>
      <c r="S65" s="26">
        <f t="shared" si="37"/>
        <v>9.7087378640776777E-3</v>
      </c>
      <c r="T65" s="80">
        <v>6751355370.8500004</v>
      </c>
      <c r="U65" s="81">
        <v>1.04</v>
      </c>
      <c r="V65" s="26">
        <f t="shared" si="38"/>
        <v>1.7155919422027965E-3</v>
      </c>
      <c r="W65" s="26">
        <f t="shared" si="38"/>
        <v>0</v>
      </c>
      <c r="X65" s="80">
        <v>6782364886.29</v>
      </c>
      <c r="Y65" s="81">
        <v>1.04</v>
      </c>
      <c r="Z65" s="26">
        <f t="shared" si="39"/>
        <v>4.5930800167752776E-3</v>
      </c>
      <c r="AA65" s="26">
        <f t="shared" si="40"/>
        <v>0</v>
      </c>
      <c r="AB65" s="80">
        <v>6936032508.2200003</v>
      </c>
      <c r="AC65" s="81">
        <v>1.04</v>
      </c>
      <c r="AD65" s="26">
        <f t="shared" si="41"/>
        <v>2.2656938178101702E-2</v>
      </c>
      <c r="AE65" s="26">
        <f t="shared" si="42"/>
        <v>0</v>
      </c>
      <c r="AF65" s="80">
        <v>6989140703.8000002</v>
      </c>
      <c r="AG65" s="81">
        <v>1.04</v>
      </c>
      <c r="AH65" s="26">
        <f t="shared" si="43"/>
        <v>7.6568550561233054E-3</v>
      </c>
      <c r="AI65" s="26">
        <f t="shared" si="44"/>
        <v>0</v>
      </c>
      <c r="AJ65" s="27">
        <f t="shared" si="13"/>
        <v>5.8435877664736249E-3</v>
      </c>
      <c r="AK65" s="27">
        <f t="shared" si="14"/>
        <v>1.2135922330097097E-3</v>
      </c>
      <c r="AL65" s="28">
        <f t="shared" si="15"/>
        <v>4.3264246347993092E-2</v>
      </c>
      <c r="AM65" s="28">
        <f t="shared" si="16"/>
        <v>9.7087378640776777E-3</v>
      </c>
      <c r="AN65" s="29">
        <f t="shared" si="17"/>
        <v>9.3746540194014887E-3</v>
      </c>
      <c r="AO65" s="87">
        <f t="shared" si="18"/>
        <v>3.4325571902259614E-3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5047385163.8100004</v>
      </c>
      <c r="C66" s="81">
        <v>3.98</v>
      </c>
      <c r="D66" s="80">
        <v>5043279788.8699999</v>
      </c>
      <c r="E66" s="81">
        <v>3.98</v>
      </c>
      <c r="F66" s="26">
        <f>((D66-B66)/B66)</f>
        <v>-8.1336668527622459E-4</v>
      </c>
      <c r="G66" s="26">
        <f>((E66-C66)/C66)</f>
        <v>0</v>
      </c>
      <c r="H66" s="80">
        <v>5047170522.4300003</v>
      </c>
      <c r="I66" s="81">
        <v>3.98</v>
      </c>
      <c r="J66" s="26">
        <f t="shared" si="32"/>
        <v>7.7146890969382036E-4</v>
      </c>
      <c r="K66" s="26">
        <f t="shared" si="33"/>
        <v>0</v>
      </c>
      <c r="L66" s="80">
        <v>4934866663.6099997</v>
      </c>
      <c r="M66" s="81">
        <v>3.97</v>
      </c>
      <c r="N66" s="26">
        <f t="shared" si="34"/>
        <v>-2.2250854874213973E-2</v>
      </c>
      <c r="O66" s="26">
        <f t="shared" si="35"/>
        <v>-2.512562814070298E-3</v>
      </c>
      <c r="P66" s="80">
        <v>4917764849.6099997</v>
      </c>
      <c r="Q66" s="81">
        <v>3.97</v>
      </c>
      <c r="R66" s="26">
        <f t="shared" si="36"/>
        <v>-3.4655068040864798E-3</v>
      </c>
      <c r="S66" s="26">
        <f t="shared" si="37"/>
        <v>0</v>
      </c>
      <c r="T66" s="80">
        <v>4824401544.2200003</v>
      </c>
      <c r="U66" s="81">
        <v>3.96</v>
      </c>
      <c r="V66" s="26">
        <f t="shared" si="38"/>
        <v>-1.8984906404665425E-2</v>
      </c>
      <c r="W66" s="26">
        <f t="shared" si="38"/>
        <v>-2.5188916876574888E-3</v>
      </c>
      <c r="X66" s="80">
        <v>4817147889.8800001</v>
      </c>
      <c r="Y66" s="81">
        <v>3.97</v>
      </c>
      <c r="Z66" s="26">
        <f t="shared" si="39"/>
        <v>-1.50353453656663E-3</v>
      </c>
      <c r="AA66" s="26">
        <f t="shared" si="40"/>
        <v>2.5252525252525836E-3</v>
      </c>
      <c r="AB66" s="80">
        <v>4780477004.1499996</v>
      </c>
      <c r="AC66" s="81">
        <v>3.96</v>
      </c>
      <c r="AD66" s="26">
        <f t="shared" si="41"/>
        <v>-7.6125721211590209E-3</v>
      </c>
      <c r="AE66" s="26">
        <f t="shared" si="42"/>
        <v>-2.5188916876574888E-3</v>
      </c>
      <c r="AF66" s="80">
        <v>4778685389.0100002</v>
      </c>
      <c r="AG66" s="81">
        <v>3.96</v>
      </c>
      <c r="AH66" s="26">
        <f t="shared" si="43"/>
        <v>-3.7477748317669204E-4</v>
      </c>
      <c r="AI66" s="26">
        <f t="shared" si="44"/>
        <v>0</v>
      </c>
      <c r="AJ66" s="27">
        <f t="shared" si="13"/>
        <v>-6.7792562499313274E-3</v>
      </c>
      <c r="AK66" s="27">
        <f t="shared" si="14"/>
        <v>-6.2813670801658661E-4</v>
      </c>
      <c r="AL66" s="28">
        <f t="shared" si="15"/>
        <v>-5.2464747334449363E-2</v>
      </c>
      <c r="AM66" s="28">
        <f t="shared" si="16"/>
        <v>-5.0251256281407079E-3</v>
      </c>
      <c r="AN66" s="29">
        <f t="shared" si="17"/>
        <v>8.9560792364442744E-3</v>
      </c>
      <c r="AO66" s="87">
        <f t="shared" si="18"/>
        <v>1.7817750815080078E-3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60251456625.449997</v>
      </c>
      <c r="C67" s="80">
        <v>4358.28</v>
      </c>
      <c r="D67" s="80">
        <v>60797878857.57</v>
      </c>
      <c r="E67" s="80">
        <v>4364.88</v>
      </c>
      <c r="F67" s="26">
        <f>((D67-B67)/B67)</f>
        <v>9.0690294098084261E-3</v>
      </c>
      <c r="G67" s="26">
        <f>((E67-C67)/C67)</f>
        <v>1.514358875519784E-3</v>
      </c>
      <c r="H67" s="80">
        <v>62020170867.650002</v>
      </c>
      <c r="I67" s="80">
        <v>4369.3500000000004</v>
      </c>
      <c r="J67" s="26">
        <f t="shared" si="32"/>
        <v>2.0104188386957402E-2</v>
      </c>
      <c r="K67" s="26">
        <f t="shared" si="33"/>
        <v>1.024083136306211E-3</v>
      </c>
      <c r="L67" s="80">
        <v>63647244397.760002</v>
      </c>
      <c r="M67" s="80">
        <v>4374.99</v>
      </c>
      <c r="N67" s="26">
        <f t="shared" si="34"/>
        <v>2.6234586382906749E-2</v>
      </c>
      <c r="O67" s="26">
        <f t="shared" si="35"/>
        <v>1.2908098458579462E-3</v>
      </c>
      <c r="P67" s="80">
        <v>63599203246.650002</v>
      </c>
      <c r="Q67" s="80">
        <v>4380.6499999999996</v>
      </c>
      <c r="R67" s="26">
        <f t="shared" si="36"/>
        <v>-7.5480331575346836E-4</v>
      </c>
      <c r="S67" s="26">
        <f t="shared" si="37"/>
        <v>1.2937172427822359E-3</v>
      </c>
      <c r="T67" s="80">
        <v>65996872049.18</v>
      </c>
      <c r="U67" s="80">
        <v>4386.38</v>
      </c>
      <c r="V67" s="26">
        <f t="shared" si="38"/>
        <v>3.7699667293493846E-2</v>
      </c>
      <c r="W67" s="26">
        <f t="shared" si="38"/>
        <v>1.3080250647736005E-3</v>
      </c>
      <c r="X67" s="80">
        <v>66572351403.620003</v>
      </c>
      <c r="Y67" s="80">
        <v>4392</v>
      </c>
      <c r="Z67" s="26">
        <f t="shared" si="39"/>
        <v>8.7197974172346041E-3</v>
      </c>
      <c r="AA67" s="26">
        <f t="shared" si="40"/>
        <v>1.2812387435652841E-3</v>
      </c>
      <c r="AB67" s="80">
        <v>66742861146.879997</v>
      </c>
      <c r="AC67" s="80">
        <v>4397.83</v>
      </c>
      <c r="AD67" s="26">
        <f t="shared" si="41"/>
        <v>2.5612696512132319E-3</v>
      </c>
      <c r="AE67" s="26">
        <f t="shared" si="42"/>
        <v>1.3274134790528067E-3</v>
      </c>
      <c r="AF67" s="80">
        <v>67111570907.300003</v>
      </c>
      <c r="AG67" s="80">
        <v>4403.87</v>
      </c>
      <c r="AH67" s="26">
        <f t="shared" si="43"/>
        <v>5.5243325515906766E-3</v>
      </c>
      <c r="AI67" s="26">
        <f t="shared" si="44"/>
        <v>1.3734046109103726E-3</v>
      </c>
      <c r="AJ67" s="27">
        <f t="shared" si="13"/>
        <v>1.3644758472181433E-2</v>
      </c>
      <c r="AK67" s="27">
        <f t="shared" si="14"/>
        <v>1.3016313748460302E-3</v>
      </c>
      <c r="AL67" s="28">
        <f t="shared" si="15"/>
        <v>0.10384724217963205</v>
      </c>
      <c r="AM67" s="28">
        <f t="shared" si="16"/>
        <v>8.9326625245137962E-3</v>
      </c>
      <c r="AN67" s="29">
        <f t="shared" si="17"/>
        <v>1.3202768103443343E-2</v>
      </c>
      <c r="AO67" s="87">
        <f t="shared" si="18"/>
        <v>1.3561426717471282E-4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249646688.91</v>
      </c>
      <c r="C68" s="80">
        <v>4030.48</v>
      </c>
      <c r="D68" s="80">
        <v>252281038.81</v>
      </c>
      <c r="E68" s="80">
        <v>4073.15</v>
      </c>
      <c r="F68" s="26">
        <f>((D68-B68)/B68)</f>
        <v>1.0552312596261647E-2</v>
      </c>
      <c r="G68" s="26">
        <f>((E68-C68)/C68)</f>
        <v>1.0586828367837099E-2</v>
      </c>
      <c r="H68" s="80">
        <v>255238151.34999999</v>
      </c>
      <c r="I68" s="80">
        <v>4121.1099999999997</v>
      </c>
      <c r="J68" s="26">
        <f t="shared" si="32"/>
        <v>1.1721501361927865E-2</v>
      </c>
      <c r="K68" s="26">
        <f t="shared" si="33"/>
        <v>1.1774670709401712E-2</v>
      </c>
      <c r="L68" s="80">
        <v>262088602.74000001</v>
      </c>
      <c r="M68" s="80">
        <v>4232.1899999999996</v>
      </c>
      <c r="N68" s="26">
        <f t="shared" si="34"/>
        <v>2.6839449172338693E-2</v>
      </c>
      <c r="O68" s="26">
        <f t="shared" si="35"/>
        <v>2.6953903195983592E-2</v>
      </c>
      <c r="P68" s="80">
        <v>260309084.31999999</v>
      </c>
      <c r="Q68" s="80">
        <v>4202.49</v>
      </c>
      <c r="R68" s="26">
        <f t="shared" si="36"/>
        <v>-6.7897588883914723E-3</v>
      </c>
      <c r="S68" s="26">
        <f t="shared" si="37"/>
        <v>-7.017643347770261E-3</v>
      </c>
      <c r="T68" s="80">
        <v>257989094.27000001</v>
      </c>
      <c r="U68" s="80">
        <v>4141.37</v>
      </c>
      <c r="V68" s="26">
        <f t="shared" si="38"/>
        <v>-8.9124436669601598E-3</v>
      </c>
      <c r="W68" s="26">
        <f t="shared" si="38"/>
        <v>-1.454375858122206E-2</v>
      </c>
      <c r="X68" s="80">
        <v>255604365.46000001</v>
      </c>
      <c r="Y68" s="80">
        <v>4103.76</v>
      </c>
      <c r="Z68" s="26">
        <f t="shared" si="39"/>
        <v>-9.2435256488177381E-3</v>
      </c>
      <c r="AA68" s="26">
        <f t="shared" si="40"/>
        <v>-9.0815358202719562E-3</v>
      </c>
      <c r="AB68" s="80">
        <v>256785521.63</v>
      </c>
      <c r="AC68" s="80">
        <v>4144.9799999999996</v>
      </c>
      <c r="AD68" s="26">
        <f t="shared" si="41"/>
        <v>4.6210328523705445E-3</v>
      </c>
      <c r="AE68" s="26">
        <f t="shared" si="42"/>
        <v>1.0044447043686604E-2</v>
      </c>
      <c r="AF68" s="80">
        <v>256383014.59</v>
      </c>
      <c r="AG68" s="80">
        <v>4138.42</v>
      </c>
      <c r="AH68" s="26">
        <f t="shared" si="43"/>
        <v>-1.5674833902043766E-3</v>
      </c>
      <c r="AI68" s="26">
        <f t="shared" si="44"/>
        <v>-1.5826373106744764E-3</v>
      </c>
      <c r="AJ68" s="27">
        <f t="shared" si="13"/>
        <v>3.4026355485656254E-3</v>
      </c>
      <c r="AK68" s="27">
        <f t="shared" si="14"/>
        <v>3.3917842821212817E-3</v>
      </c>
      <c r="AL68" s="28">
        <f t="shared" si="15"/>
        <v>1.6259548475576539E-2</v>
      </c>
      <c r="AM68" s="28">
        <f t="shared" si="16"/>
        <v>1.6024452819071229E-2</v>
      </c>
      <c r="AN68" s="29">
        <f t="shared" si="17"/>
        <v>1.2599680783209131E-2</v>
      </c>
      <c r="AO68" s="87">
        <f t="shared" si="18"/>
        <v>1.3793586914228335E-2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54450537.350000001</v>
      </c>
      <c r="C69" s="80">
        <v>11.5962</v>
      </c>
      <c r="D69" s="80">
        <v>54947070.57</v>
      </c>
      <c r="E69" s="80">
        <v>11.707700000000001</v>
      </c>
      <c r="F69" s="26">
        <f>((D69-B69)/B69)</f>
        <v>9.11897740895295E-3</v>
      </c>
      <c r="G69" s="26">
        <f>((E69-C69)/C69)</f>
        <v>9.615218778565502E-3</v>
      </c>
      <c r="H69" s="80">
        <v>55540194.520000003</v>
      </c>
      <c r="I69" s="80">
        <v>11.729900000000001</v>
      </c>
      <c r="J69" s="26">
        <f t="shared" si="32"/>
        <v>1.0794459901995882E-2</v>
      </c>
      <c r="K69" s="26">
        <f t="shared" si="33"/>
        <v>1.8961879788515058E-3</v>
      </c>
      <c r="L69" s="80">
        <v>55633264.140000001</v>
      </c>
      <c r="M69" s="80">
        <v>11.7522</v>
      </c>
      <c r="N69" s="26">
        <f t="shared" si="34"/>
        <v>1.6757164933313834E-3</v>
      </c>
      <c r="O69" s="26">
        <f t="shared" si="35"/>
        <v>1.9011244767644687E-3</v>
      </c>
      <c r="P69" s="80">
        <v>55216255.729999997</v>
      </c>
      <c r="Q69" s="80">
        <v>11.7621</v>
      </c>
      <c r="R69" s="26">
        <f t="shared" si="36"/>
        <v>-7.495666782208042E-3</v>
      </c>
      <c r="S69" s="26">
        <f t="shared" si="37"/>
        <v>8.4239546638076443E-4</v>
      </c>
      <c r="T69" s="80">
        <v>55355512.990000002</v>
      </c>
      <c r="U69" s="80">
        <v>11.7897</v>
      </c>
      <c r="V69" s="26">
        <f t="shared" si="38"/>
        <v>2.5220337409503912E-3</v>
      </c>
      <c r="W69" s="26">
        <f t="shared" si="38"/>
        <v>2.3465197541255069E-3</v>
      </c>
      <c r="X69" s="80">
        <v>55770577.259999998</v>
      </c>
      <c r="Y69" s="80">
        <v>11.812200000000001</v>
      </c>
      <c r="Z69" s="26">
        <f t="shared" si="39"/>
        <v>7.4981559664161609E-3</v>
      </c>
      <c r="AA69" s="26">
        <f t="shared" si="40"/>
        <v>1.9084455075193477E-3</v>
      </c>
      <c r="AB69" s="80">
        <v>55861299.43</v>
      </c>
      <c r="AC69" s="80">
        <v>11.8345</v>
      </c>
      <c r="AD69" s="26">
        <f t="shared" si="41"/>
        <v>1.6267030835463471E-3</v>
      </c>
      <c r="AE69" s="26">
        <f t="shared" si="42"/>
        <v>1.887878633954686E-3</v>
      </c>
      <c r="AF69" s="80">
        <v>55891088.32</v>
      </c>
      <c r="AG69" s="80">
        <v>11.856999999999999</v>
      </c>
      <c r="AH69" s="26">
        <f t="shared" si="43"/>
        <v>5.332652534753361E-4</v>
      </c>
      <c r="AI69" s="26">
        <f t="shared" si="44"/>
        <v>1.9012210063795746E-3</v>
      </c>
      <c r="AJ69" s="27">
        <f t="shared" si="13"/>
        <v>3.284205633307551E-3</v>
      </c>
      <c r="AK69" s="27">
        <f t="shared" si="14"/>
        <v>2.7873739503176697E-3</v>
      </c>
      <c r="AL69" s="28">
        <f t="shared" si="15"/>
        <v>1.7180492794376827E-2</v>
      </c>
      <c r="AM69" s="28">
        <f t="shared" si="16"/>
        <v>1.2752291227140977E-2</v>
      </c>
      <c r="AN69" s="29">
        <f t="shared" si="17"/>
        <v>5.8296610847543701E-3</v>
      </c>
      <c r="AO69" s="87">
        <f t="shared" si="18"/>
        <v>2.791397073683683E-3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14433374912.389999</v>
      </c>
      <c r="C70" s="80">
        <v>1146.33</v>
      </c>
      <c r="D70" s="80">
        <v>14612463183.5</v>
      </c>
      <c r="E70" s="80">
        <v>1151.97</v>
      </c>
      <c r="F70" s="26">
        <f>((D70-B70)/B70)</f>
        <v>1.2407927612014457E-2</v>
      </c>
      <c r="G70" s="26">
        <f>((E70-C70)/C70)</f>
        <v>4.9200492004920927E-3</v>
      </c>
      <c r="H70" s="80">
        <v>14638554846.76</v>
      </c>
      <c r="I70" s="80">
        <v>1152.69</v>
      </c>
      <c r="J70" s="26">
        <f t="shared" si="32"/>
        <v>1.7855759793778117E-3</v>
      </c>
      <c r="K70" s="26">
        <f t="shared" si="33"/>
        <v>6.2501627646555666E-4</v>
      </c>
      <c r="L70" s="80">
        <v>14700861563.65</v>
      </c>
      <c r="M70" s="80">
        <v>1158.47</v>
      </c>
      <c r="N70" s="26">
        <f t="shared" si="34"/>
        <v>4.2563434397890681E-3</v>
      </c>
      <c r="O70" s="26">
        <f t="shared" si="35"/>
        <v>5.0143577197685179E-3</v>
      </c>
      <c r="P70" s="80">
        <v>14705052278.27</v>
      </c>
      <c r="Q70" s="80">
        <v>1159.6600000000001</v>
      </c>
      <c r="R70" s="26">
        <f t="shared" si="36"/>
        <v>2.8506591956235989E-4</v>
      </c>
      <c r="S70" s="26">
        <f t="shared" si="37"/>
        <v>1.0272169326784937E-3</v>
      </c>
      <c r="T70" s="80">
        <v>14707265239.16</v>
      </c>
      <c r="U70" s="80">
        <v>1160.79</v>
      </c>
      <c r="V70" s="26">
        <f t="shared" si="38"/>
        <v>1.5048983493037518E-4</v>
      </c>
      <c r="W70" s="26">
        <f t="shared" si="38"/>
        <v>9.744235379334302E-4</v>
      </c>
      <c r="X70" s="80">
        <v>14813999719.41</v>
      </c>
      <c r="Y70" s="80">
        <v>1165.3699999999999</v>
      </c>
      <c r="Z70" s="26">
        <f t="shared" si="39"/>
        <v>7.2572622111829205E-3</v>
      </c>
      <c r="AA70" s="26">
        <f t="shared" si="40"/>
        <v>3.9455887800548999E-3</v>
      </c>
      <c r="AB70" s="80">
        <v>14801627350.200001</v>
      </c>
      <c r="AC70" s="80">
        <v>1168.6199999999999</v>
      </c>
      <c r="AD70" s="26">
        <f t="shared" si="41"/>
        <v>-8.3518087244110204E-4</v>
      </c>
      <c r="AE70" s="26">
        <f t="shared" si="42"/>
        <v>2.7888138531110295E-3</v>
      </c>
      <c r="AF70" s="80">
        <v>14855525015.6</v>
      </c>
      <c r="AG70" s="80">
        <v>1171.93</v>
      </c>
      <c r="AH70" s="26">
        <f t="shared" si="43"/>
        <v>3.6413337618090586E-3</v>
      </c>
      <c r="AI70" s="26">
        <f t="shared" si="44"/>
        <v>2.8324006092657777E-3</v>
      </c>
      <c r="AJ70" s="27">
        <f t="shared" ref="AJ70:AJ133" si="45">AVERAGE(F70,J70,N70,R70,V70,Z70,AD70,AH70)</f>
        <v>3.6186022357781187E-3</v>
      </c>
      <c r="AK70" s="27">
        <f t="shared" ref="AK70:AK133" si="46">AVERAGE(G70,K70,O70,S70,W70,AA70,AE70,AI70)</f>
        <v>2.7659833637212255E-3</v>
      </c>
      <c r="AL70" s="28">
        <f t="shared" ref="AL70:AL133" si="47">((AF70-D70)/D70)</f>
        <v>1.6633871308874143E-2</v>
      </c>
      <c r="AM70" s="28">
        <f t="shared" ref="AM70:AM133" si="48">((AG70-E70)/E70)</f>
        <v>1.7326840108683416E-2</v>
      </c>
      <c r="AN70" s="29">
        <f t="shared" ref="AN70:AN133" si="49">STDEV(F70,J70,N70,R70,V70,Z70,AD70,AH70)</f>
        <v>4.4277655567644784E-3</v>
      </c>
      <c r="AO70" s="87">
        <f t="shared" ref="AO70:AO133" si="50">STDEV(G70,K70,O70,S70,W70,AA70,AE70,AI70)</f>
        <v>1.7691129203190896E-3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21420591.460000001</v>
      </c>
      <c r="C71" s="80">
        <v>0.69840000000000002</v>
      </c>
      <c r="D71" s="80">
        <v>21444058.100000001</v>
      </c>
      <c r="E71" s="80">
        <v>0.69920000000000004</v>
      </c>
      <c r="F71" s="26">
        <f>((D71-B71)/B71)</f>
        <v>1.095517835902025E-3</v>
      </c>
      <c r="G71" s="26">
        <f>((E71-C71)/C71)</f>
        <v>1.1454753722795288E-3</v>
      </c>
      <c r="H71" s="80">
        <v>21468034.879999999</v>
      </c>
      <c r="I71" s="80">
        <v>0.69920000000000004</v>
      </c>
      <c r="J71" s="26">
        <f t="shared" si="32"/>
        <v>1.1181083304375801E-3</v>
      </c>
      <c r="K71" s="26">
        <f t="shared" si="33"/>
        <v>0</v>
      </c>
      <c r="L71" s="80">
        <v>23361247.690000001</v>
      </c>
      <c r="M71" s="80">
        <v>0.70120000000000005</v>
      </c>
      <c r="N71" s="26">
        <f t="shared" si="34"/>
        <v>8.8187522546078631E-2</v>
      </c>
      <c r="O71" s="26">
        <f t="shared" si="35"/>
        <v>2.8604118993135036E-3</v>
      </c>
      <c r="P71" s="80">
        <v>21638494.620000001</v>
      </c>
      <c r="Q71" s="80">
        <v>0.70230000000000004</v>
      </c>
      <c r="R71" s="26">
        <f t="shared" si="36"/>
        <v>-7.3744052238161953E-2</v>
      </c>
      <c r="S71" s="26">
        <f t="shared" si="37"/>
        <v>1.5687393040501852E-3</v>
      </c>
      <c r="T71" s="80">
        <v>21671323.66</v>
      </c>
      <c r="U71" s="80">
        <v>0.70330000000000004</v>
      </c>
      <c r="V71" s="26">
        <f t="shared" si="38"/>
        <v>1.5171591451494007E-3</v>
      </c>
      <c r="W71" s="26">
        <f t="shared" si="38"/>
        <v>1.4238929232521726E-3</v>
      </c>
      <c r="X71" s="80">
        <v>21708587.039999999</v>
      </c>
      <c r="Y71" s="80">
        <v>0.70440000000000003</v>
      </c>
      <c r="Z71" s="26">
        <f t="shared" si="39"/>
        <v>1.7194787261092918E-3</v>
      </c>
      <c r="AA71" s="26">
        <f t="shared" si="40"/>
        <v>1.5640551684913831E-3</v>
      </c>
      <c r="AB71" s="80">
        <v>21753097.68</v>
      </c>
      <c r="AC71" s="80">
        <v>0.70530000000000004</v>
      </c>
      <c r="AD71" s="26">
        <f t="shared" si="41"/>
        <v>2.0503702022607825E-3</v>
      </c>
      <c r="AE71" s="26">
        <f t="shared" si="42"/>
        <v>1.2776831345826403E-3</v>
      </c>
      <c r="AF71" s="80">
        <v>21781421.02</v>
      </c>
      <c r="AG71" s="80">
        <v>0.70689999999999997</v>
      </c>
      <c r="AH71" s="26">
        <f t="shared" si="43"/>
        <v>1.3020370899194092E-3</v>
      </c>
      <c r="AI71" s="26">
        <f t="shared" si="44"/>
        <v>2.2685382106903936E-3</v>
      </c>
      <c r="AJ71" s="27">
        <f t="shared" si="45"/>
        <v>2.9057677047118957E-3</v>
      </c>
      <c r="AK71" s="27">
        <f t="shared" si="46"/>
        <v>1.5135995015824761E-3</v>
      </c>
      <c r="AL71" s="28">
        <f t="shared" si="47"/>
        <v>1.5732233070194772E-2</v>
      </c>
      <c r="AM71" s="28">
        <f t="shared" si="48"/>
        <v>1.1012585812356878E-2</v>
      </c>
      <c r="AN71" s="29">
        <f t="shared" si="49"/>
        <v>4.3361082796127527E-2</v>
      </c>
      <c r="AO71" s="87">
        <f t="shared" si="50"/>
        <v>8.3491872055315602E-4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415591999.50999999</v>
      </c>
      <c r="C72" s="80">
        <v>1171.69</v>
      </c>
      <c r="D72" s="80">
        <v>410680376.33999997</v>
      </c>
      <c r="E72" s="80">
        <v>1171.69</v>
      </c>
      <c r="F72" s="26">
        <f>((D72-B72)/B72)</f>
        <v>-1.1818377581356286E-2</v>
      </c>
      <c r="G72" s="26">
        <f>((E72-C72)/C72)</f>
        <v>0</v>
      </c>
      <c r="H72" s="80">
        <v>411475454.88999999</v>
      </c>
      <c r="I72" s="80">
        <v>1161.79</v>
      </c>
      <c r="J72" s="26">
        <f t="shared" si="32"/>
        <v>1.936003266301117E-3</v>
      </c>
      <c r="K72" s="26">
        <f t="shared" si="33"/>
        <v>-8.4493338681733993E-3</v>
      </c>
      <c r="L72" s="80">
        <v>412739065.97000003</v>
      </c>
      <c r="M72" s="80">
        <v>1165.2</v>
      </c>
      <c r="N72" s="26">
        <f t="shared" si="34"/>
        <v>3.0709269896495891E-3</v>
      </c>
      <c r="O72" s="26">
        <f t="shared" si="35"/>
        <v>2.9351259694093443E-3</v>
      </c>
      <c r="P72" s="80">
        <v>413464114.87</v>
      </c>
      <c r="Q72" s="80">
        <v>1168.01</v>
      </c>
      <c r="R72" s="26">
        <f t="shared" si="36"/>
        <v>1.7566762145376285E-3</v>
      </c>
      <c r="S72" s="26">
        <f t="shared" si="37"/>
        <v>2.4116031582560463E-3</v>
      </c>
      <c r="T72" s="80">
        <v>418533764.58999997</v>
      </c>
      <c r="U72" s="80">
        <v>1168.27</v>
      </c>
      <c r="V72" s="26">
        <f t="shared" si="38"/>
        <v>1.2261401987918471E-2</v>
      </c>
      <c r="W72" s="26">
        <f t="shared" si="38"/>
        <v>2.2260083389696227E-4</v>
      </c>
      <c r="X72" s="80">
        <v>415531839.67000002</v>
      </c>
      <c r="Y72" s="80">
        <v>1170.8599999999999</v>
      </c>
      <c r="Z72" s="26">
        <f t="shared" si="39"/>
        <v>-7.17247967542278E-3</v>
      </c>
      <c r="AA72" s="26">
        <f t="shared" si="40"/>
        <v>2.2169532727878984E-3</v>
      </c>
      <c r="AB72" s="80">
        <v>416571345.87</v>
      </c>
      <c r="AC72" s="80">
        <v>1173.3</v>
      </c>
      <c r="AD72" s="26">
        <f t="shared" si="41"/>
        <v>2.5016282767297096E-3</v>
      </c>
      <c r="AE72" s="26">
        <f t="shared" si="42"/>
        <v>2.0839383017611456E-3</v>
      </c>
      <c r="AF72" s="80">
        <v>416889061.25999999</v>
      </c>
      <c r="AG72" s="80">
        <v>1174.7</v>
      </c>
      <c r="AH72" s="26">
        <f t="shared" si="43"/>
        <v>7.6269141684828117E-4</v>
      </c>
      <c r="AI72" s="26">
        <f t="shared" si="44"/>
        <v>1.1932157163556559E-3</v>
      </c>
      <c r="AJ72" s="27">
        <f t="shared" si="45"/>
        <v>4.1230886190071639E-4</v>
      </c>
      <c r="AK72" s="27">
        <f t="shared" si="46"/>
        <v>3.2676292303670672E-4</v>
      </c>
      <c r="AL72" s="28">
        <f t="shared" si="47"/>
        <v>1.5118046241537193E-2</v>
      </c>
      <c r="AM72" s="28">
        <f t="shared" si="48"/>
        <v>2.5689388831516792E-3</v>
      </c>
      <c r="AN72" s="29">
        <f t="shared" si="49"/>
        <v>7.2032230688396969E-3</v>
      </c>
      <c r="AO72" s="87">
        <f t="shared" si="50"/>
        <v>3.697467097088872E-3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161817320.53999999</v>
      </c>
      <c r="C73" s="80">
        <v>139.66</v>
      </c>
      <c r="D73" s="80">
        <v>161991694.72999999</v>
      </c>
      <c r="E73" s="80">
        <v>139.82</v>
      </c>
      <c r="F73" s="26">
        <f>((D73-B73)/B73)</f>
        <v>1.0775990445157178E-3</v>
      </c>
      <c r="G73" s="26">
        <f>((E73-C73)/C73)</f>
        <v>1.1456394099956795E-3</v>
      </c>
      <c r="H73" s="80">
        <v>162152233.12</v>
      </c>
      <c r="I73" s="80">
        <v>139.94999999999999</v>
      </c>
      <c r="J73" s="26">
        <f t="shared" si="32"/>
        <v>9.9102852320665695E-4</v>
      </c>
      <c r="K73" s="26">
        <f t="shared" si="33"/>
        <v>9.2976684308393258E-4</v>
      </c>
      <c r="L73" s="80">
        <v>162325784.55000001</v>
      </c>
      <c r="M73" s="80">
        <v>140</v>
      </c>
      <c r="N73" s="26">
        <f t="shared" si="34"/>
        <v>1.0702993517922828E-3</v>
      </c>
      <c r="O73" s="26">
        <f t="shared" si="35"/>
        <v>3.5727045373355748E-4</v>
      </c>
      <c r="P73" s="80">
        <v>162500578.61000001</v>
      </c>
      <c r="Q73" s="80">
        <v>140.25</v>
      </c>
      <c r="R73" s="26">
        <f t="shared" si="36"/>
        <v>1.0768101967568921E-3</v>
      </c>
      <c r="S73" s="26">
        <f t="shared" si="37"/>
        <v>1.7857142857142857E-3</v>
      </c>
      <c r="T73" s="80">
        <v>161196674.06999999</v>
      </c>
      <c r="U73" s="80">
        <v>140.41</v>
      </c>
      <c r="V73" s="26">
        <f t="shared" si="38"/>
        <v>-8.0239993675922903E-3</v>
      </c>
      <c r="W73" s="26">
        <f t="shared" si="38"/>
        <v>1.1408199643493518E-3</v>
      </c>
      <c r="X73" s="80">
        <v>162126756.00999999</v>
      </c>
      <c r="Y73" s="80">
        <v>140.55000000000001</v>
      </c>
      <c r="Z73" s="26">
        <f t="shared" si="39"/>
        <v>5.769858127445654E-3</v>
      </c>
      <c r="AA73" s="26">
        <f t="shared" si="40"/>
        <v>9.970799800585056E-4</v>
      </c>
      <c r="AB73" s="80">
        <v>162300706.80000001</v>
      </c>
      <c r="AC73" s="80">
        <v>140.69890000000001</v>
      </c>
      <c r="AD73" s="26">
        <f t="shared" si="41"/>
        <v>1.0729307998322754E-3</v>
      </c>
      <c r="AE73" s="26">
        <f t="shared" si="42"/>
        <v>1.0594094628246003E-3</v>
      </c>
      <c r="AF73" s="80">
        <v>162474613.74000001</v>
      </c>
      <c r="AG73" s="80">
        <v>140.85</v>
      </c>
      <c r="AH73" s="26">
        <f t="shared" si="43"/>
        <v>1.071510675639261E-3</v>
      </c>
      <c r="AI73" s="26">
        <f t="shared" si="44"/>
        <v>1.0739245296159767E-3</v>
      </c>
      <c r="AJ73" s="27">
        <f t="shared" si="45"/>
        <v>5.1325466894955622E-4</v>
      </c>
      <c r="AK73" s="27">
        <f t="shared" si="46"/>
        <v>1.0612031161719862E-3</v>
      </c>
      <c r="AL73" s="28">
        <f t="shared" si="47"/>
        <v>2.981134377320557E-3</v>
      </c>
      <c r="AM73" s="28">
        <f t="shared" si="48"/>
        <v>7.3666142182806553E-3</v>
      </c>
      <c r="AN73" s="29">
        <f t="shared" si="49"/>
        <v>3.8231647247210297E-3</v>
      </c>
      <c r="AO73" s="87">
        <f t="shared" si="50"/>
        <v>3.8830368827361204E-4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771029861.53999996</v>
      </c>
      <c r="C74" s="81">
        <v>188.81716299999999</v>
      </c>
      <c r="D74" s="80">
        <v>773215727.62</v>
      </c>
      <c r="E74" s="81">
        <v>189.14695599999999</v>
      </c>
      <c r="F74" s="26">
        <f>((D74-B74)/B74)</f>
        <v>2.8349953601461688E-3</v>
      </c>
      <c r="G74" s="26">
        <f>((E74-C74)/C74)</f>
        <v>1.7466261793160991E-3</v>
      </c>
      <c r="H74" s="80">
        <v>784805022.79999995</v>
      </c>
      <c r="I74" s="81">
        <v>188.77</v>
      </c>
      <c r="J74" s="26">
        <f t="shared" si="32"/>
        <v>1.4988436947179577E-2</v>
      </c>
      <c r="K74" s="26">
        <f t="shared" si="33"/>
        <v>-1.9929266004152799E-3</v>
      </c>
      <c r="L74" s="80">
        <v>770798882.40999997</v>
      </c>
      <c r="M74" s="81">
        <v>189.46812800000001</v>
      </c>
      <c r="N74" s="26">
        <f t="shared" si="34"/>
        <v>-1.7846649783189929E-2</v>
      </c>
      <c r="O74" s="26">
        <f t="shared" si="35"/>
        <v>3.6982995179318584E-3</v>
      </c>
      <c r="P74" s="80">
        <v>753732323.97000003</v>
      </c>
      <c r="Q74" s="81">
        <v>189.73310799999999</v>
      </c>
      <c r="R74" s="26">
        <f t="shared" si="36"/>
        <v>-2.2141389705495146E-2</v>
      </c>
      <c r="S74" s="26">
        <f t="shared" si="37"/>
        <v>1.3985465671565616E-3</v>
      </c>
      <c r="T74" s="80">
        <v>754697755.32000005</v>
      </c>
      <c r="U74" s="81">
        <v>190.37898799999999</v>
      </c>
      <c r="V74" s="26">
        <f t="shared" si="38"/>
        <v>1.2808676492935573E-3</v>
      </c>
      <c r="W74" s="26">
        <f t="shared" si="38"/>
        <v>3.404150212940197E-3</v>
      </c>
      <c r="X74" s="80">
        <v>761568560.36000001</v>
      </c>
      <c r="Y74" s="81">
        <v>190.81656799999999</v>
      </c>
      <c r="Z74" s="26">
        <f t="shared" si="39"/>
        <v>9.1040485963638056E-3</v>
      </c>
      <c r="AA74" s="26">
        <f t="shared" si="40"/>
        <v>2.2984679380688641E-3</v>
      </c>
      <c r="AB74" s="80">
        <v>759733169.16999996</v>
      </c>
      <c r="AC74" s="81">
        <v>191.27868599999999</v>
      </c>
      <c r="AD74" s="26">
        <f t="shared" si="41"/>
        <v>-2.4100143907364716E-3</v>
      </c>
      <c r="AE74" s="26">
        <f t="shared" si="42"/>
        <v>2.421791801642737E-3</v>
      </c>
      <c r="AF74" s="80">
        <v>755798194.88</v>
      </c>
      <c r="AG74" s="81">
        <v>191.53417400000001</v>
      </c>
      <c r="AH74" s="26">
        <f t="shared" si="43"/>
        <v>-5.1794162077968475E-3</v>
      </c>
      <c r="AI74" s="26">
        <f t="shared" si="44"/>
        <v>1.3356846251025268E-3</v>
      </c>
      <c r="AJ74" s="27">
        <f t="shared" si="45"/>
        <v>-2.4211401917794105E-3</v>
      </c>
      <c r="AK74" s="27">
        <f t="shared" si="46"/>
        <v>1.7888300302179455E-3</v>
      </c>
      <c r="AL74" s="28">
        <f t="shared" si="47"/>
        <v>-2.2526097333291605E-2</v>
      </c>
      <c r="AM74" s="28">
        <f t="shared" si="48"/>
        <v>1.262096969723382E-2</v>
      </c>
      <c r="AN74" s="29">
        <f t="shared" si="49"/>
        <v>1.2602142522813768E-2</v>
      </c>
      <c r="AO74" s="87">
        <f t="shared" si="50"/>
        <v>1.755677758283103E-3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425903047.66000003</v>
      </c>
      <c r="C75" s="81">
        <v>1.4746999999999999</v>
      </c>
      <c r="D75" s="80">
        <v>431934439.91000003</v>
      </c>
      <c r="E75" s="81">
        <v>1.4761</v>
      </c>
      <c r="F75" s="26">
        <f>((D75-B75)/B75)</f>
        <v>1.4161420734455234E-2</v>
      </c>
      <c r="G75" s="26">
        <f>((E75-C75)/C75)</f>
        <v>9.4934562961962975E-4</v>
      </c>
      <c r="H75" s="80">
        <v>429343447.32999998</v>
      </c>
      <c r="I75" s="81">
        <v>1.4669000000000001</v>
      </c>
      <c r="J75" s="26">
        <f t="shared" si="32"/>
        <v>-5.9985783503161147E-3</v>
      </c>
      <c r="K75" s="26">
        <f t="shared" si="33"/>
        <v>-6.2326400650361598E-3</v>
      </c>
      <c r="L75" s="80">
        <v>430594877.87</v>
      </c>
      <c r="M75" s="81">
        <v>1.4703999999999999</v>
      </c>
      <c r="N75" s="26">
        <f t="shared" si="34"/>
        <v>2.914754022175987E-3</v>
      </c>
      <c r="O75" s="26">
        <f t="shared" si="35"/>
        <v>2.3859840479922532E-3</v>
      </c>
      <c r="P75" s="80">
        <v>432718132.81</v>
      </c>
      <c r="Q75" s="81">
        <v>1.4773000000000001</v>
      </c>
      <c r="R75" s="26">
        <f t="shared" si="36"/>
        <v>4.9309804856550688E-3</v>
      </c>
      <c r="S75" s="26">
        <f t="shared" si="37"/>
        <v>4.6926006528836568E-3</v>
      </c>
      <c r="T75" s="80">
        <v>418436230.01999998</v>
      </c>
      <c r="U75" s="81">
        <v>1.4618</v>
      </c>
      <c r="V75" s="26">
        <f t="shared" si="38"/>
        <v>-3.3005094326081751E-2</v>
      </c>
      <c r="W75" s="26">
        <f t="shared" si="38"/>
        <v>-1.0492113991741738E-2</v>
      </c>
      <c r="X75" s="80">
        <v>427776250.75999999</v>
      </c>
      <c r="Y75" s="81">
        <v>1.4937</v>
      </c>
      <c r="Z75" s="26">
        <f t="shared" si="39"/>
        <v>2.2321252487036279E-2</v>
      </c>
      <c r="AA75" s="26">
        <f t="shared" si="40"/>
        <v>2.1822410726501599E-2</v>
      </c>
      <c r="AB75" s="80">
        <v>429448857.11000001</v>
      </c>
      <c r="AC75" s="81">
        <v>1.4992000000000001</v>
      </c>
      <c r="AD75" s="26">
        <f t="shared" si="41"/>
        <v>3.9100028274791357E-3</v>
      </c>
      <c r="AE75" s="26">
        <f t="shared" si="42"/>
        <v>3.6821316194684743E-3</v>
      </c>
      <c r="AF75" s="80">
        <v>430013778.50999999</v>
      </c>
      <c r="AG75" s="81">
        <v>1.5017</v>
      </c>
      <c r="AH75" s="26">
        <f t="shared" si="43"/>
        <v>1.3154567549711184E-3</v>
      </c>
      <c r="AI75" s="26">
        <f t="shared" si="44"/>
        <v>1.6675560298825684E-3</v>
      </c>
      <c r="AJ75" s="27">
        <f t="shared" si="45"/>
        <v>1.3187743294218698E-3</v>
      </c>
      <c r="AK75" s="27">
        <f t="shared" si="46"/>
        <v>2.3094093311962854E-3</v>
      </c>
      <c r="AL75" s="28">
        <f t="shared" si="47"/>
        <v>-4.4466502842427525E-3</v>
      </c>
      <c r="AM75" s="28">
        <f t="shared" si="48"/>
        <v>1.7342998441840028E-2</v>
      </c>
      <c r="AN75" s="29">
        <f t="shared" si="49"/>
        <v>1.6300827874664071E-2</v>
      </c>
      <c r="AO75" s="87">
        <f t="shared" si="50"/>
        <v>9.4674963556149738E-3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450138950.19999999</v>
      </c>
      <c r="C76" s="81">
        <v>1.1950000000000001</v>
      </c>
      <c r="D76" s="80">
        <v>452046969.30000001</v>
      </c>
      <c r="E76" s="81">
        <v>1.1986000000000001</v>
      </c>
      <c r="F76" s="26">
        <f>((D76-B76)/B76)</f>
        <v>4.2387336158141329E-3</v>
      </c>
      <c r="G76" s="26">
        <f>((E76-C76)/C76)</f>
        <v>3.0125523012552698E-3</v>
      </c>
      <c r="H76" s="80">
        <v>452025748.07999998</v>
      </c>
      <c r="I76" s="81">
        <v>1.1994</v>
      </c>
      <c r="J76" s="26">
        <f t="shared" si="32"/>
        <v>-4.6944723538109143E-5</v>
      </c>
      <c r="K76" s="26">
        <f t="shared" si="33"/>
        <v>6.6744535291165673E-4</v>
      </c>
      <c r="L76" s="80">
        <v>452062800.5</v>
      </c>
      <c r="M76" s="81">
        <v>1.1996</v>
      </c>
      <c r="N76" s="26">
        <f t="shared" si="34"/>
        <v>8.1969711144549919E-5</v>
      </c>
      <c r="O76" s="26">
        <f t="shared" si="35"/>
        <v>1.6675004168749204E-4</v>
      </c>
      <c r="P76" s="80">
        <v>452133477.64999998</v>
      </c>
      <c r="Q76" s="81">
        <v>1.1999</v>
      </c>
      <c r="R76" s="26">
        <f t="shared" si="36"/>
        <v>1.5634365385031534E-4</v>
      </c>
      <c r="S76" s="26">
        <f t="shared" si="37"/>
        <v>2.5008336112034593E-4</v>
      </c>
      <c r="T76" s="80">
        <v>449703874.94999999</v>
      </c>
      <c r="U76" s="81">
        <v>1.1931</v>
      </c>
      <c r="V76" s="26">
        <f t="shared" si="38"/>
        <v>-5.373640352021803E-3</v>
      </c>
      <c r="W76" s="26">
        <f t="shared" si="38"/>
        <v>-5.6671389282439517E-3</v>
      </c>
      <c r="X76" s="80">
        <v>450565061.22000003</v>
      </c>
      <c r="Y76" s="81">
        <v>1.1947000000000001</v>
      </c>
      <c r="Z76" s="26">
        <f t="shared" si="39"/>
        <v>1.9150074481697338E-3</v>
      </c>
      <c r="AA76" s="26">
        <f t="shared" si="40"/>
        <v>1.3410443382784727E-3</v>
      </c>
      <c r="AB76" s="80">
        <v>447925186.86000001</v>
      </c>
      <c r="AC76" s="81">
        <v>1.1991000000000001</v>
      </c>
      <c r="AD76" s="26">
        <f t="shared" si="41"/>
        <v>-5.8590303314952942E-3</v>
      </c>
      <c r="AE76" s="26">
        <f t="shared" si="42"/>
        <v>3.682932953879601E-3</v>
      </c>
      <c r="AF76" s="80">
        <v>447703167.31</v>
      </c>
      <c r="AG76" s="81">
        <v>1.1993</v>
      </c>
      <c r="AH76" s="26">
        <f t="shared" si="43"/>
        <v>-4.9566212508921634E-4</v>
      </c>
      <c r="AI76" s="26">
        <f t="shared" si="44"/>
        <v>1.6679176048701357E-4</v>
      </c>
      <c r="AJ76" s="27">
        <f t="shared" si="45"/>
        <v>-6.7290288789571134E-4</v>
      </c>
      <c r="AK76" s="27">
        <f t="shared" si="46"/>
        <v>4.5255764767198752E-4</v>
      </c>
      <c r="AL76" s="28">
        <f t="shared" si="47"/>
        <v>-9.6091828615208676E-3</v>
      </c>
      <c r="AM76" s="28">
        <f t="shared" si="48"/>
        <v>5.8401468379769967E-4</v>
      </c>
      <c r="AN76" s="29">
        <f t="shared" si="49"/>
        <v>3.4120589510752784E-3</v>
      </c>
      <c r="AO76" s="87">
        <f t="shared" si="50"/>
        <v>2.8152521510638648E-3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1260349877.24</v>
      </c>
      <c r="C77" s="81">
        <v>1.0379</v>
      </c>
      <c r="D77" s="80">
        <v>1255423697.74</v>
      </c>
      <c r="E77" s="81">
        <v>1.0389999999999999</v>
      </c>
      <c r="F77" s="26">
        <f>((D77-B77)/B77)</f>
        <v>-3.9085809337226921E-3</v>
      </c>
      <c r="G77" s="26">
        <f>((E77-C77)/C77)</f>
        <v>1.0598323537911927E-3</v>
      </c>
      <c r="H77" s="80">
        <v>1252008602.0899999</v>
      </c>
      <c r="I77" s="81">
        <v>1.0399</v>
      </c>
      <c r="J77" s="26">
        <f t="shared" si="32"/>
        <v>-2.720273367587304E-3</v>
      </c>
      <c r="K77" s="26">
        <f t="shared" si="33"/>
        <v>8.6621751684323679E-4</v>
      </c>
      <c r="L77" s="80">
        <v>1253726097.21</v>
      </c>
      <c r="M77" s="81">
        <v>1.0408999999999999</v>
      </c>
      <c r="N77" s="26">
        <f t="shared" si="34"/>
        <v>1.3717917889166889E-3</v>
      </c>
      <c r="O77" s="26">
        <f t="shared" si="35"/>
        <v>9.6163092605047588E-4</v>
      </c>
      <c r="P77" s="80">
        <v>1243242525.3299999</v>
      </c>
      <c r="Q77" s="81">
        <v>1.0418000000000001</v>
      </c>
      <c r="R77" s="26">
        <f t="shared" si="36"/>
        <v>-8.3619316079723508E-3</v>
      </c>
      <c r="S77" s="26">
        <f t="shared" si="37"/>
        <v>8.6463637237018255E-4</v>
      </c>
      <c r="T77" s="80">
        <v>1268386584.52</v>
      </c>
      <c r="U77" s="81">
        <v>1.0429999999999999</v>
      </c>
      <c r="V77" s="26">
        <f t="shared" si="38"/>
        <v>2.0224581027202194E-2</v>
      </c>
      <c r="W77" s="26">
        <f t="shared" si="38"/>
        <v>1.1518525628718254E-3</v>
      </c>
      <c r="X77" s="80">
        <v>1271398919.98</v>
      </c>
      <c r="Y77" s="81">
        <v>1.044</v>
      </c>
      <c r="Z77" s="26">
        <f t="shared" si="39"/>
        <v>2.3749348162177284E-3</v>
      </c>
      <c r="AA77" s="26">
        <f t="shared" si="40"/>
        <v>9.5877277085341516E-4</v>
      </c>
      <c r="AB77" s="80">
        <v>1271008306.1099999</v>
      </c>
      <c r="AC77" s="81">
        <v>1.0450999999999999</v>
      </c>
      <c r="AD77" s="26">
        <f t="shared" si="41"/>
        <v>-3.0723155719392038E-4</v>
      </c>
      <c r="AE77" s="26">
        <f t="shared" si="42"/>
        <v>1.0536398467431789E-3</v>
      </c>
      <c r="AF77" s="80">
        <v>1250599751.5999999</v>
      </c>
      <c r="AG77" s="81">
        <v>1.0462</v>
      </c>
      <c r="AH77" s="26">
        <f t="shared" si="43"/>
        <v>-1.605697965299821E-2</v>
      </c>
      <c r="AI77" s="26">
        <f t="shared" si="44"/>
        <v>1.0525308582911693E-3</v>
      </c>
      <c r="AJ77" s="27">
        <f t="shared" si="45"/>
        <v>-9.2296118589223338E-4</v>
      </c>
      <c r="AK77" s="27">
        <f t="shared" si="46"/>
        <v>9.9613915097683482E-4</v>
      </c>
      <c r="AL77" s="28">
        <f t="shared" si="47"/>
        <v>-3.8424845322611958E-3</v>
      </c>
      <c r="AM77" s="28">
        <f t="shared" si="48"/>
        <v>6.9297401347450391E-3</v>
      </c>
      <c r="AN77" s="29">
        <f t="shared" si="49"/>
        <v>1.0421548597201223E-2</v>
      </c>
      <c r="AO77" s="87">
        <f t="shared" si="50"/>
        <v>1.0110074264562617E-4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29484002613.880001</v>
      </c>
      <c r="C78" s="81">
        <v>108.79</v>
      </c>
      <c r="D78" s="80">
        <v>29813910559.43</v>
      </c>
      <c r="E78" s="81">
        <v>108.92</v>
      </c>
      <c r="F78" s="26">
        <f>((D78-B78)/B78)</f>
        <v>1.118938801730707E-2</v>
      </c>
      <c r="G78" s="26">
        <f>((E78-C78)/C78)</f>
        <v>1.19496277231359E-3</v>
      </c>
      <c r="H78" s="80">
        <v>29949372026.66</v>
      </c>
      <c r="I78" s="81">
        <v>109.03</v>
      </c>
      <c r="J78" s="26">
        <f t="shared" si="32"/>
        <v>4.5435658955230119E-3</v>
      </c>
      <c r="K78" s="26">
        <f t="shared" si="33"/>
        <v>1.0099155343371228E-3</v>
      </c>
      <c r="L78" s="80">
        <v>30483235603.939999</v>
      </c>
      <c r="M78" s="81">
        <v>109.16</v>
      </c>
      <c r="N78" s="26">
        <f t="shared" si="34"/>
        <v>1.7825534932911783E-2</v>
      </c>
      <c r="O78" s="26">
        <f t="shared" si="35"/>
        <v>1.1923323855819081E-3</v>
      </c>
      <c r="P78" s="80">
        <v>31269776905.529999</v>
      </c>
      <c r="Q78" s="81">
        <v>109.28</v>
      </c>
      <c r="R78" s="26">
        <f t="shared" si="36"/>
        <v>2.5802421757627942E-2</v>
      </c>
      <c r="S78" s="26">
        <f t="shared" si="37"/>
        <v>1.0993037742763334E-3</v>
      </c>
      <c r="T78" s="80">
        <v>31910053631.599998</v>
      </c>
      <c r="U78" s="81">
        <v>109.41</v>
      </c>
      <c r="V78" s="26">
        <f t="shared" si="38"/>
        <v>2.0475896838162859E-2</v>
      </c>
      <c r="W78" s="26">
        <f t="shared" si="38"/>
        <v>1.1896046852122571E-3</v>
      </c>
      <c r="X78" s="80">
        <v>31496830937.639999</v>
      </c>
      <c r="Y78" s="81">
        <v>109.55</v>
      </c>
      <c r="Z78" s="26">
        <f t="shared" si="39"/>
        <v>-1.2949608256088655E-2</v>
      </c>
      <c r="AA78" s="26">
        <f t="shared" si="40"/>
        <v>1.2795905310300755E-3</v>
      </c>
      <c r="AB78" s="80">
        <v>31818847176.709999</v>
      </c>
      <c r="AC78" s="81">
        <v>109.69</v>
      </c>
      <c r="AD78" s="26">
        <f t="shared" si="41"/>
        <v>1.0223766311841142E-2</v>
      </c>
      <c r="AE78" s="26">
        <f t="shared" si="42"/>
        <v>1.2779552715655004E-3</v>
      </c>
      <c r="AF78" s="80">
        <v>32016079151.919998</v>
      </c>
      <c r="AG78" s="81">
        <v>109.84</v>
      </c>
      <c r="AH78" s="26">
        <f t="shared" si="43"/>
        <v>6.1985896005171499E-3</v>
      </c>
      <c r="AI78" s="26">
        <f t="shared" si="44"/>
        <v>1.367490199653621E-3</v>
      </c>
      <c r="AJ78" s="27">
        <f t="shared" si="45"/>
        <v>1.0413694387225288E-2</v>
      </c>
      <c r="AK78" s="27">
        <f t="shared" si="46"/>
        <v>1.2013943942463011E-3</v>
      </c>
      <c r="AL78" s="28">
        <f t="shared" si="47"/>
        <v>7.3863795495739223E-2</v>
      </c>
      <c r="AM78" s="28">
        <f t="shared" si="48"/>
        <v>8.4465662871832693E-3</v>
      </c>
      <c r="AN78" s="29">
        <f t="shared" si="49"/>
        <v>1.1902601330775133E-2</v>
      </c>
      <c r="AO78" s="87">
        <f t="shared" si="50"/>
        <v>1.1142784455582256E-4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261935642.40000001</v>
      </c>
      <c r="C79" s="80">
        <v>1097.07</v>
      </c>
      <c r="D79" s="80">
        <v>261282650.49000001</v>
      </c>
      <c r="E79" s="80">
        <v>1099.95</v>
      </c>
      <c r="F79" s="26">
        <f>((D79-B79)/B79)</f>
        <v>-2.4929479013124042E-3</v>
      </c>
      <c r="G79" s="26">
        <f>((E79-C79)/C79)</f>
        <v>2.6251743279828172E-3</v>
      </c>
      <c r="H79" s="80">
        <v>262497187.52000001</v>
      </c>
      <c r="I79" s="80">
        <v>1102.28</v>
      </c>
      <c r="J79" s="26">
        <f t="shared" si="32"/>
        <v>4.6483646262861405E-3</v>
      </c>
      <c r="K79" s="26">
        <f t="shared" si="33"/>
        <v>2.1182781035500951E-3</v>
      </c>
      <c r="L79" s="80">
        <v>263105774.58000001</v>
      </c>
      <c r="M79" s="80">
        <v>1104.5999999999999</v>
      </c>
      <c r="N79" s="26">
        <f t="shared" si="34"/>
        <v>2.3184517356157706E-3</v>
      </c>
      <c r="O79" s="26">
        <f t="shared" si="35"/>
        <v>2.10472838117351E-3</v>
      </c>
      <c r="P79" s="80">
        <v>263902222.18000001</v>
      </c>
      <c r="Q79" s="80">
        <v>1106.93</v>
      </c>
      <c r="R79" s="26">
        <f t="shared" si="36"/>
        <v>3.0271004172043588E-3</v>
      </c>
      <c r="S79" s="26">
        <f t="shared" si="37"/>
        <v>2.1093608546081432E-3</v>
      </c>
      <c r="T79" s="80">
        <v>264865205.22999999</v>
      </c>
      <c r="U79" s="80">
        <v>1109.24</v>
      </c>
      <c r="V79" s="26">
        <f t="shared" si="38"/>
        <v>3.6490145556378052E-3</v>
      </c>
      <c r="W79" s="26">
        <f t="shared" si="38"/>
        <v>2.0868528271886619E-3</v>
      </c>
      <c r="X79" s="80">
        <v>264973914.84</v>
      </c>
      <c r="Y79" s="80">
        <v>1111.56</v>
      </c>
      <c r="Z79" s="26">
        <f t="shared" si="39"/>
        <v>4.1043371440810638E-4</v>
      </c>
      <c r="AA79" s="26">
        <f t="shared" si="40"/>
        <v>2.0915221232555049E-3</v>
      </c>
      <c r="AB79" s="80">
        <v>265526309.66</v>
      </c>
      <c r="AC79" s="80">
        <v>1113.8800000000001</v>
      </c>
      <c r="AD79" s="26">
        <f t="shared" si="41"/>
        <v>2.0847139626311785E-3</v>
      </c>
      <c r="AE79" s="26">
        <f t="shared" si="42"/>
        <v>2.0871567886575296E-3</v>
      </c>
      <c r="AF79" s="80">
        <v>266190205.75</v>
      </c>
      <c r="AG79" s="80">
        <v>1116.2</v>
      </c>
      <c r="AH79" s="26">
        <f t="shared" si="43"/>
        <v>2.5003024779356384E-3</v>
      </c>
      <c r="AI79" s="26">
        <f t="shared" si="44"/>
        <v>2.0828096383810968E-3</v>
      </c>
      <c r="AJ79" s="27">
        <f t="shared" si="45"/>
        <v>2.0181791985508244E-3</v>
      </c>
      <c r="AK79" s="27">
        <f t="shared" si="46"/>
        <v>2.1632353805996697E-3</v>
      </c>
      <c r="AL79" s="28">
        <f t="shared" si="47"/>
        <v>1.8782553111722264E-2</v>
      </c>
      <c r="AM79" s="28">
        <f t="shared" si="48"/>
        <v>1.4773398790854129E-2</v>
      </c>
      <c r="AN79" s="29">
        <f t="shared" si="49"/>
        <v>2.1992715661723313E-3</v>
      </c>
      <c r="AO79" s="87">
        <f t="shared" si="50"/>
        <v>1.8707050592514567E-4</v>
      </c>
      <c r="AP79" s="33"/>
      <c r="AQ79" s="31"/>
      <c r="AR79" s="31"/>
      <c r="AS79" s="32"/>
      <c r="AT79" s="32"/>
    </row>
    <row r="80" spans="1:46" s="349" customFormat="1" ht="15.75" customHeight="1">
      <c r="A80" s="235" t="s">
        <v>196</v>
      </c>
      <c r="B80" s="80">
        <v>1596987213.8099999</v>
      </c>
      <c r="C80" s="81">
        <v>1.0306</v>
      </c>
      <c r="D80" s="80">
        <v>1600906240.53</v>
      </c>
      <c r="E80" s="81">
        <v>1.0335000000000001</v>
      </c>
      <c r="F80" s="26">
        <f>((D80-B80)/B80)</f>
        <v>2.4540125845154644E-3</v>
      </c>
      <c r="G80" s="26">
        <f>((E80-C80)/C80)</f>
        <v>2.8138948185524207E-3</v>
      </c>
      <c r="H80" s="80">
        <v>1601953352.9300001</v>
      </c>
      <c r="I80" s="81">
        <v>1.0351999999999999</v>
      </c>
      <c r="J80" s="26">
        <f t="shared" si="32"/>
        <v>6.540747818269705E-4</v>
      </c>
      <c r="K80" s="26">
        <f t="shared" si="33"/>
        <v>1.6448959845184448E-3</v>
      </c>
      <c r="L80" s="80">
        <v>1598798187.1700001</v>
      </c>
      <c r="M80" s="81">
        <v>1.0363</v>
      </c>
      <c r="N80" s="26">
        <f t="shared" si="34"/>
        <v>-1.9695740542189561E-3</v>
      </c>
      <c r="O80" s="26">
        <f t="shared" si="35"/>
        <v>1.0625965996909786E-3</v>
      </c>
      <c r="P80" s="80">
        <v>1599495752.8900001</v>
      </c>
      <c r="Q80" s="81">
        <v>1.0379</v>
      </c>
      <c r="R80" s="26">
        <f t="shared" si="36"/>
        <v>4.3630629906753611E-4</v>
      </c>
      <c r="S80" s="26">
        <f t="shared" si="37"/>
        <v>1.5439544533436705E-3</v>
      </c>
      <c r="T80" s="80">
        <v>1611314245.49</v>
      </c>
      <c r="U80" s="81">
        <v>1.0391999999999999</v>
      </c>
      <c r="V80" s="26">
        <f t="shared" si="38"/>
        <v>7.3888865154196392E-3</v>
      </c>
      <c r="W80" s="26">
        <f t="shared" si="38"/>
        <v>1.2525291453895913E-3</v>
      </c>
      <c r="X80" s="80">
        <v>1632426063.1300001</v>
      </c>
      <c r="Y80" s="81">
        <v>1.0446</v>
      </c>
      <c r="Z80" s="26">
        <f t="shared" si="39"/>
        <v>1.3102234836619353E-2</v>
      </c>
      <c r="AA80" s="26">
        <f t="shared" si="40"/>
        <v>5.1963048498845955E-3</v>
      </c>
      <c r="AB80" s="80">
        <v>1410773490.71</v>
      </c>
      <c r="AC80" s="81">
        <v>1.0461</v>
      </c>
      <c r="AD80" s="26">
        <f t="shared" si="41"/>
        <v>-0.13578107911056339</v>
      </c>
      <c r="AE80" s="26">
        <f t="shared" si="42"/>
        <v>1.4359563469271079E-3</v>
      </c>
      <c r="AF80" s="80">
        <v>1403855606.3800001</v>
      </c>
      <c r="AG80" s="81">
        <v>1.0461</v>
      </c>
      <c r="AH80" s="26">
        <f t="shared" si="43"/>
        <v>-4.9036109450272987E-3</v>
      </c>
      <c r="AI80" s="26">
        <f t="shared" si="44"/>
        <v>0</v>
      </c>
      <c r="AJ80" s="27">
        <f t="shared" si="45"/>
        <v>-1.4827343636545086E-2</v>
      </c>
      <c r="AK80" s="27">
        <f t="shared" si="46"/>
        <v>1.868766524788351E-3</v>
      </c>
      <c r="AL80" s="28">
        <f t="shared" si="47"/>
        <v>-0.12308692986590132</v>
      </c>
      <c r="AM80" s="28">
        <f t="shared" si="48"/>
        <v>1.2191582002902704E-2</v>
      </c>
      <c r="AN80" s="29">
        <f t="shared" si="49"/>
        <v>4.9191360548921932E-2</v>
      </c>
      <c r="AO80" s="87">
        <f t="shared" si="50"/>
        <v>1.5506068455996829E-3</v>
      </c>
      <c r="AP80" s="33"/>
      <c r="AQ80" s="31"/>
      <c r="AR80" s="31"/>
      <c r="AS80" s="32"/>
      <c r="AT80" s="32"/>
    </row>
    <row r="81" spans="1:46" s="349" customFormat="1" ht="15.75" customHeight="1">
      <c r="A81" s="235" t="s">
        <v>250</v>
      </c>
      <c r="B81" s="80">
        <v>1003312301.41</v>
      </c>
      <c r="C81" s="81">
        <v>103.48</v>
      </c>
      <c r="D81" s="80">
        <v>1232300030.3599999</v>
      </c>
      <c r="E81" s="81">
        <v>103.6</v>
      </c>
      <c r="F81" s="26">
        <f>((D81-B81)/B81)</f>
        <v>0.22823175658087033</v>
      </c>
      <c r="G81" s="26">
        <f>((E81-C81)/C81)</f>
        <v>1.1596443757246843E-3</v>
      </c>
      <c r="H81" s="80">
        <v>1253566536.26</v>
      </c>
      <c r="I81" s="81">
        <v>103.76</v>
      </c>
      <c r="J81" s="26">
        <f t="shared" si="32"/>
        <v>1.7257571513479043E-2</v>
      </c>
      <c r="K81" s="26">
        <f t="shared" si="33"/>
        <v>1.5444015444016487E-3</v>
      </c>
      <c r="L81" s="80">
        <v>1307160817.8399999</v>
      </c>
      <c r="M81" s="81">
        <v>103.94</v>
      </c>
      <c r="N81" s="26">
        <f t="shared" si="34"/>
        <v>4.2753439909059623E-2</v>
      </c>
      <c r="O81" s="26">
        <f t="shared" si="35"/>
        <v>1.7347725520431053E-3</v>
      </c>
      <c r="P81" s="80">
        <v>1444334240.3299999</v>
      </c>
      <c r="Q81" s="81">
        <v>104.08</v>
      </c>
      <c r="R81" s="26">
        <f t="shared" si="36"/>
        <v>0.10493997419282378</v>
      </c>
      <c r="S81" s="26">
        <f t="shared" si="37"/>
        <v>1.3469309216855934E-3</v>
      </c>
      <c r="T81" s="80">
        <v>1501661083.1199999</v>
      </c>
      <c r="U81" s="81">
        <v>104.24</v>
      </c>
      <c r="V81" s="26">
        <f t="shared" si="38"/>
        <v>3.9690842458253973E-2</v>
      </c>
      <c r="W81" s="26">
        <f t="shared" si="38"/>
        <v>1.5372790161413969E-3</v>
      </c>
      <c r="X81" s="80">
        <v>1505945967.3099999</v>
      </c>
      <c r="Y81" s="81">
        <v>104.41</v>
      </c>
      <c r="Z81" s="26">
        <f t="shared" si="39"/>
        <v>2.8534296041669784E-3</v>
      </c>
      <c r="AA81" s="26">
        <f t="shared" si="40"/>
        <v>1.6308518802763019E-3</v>
      </c>
      <c r="AB81" s="80">
        <v>1506605316</v>
      </c>
      <c r="AC81" s="81">
        <v>104.52</v>
      </c>
      <c r="AD81" s="26">
        <f t="shared" si="41"/>
        <v>4.3783024378877324E-4</v>
      </c>
      <c r="AE81" s="26">
        <f t="shared" si="42"/>
        <v>1.0535389330523842E-3</v>
      </c>
      <c r="AF81" s="80">
        <v>1449085615.9400001</v>
      </c>
      <c r="AG81" s="81">
        <v>104.58</v>
      </c>
      <c r="AH81" s="26">
        <f t="shared" si="43"/>
        <v>-3.8178346677226208E-2</v>
      </c>
      <c r="AI81" s="26">
        <f t="shared" si="44"/>
        <v>5.7405281285880481E-4</v>
      </c>
      <c r="AJ81" s="27">
        <f t="shared" si="45"/>
        <v>4.9748312228152035E-2</v>
      </c>
      <c r="AK81" s="27">
        <f t="shared" si="46"/>
        <v>1.32268400452299E-3</v>
      </c>
      <c r="AL81" s="28">
        <f t="shared" si="47"/>
        <v>0.17591948408592439</v>
      </c>
      <c r="AM81" s="28">
        <f t="shared" si="48"/>
        <v>9.4594594594594981E-3</v>
      </c>
      <c r="AN81" s="29">
        <f t="shared" si="49"/>
        <v>8.3212241221438152E-2</v>
      </c>
      <c r="AO81" s="87">
        <f t="shared" si="50"/>
        <v>3.81735072928283E-4</v>
      </c>
      <c r="AP81" s="33"/>
      <c r="AQ81" s="31"/>
      <c r="AR81" s="31"/>
      <c r="AS81" s="32"/>
      <c r="AT81" s="32"/>
    </row>
    <row r="82" spans="1:46" s="355" customFormat="1" ht="15.75" customHeight="1">
      <c r="A82" s="235" t="s">
        <v>254</v>
      </c>
      <c r="B82" s="80">
        <v>272759551.36000001</v>
      </c>
      <c r="C82" s="81">
        <v>100.6</v>
      </c>
      <c r="D82" s="80">
        <v>280234872.38</v>
      </c>
      <c r="E82" s="81">
        <v>100.69</v>
      </c>
      <c r="F82" s="26">
        <f>((D82-B82)/B82)</f>
        <v>2.7406266738332196E-2</v>
      </c>
      <c r="G82" s="26">
        <f>((E82-C82)/C82)</f>
        <v>8.9463220675947729E-4</v>
      </c>
      <c r="H82" s="80">
        <v>308805176.38999999</v>
      </c>
      <c r="I82" s="81">
        <v>100.75</v>
      </c>
      <c r="J82" s="26">
        <f t="shared" ref="J82" si="51">((H82-D82)/D82)</f>
        <v>0.10195128025058389</v>
      </c>
      <c r="K82" s="26">
        <f t="shared" ref="K82" si="52">((I82-E82)/E82)</f>
        <v>5.9588837024532998E-4</v>
      </c>
      <c r="L82" s="80">
        <v>328721972.19</v>
      </c>
      <c r="M82" s="81">
        <v>100.95</v>
      </c>
      <c r="N82" s="26">
        <f t="shared" ref="N82" si="53">((L82-H82)/H82)</f>
        <v>6.4496314578763564E-2</v>
      </c>
      <c r="O82" s="26">
        <f t="shared" ref="O82" si="54">((M82-I82)/I82)</f>
        <v>1.9851116625310456E-3</v>
      </c>
      <c r="P82" s="80">
        <v>356420561.47000003</v>
      </c>
      <c r="Q82" s="81">
        <v>101.24</v>
      </c>
      <c r="R82" s="26">
        <f t="shared" ref="R82" si="55">((P82-L82)/L82)</f>
        <v>8.4261447737939338E-2</v>
      </c>
      <c r="S82" s="26">
        <f t="shared" ref="S82" si="56">((Q82-M82)/M82)</f>
        <v>2.8727092620108178E-3</v>
      </c>
      <c r="T82" s="80">
        <v>357351677.92000002</v>
      </c>
      <c r="U82" s="81">
        <v>101.46</v>
      </c>
      <c r="V82" s="26">
        <f t="shared" ref="V82" si="57">((T82-P82)/P82)</f>
        <v>2.6124094697560266E-3</v>
      </c>
      <c r="W82" s="26">
        <f t="shared" ref="W82" si="58">((U82-Q82)/Q82)</f>
        <v>2.1730541288028336E-3</v>
      </c>
      <c r="X82" s="80">
        <v>369634749.07999998</v>
      </c>
      <c r="Y82" s="81">
        <v>101.65</v>
      </c>
      <c r="Z82" s="26">
        <f t="shared" ref="Z82" si="59">((X82-T82)/T82)</f>
        <v>3.4372501708946131E-2</v>
      </c>
      <c r="AA82" s="26">
        <f t="shared" ref="AA82" si="60">((Y82-U82)/U82)</f>
        <v>1.8726591760300803E-3</v>
      </c>
      <c r="AB82" s="80">
        <v>383983573.06999999</v>
      </c>
      <c r="AC82" s="81">
        <v>101.74</v>
      </c>
      <c r="AD82" s="26">
        <f t="shared" si="41"/>
        <v>3.8818926049873345E-2</v>
      </c>
      <c r="AE82" s="26">
        <f t="shared" si="42"/>
        <v>8.8539104771263345E-4</v>
      </c>
      <c r="AF82" s="80">
        <v>383084185.38999999</v>
      </c>
      <c r="AG82" s="81">
        <v>101.98</v>
      </c>
      <c r="AH82" s="26">
        <f t="shared" si="43"/>
        <v>-2.3422556147631069E-3</v>
      </c>
      <c r="AI82" s="26">
        <f t="shared" si="44"/>
        <v>2.3589541969727648E-3</v>
      </c>
      <c r="AJ82" s="27">
        <f t="shared" si="45"/>
        <v>4.3947111364928931E-2</v>
      </c>
      <c r="AK82" s="27">
        <f t="shared" si="46"/>
        <v>1.7048000063831228E-3</v>
      </c>
      <c r="AL82" s="28">
        <f t="shared" si="47"/>
        <v>0.36701111512822632</v>
      </c>
      <c r="AM82" s="28">
        <f t="shared" si="48"/>
        <v>1.2811599960274171E-2</v>
      </c>
      <c r="AN82" s="29">
        <f t="shared" si="49"/>
        <v>3.7138415093942626E-2</v>
      </c>
      <c r="AO82" s="87">
        <f t="shared" si="50"/>
        <v>8.1726293241309066E-4</v>
      </c>
      <c r="AP82" s="33"/>
      <c r="AQ82" s="31"/>
      <c r="AR82" s="31"/>
      <c r="AS82" s="32"/>
      <c r="AT82" s="32"/>
    </row>
    <row r="83" spans="1:46" s="134" customFormat="1" ht="15.75" customHeight="1">
      <c r="A83" s="235" t="s">
        <v>264</v>
      </c>
      <c r="B83" s="80">
        <v>0</v>
      </c>
      <c r="C83" s="81">
        <v>0</v>
      </c>
      <c r="D83" s="80">
        <v>0</v>
      </c>
      <c r="E83" s="81">
        <v>0</v>
      </c>
      <c r="F83" s="26" t="e">
        <f>((D83-B83)/B83)</f>
        <v>#DIV/0!</v>
      </c>
      <c r="G83" s="26" t="e">
        <f>((E83-C83)/C83)</f>
        <v>#DIV/0!</v>
      </c>
      <c r="H83" s="80">
        <v>0</v>
      </c>
      <c r="I83" s="81">
        <v>0</v>
      </c>
      <c r="J83" s="26" t="e">
        <f t="shared" si="32"/>
        <v>#DIV/0!</v>
      </c>
      <c r="K83" s="26" t="e">
        <f t="shared" si="33"/>
        <v>#DIV/0!</v>
      </c>
      <c r="L83" s="80">
        <v>0</v>
      </c>
      <c r="M83" s="81">
        <v>0</v>
      </c>
      <c r="N83" s="26" t="e">
        <f t="shared" si="34"/>
        <v>#DIV/0!</v>
      </c>
      <c r="O83" s="26" t="e">
        <f t="shared" si="35"/>
        <v>#DIV/0!</v>
      </c>
      <c r="P83" s="80">
        <v>0</v>
      </c>
      <c r="Q83" s="81">
        <v>0</v>
      </c>
      <c r="R83" s="26" t="e">
        <f t="shared" si="36"/>
        <v>#DIV/0!</v>
      </c>
      <c r="S83" s="26" t="e">
        <f t="shared" si="37"/>
        <v>#DIV/0!</v>
      </c>
      <c r="T83" s="80">
        <v>0</v>
      </c>
      <c r="U83" s="81">
        <v>0</v>
      </c>
      <c r="V83" s="26" t="e">
        <f t="shared" si="38"/>
        <v>#DIV/0!</v>
      </c>
      <c r="W83" s="26" t="e">
        <f t="shared" si="38"/>
        <v>#DIV/0!</v>
      </c>
      <c r="X83" s="80">
        <v>894189127.21000004</v>
      </c>
      <c r="Y83" s="81">
        <v>1.0001</v>
      </c>
      <c r="Z83" s="26" t="e">
        <f t="shared" si="39"/>
        <v>#DIV/0!</v>
      </c>
      <c r="AA83" s="26" t="e">
        <f t="shared" si="40"/>
        <v>#DIV/0!</v>
      </c>
      <c r="AB83" s="80">
        <v>918814055.39999998</v>
      </c>
      <c r="AC83" s="81">
        <v>1.0014000000000001</v>
      </c>
      <c r="AD83" s="26">
        <f t="shared" si="41"/>
        <v>2.7538836517542201E-2</v>
      </c>
      <c r="AE83" s="26">
        <f t="shared" si="42"/>
        <v>1.299870012998779E-3</v>
      </c>
      <c r="AF83" s="80">
        <v>919766279.04999995</v>
      </c>
      <c r="AG83" s="81">
        <v>1.0024</v>
      </c>
      <c r="AH83" s="26">
        <f t="shared" si="43"/>
        <v>1.0363616494584768E-3</v>
      </c>
      <c r="AI83" s="26">
        <f t="shared" si="44"/>
        <v>9.9860195725972613E-4</v>
      </c>
      <c r="AJ83" s="27" t="e">
        <f t="shared" si="45"/>
        <v>#DIV/0!</v>
      </c>
      <c r="AK83" s="27" t="e">
        <f t="shared" si="46"/>
        <v>#DIV/0!</v>
      </c>
      <c r="AL83" s="28" t="e">
        <f t="shared" si="47"/>
        <v>#DIV/0!</v>
      </c>
      <c r="AM83" s="28" t="e">
        <f t="shared" si="48"/>
        <v>#DIV/0!</v>
      </c>
      <c r="AN83" s="29" t="e">
        <f t="shared" si="49"/>
        <v>#DIV/0!</v>
      </c>
      <c r="AO83" s="87" t="e">
        <f t="shared" si="50"/>
        <v>#DIV/0!</v>
      </c>
      <c r="AP83" s="33"/>
      <c r="AQ83" s="31"/>
      <c r="AR83" s="31"/>
      <c r="AS83" s="32"/>
      <c r="AT83" s="32"/>
    </row>
    <row r="84" spans="1:46">
      <c r="A84" s="237" t="s">
        <v>47</v>
      </c>
      <c r="B84" s="84">
        <f>SUM(B55:B83)</f>
        <v>418373146632.8299</v>
      </c>
      <c r="C84" s="100"/>
      <c r="D84" s="84">
        <f>SUM(D55:D83)</f>
        <v>418620801050.5899</v>
      </c>
      <c r="E84" s="100"/>
      <c r="F84" s="26">
        <f>((D84-B84)/B84)</f>
        <v>5.9194625599944331E-4</v>
      </c>
      <c r="G84" s="26"/>
      <c r="H84" s="84">
        <f>SUM(H55:H83)</f>
        <v>421480231599.46014</v>
      </c>
      <c r="I84" s="100"/>
      <c r="J84" s="26">
        <f t="shared" si="32"/>
        <v>6.830598340297667E-3</v>
      </c>
      <c r="K84" s="26"/>
      <c r="L84" s="84">
        <f>SUM(L55:L83)</f>
        <v>427193365726.90002</v>
      </c>
      <c r="M84" s="100"/>
      <c r="N84" s="26">
        <f t="shared" si="34"/>
        <v>1.3554927845036322E-2</v>
      </c>
      <c r="O84" s="26"/>
      <c r="P84" s="84">
        <f>SUM(P55:P83)</f>
        <v>423605832544.70996</v>
      </c>
      <c r="Q84" s="100"/>
      <c r="R84" s="26">
        <f t="shared" si="36"/>
        <v>-8.3979140829718163E-3</v>
      </c>
      <c r="S84" s="26"/>
      <c r="T84" s="84">
        <f>SUM(T55:T83)</f>
        <v>423881337019.67987</v>
      </c>
      <c r="U84" s="100"/>
      <c r="V84" s="26">
        <f t="shared" si="38"/>
        <v>6.5037932389854717E-4</v>
      </c>
      <c r="W84" s="26"/>
      <c r="X84" s="84">
        <f>SUM(X55:X83)</f>
        <v>423417886681.36993</v>
      </c>
      <c r="Y84" s="81">
        <v>1.0001</v>
      </c>
      <c r="Z84" s="26">
        <f t="shared" si="39"/>
        <v>-1.0933492414845797E-3</v>
      </c>
      <c r="AA84" s="26"/>
      <c r="AB84" s="84">
        <f>SUM(AB55:AB83)</f>
        <v>412398367881.5</v>
      </c>
      <c r="AC84" s="100"/>
      <c r="AD84" s="26">
        <f t="shared" si="41"/>
        <v>-2.6025161303972814E-2</v>
      </c>
      <c r="AE84" s="26"/>
      <c r="AF84" s="84">
        <f>SUM(AF55:AF83)</f>
        <v>419645385579.06</v>
      </c>
      <c r="AG84" s="100"/>
      <c r="AH84" s="26">
        <f t="shared" si="43"/>
        <v>1.7572857367957335E-2</v>
      </c>
      <c r="AI84" s="26"/>
      <c r="AJ84" s="27">
        <f t="shared" si="45"/>
        <v>4.6053556309501309E-4</v>
      </c>
      <c r="AK84" s="27"/>
      <c r="AL84" s="28">
        <f t="shared" si="47"/>
        <v>2.4475241696034896E-3</v>
      </c>
      <c r="AM84" s="28"/>
      <c r="AN84" s="29">
        <f t="shared" si="49"/>
        <v>1.3560997132784735E-2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7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84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4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3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5" t="s">
        <v>236</v>
      </c>
      <c r="B88" s="80">
        <v>8544734397.2200003</v>
      </c>
      <c r="C88" s="80">
        <v>51433.74</v>
      </c>
      <c r="D88" s="80">
        <v>8697307254.5300007</v>
      </c>
      <c r="E88" s="80">
        <v>51467.08</v>
      </c>
      <c r="F88" s="26">
        <f>((D88-B88)/B88)</f>
        <v>1.7855775290059276E-2</v>
      </c>
      <c r="G88" s="26">
        <f>((E88-C88)/C88)</f>
        <v>6.4821263240829436E-4</v>
      </c>
      <c r="H88" s="80">
        <v>8662327159.4899998</v>
      </c>
      <c r="I88" s="80">
        <v>51496.25</v>
      </c>
      <c r="J88" s="26">
        <f t="shared" ref="J88:J89" si="61">((H88-D88)/D88)</f>
        <v>-4.0219454155516355E-3</v>
      </c>
      <c r="K88" s="26">
        <f t="shared" ref="K88:K94" si="62">((I88-E88)/E88)</f>
        <v>5.6677005961865829E-4</v>
      </c>
      <c r="L88" s="80">
        <v>8839821822.8700008</v>
      </c>
      <c r="M88" s="80">
        <v>51533.75</v>
      </c>
      <c r="N88" s="26">
        <f t="shared" ref="N88:N89" si="63">((L88-H88)/H88)</f>
        <v>2.0490413270243094E-2</v>
      </c>
      <c r="O88" s="26">
        <f t="shared" ref="O88:O94" si="64">((M88-I88)/I88)</f>
        <v>7.2820836468674905E-4</v>
      </c>
      <c r="P88" s="80">
        <v>9073476934.7999992</v>
      </c>
      <c r="Q88" s="80">
        <v>51571.25</v>
      </c>
      <c r="R88" s="26">
        <f t="shared" ref="R88:R89" si="65">((P88-L88)/L88)</f>
        <v>2.6432106507565129E-2</v>
      </c>
      <c r="S88" s="26">
        <f t="shared" ref="S88:S94" si="66">((Q88-M88)/M88)</f>
        <v>7.2767846314308589E-4</v>
      </c>
      <c r="T88" s="80">
        <v>9498478644.8799992</v>
      </c>
      <c r="U88" s="80">
        <v>51617.08</v>
      </c>
      <c r="V88" s="26">
        <f t="shared" ref="V88:W94" si="67">((T88-P88)/P88)</f>
        <v>4.6840005560599134E-2</v>
      </c>
      <c r="W88" s="26">
        <f t="shared" si="67"/>
        <v>8.8867343723492728E-4</v>
      </c>
      <c r="X88" s="80">
        <v>9612726342.8999996</v>
      </c>
      <c r="Y88" s="80">
        <v>51650.41</v>
      </c>
      <c r="Z88" s="26">
        <f t="shared" ref="Z88:Z89" si="68">((X88-T88)/T88)</f>
        <v>1.2027999671461474E-2</v>
      </c>
      <c r="AA88" s="26">
        <f t="shared" ref="AA88:AA94" si="69">((Y88-U88)/U88)</f>
        <v>6.4571649539264418E-4</v>
      </c>
      <c r="AB88" s="80">
        <v>9778154304.6100006</v>
      </c>
      <c r="AC88" s="80">
        <v>51696.25</v>
      </c>
      <c r="AD88" s="26">
        <f t="shared" ref="AD88:AD89" si="70">((AB88-X88)/X88)</f>
        <v>1.7209265697258384E-2</v>
      </c>
      <c r="AE88" s="26">
        <f t="shared" ref="AE88:AE94" si="71">((AC88-Y88)/Y88)</f>
        <v>8.8750505562291764E-4</v>
      </c>
      <c r="AF88" s="80">
        <v>9815399488.2700005</v>
      </c>
      <c r="AG88" s="80">
        <v>51746.25</v>
      </c>
      <c r="AH88" s="26">
        <f t="shared" ref="AH88:AH89" si="72">((AF88-AB88)/AB88)</f>
        <v>3.8090198313234088E-3</v>
      </c>
      <c r="AI88" s="26">
        <f t="shared" ref="AI88:AI94" si="73">((AG88-AC88)/AC88)</f>
        <v>9.6718814227337571E-4</v>
      </c>
      <c r="AJ88" s="27">
        <f t="shared" si="45"/>
        <v>1.7580330051619783E-2</v>
      </c>
      <c r="AK88" s="27">
        <f t="shared" si="46"/>
        <v>7.5749408129758156E-4</v>
      </c>
      <c r="AL88" s="28">
        <f t="shared" si="47"/>
        <v>0.12855613824125167</v>
      </c>
      <c r="AM88" s="28">
        <f t="shared" si="48"/>
        <v>5.4242440021854401E-3</v>
      </c>
      <c r="AN88" s="29">
        <f t="shared" si="49"/>
        <v>1.5261063264231758E-2</v>
      </c>
      <c r="AO88" s="87">
        <f t="shared" si="50"/>
        <v>1.4174495031997472E-4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5" t="s">
        <v>237</v>
      </c>
      <c r="B89" s="80">
        <v>640452824.77999997</v>
      </c>
      <c r="C89" s="80">
        <v>51325.41</v>
      </c>
      <c r="D89" s="80">
        <v>640199981.26999998</v>
      </c>
      <c r="E89" s="80">
        <v>51308.74</v>
      </c>
      <c r="F89" s="26">
        <f>((D89-B89)/B89)</f>
        <v>-3.9478865611506042E-4</v>
      </c>
      <c r="G89" s="26">
        <f>((E89-C89)/C89)</f>
        <v>-3.2479039134817488E-4</v>
      </c>
      <c r="H89" s="80">
        <v>640636287.19000006</v>
      </c>
      <c r="I89" s="80">
        <v>51342.080000000002</v>
      </c>
      <c r="J89" s="26">
        <f t="shared" si="61"/>
        <v>6.8151504649305392E-4</v>
      </c>
      <c r="K89" s="26">
        <f t="shared" si="62"/>
        <v>6.4979182883859133E-4</v>
      </c>
      <c r="L89" s="80">
        <v>641084932.23000002</v>
      </c>
      <c r="M89" s="80">
        <v>51379.58</v>
      </c>
      <c r="N89" s="26">
        <f t="shared" si="63"/>
        <v>7.0031162606763579E-4</v>
      </c>
      <c r="O89" s="26">
        <f t="shared" si="64"/>
        <v>7.3039502879509359E-4</v>
      </c>
      <c r="P89" s="80">
        <v>641570778.75999999</v>
      </c>
      <c r="Q89" s="80">
        <v>51417.08</v>
      </c>
      <c r="R89" s="26">
        <f t="shared" si="65"/>
        <v>7.5785048996544779E-4</v>
      </c>
      <c r="S89" s="26">
        <f t="shared" si="66"/>
        <v>7.2986194126148948E-4</v>
      </c>
      <c r="T89" s="80">
        <v>642047992.00999999</v>
      </c>
      <c r="U89" s="80">
        <v>51454.58</v>
      </c>
      <c r="V89" s="26">
        <f t="shared" si="67"/>
        <v>7.4382011431745217E-4</v>
      </c>
      <c r="W89" s="26">
        <f t="shared" si="67"/>
        <v>7.2932963132095398E-4</v>
      </c>
      <c r="X89" s="80">
        <v>642490290.35000002</v>
      </c>
      <c r="Y89" s="80">
        <v>51492.08</v>
      </c>
      <c r="Z89" s="26">
        <f t="shared" si="68"/>
        <v>6.8888672732293895E-4</v>
      </c>
      <c r="AA89" s="26">
        <f t="shared" si="69"/>
        <v>7.2879809727336223E-4</v>
      </c>
      <c r="AB89" s="80">
        <v>643063910.33000004</v>
      </c>
      <c r="AC89" s="80">
        <v>51537.91</v>
      </c>
      <c r="AD89" s="26">
        <f t="shared" si="70"/>
        <v>8.9280723555765565E-4</v>
      </c>
      <c r="AE89" s="26">
        <f t="shared" si="71"/>
        <v>8.9003978864325825E-4</v>
      </c>
      <c r="AF89" s="80">
        <v>643699304.46000004</v>
      </c>
      <c r="AG89" s="80">
        <v>51587.91</v>
      </c>
      <c r="AH89" s="26">
        <f t="shared" si="72"/>
        <v>9.8807306675619704E-4</v>
      </c>
      <c r="AI89" s="26">
        <f t="shared" si="73"/>
        <v>9.7015963588744671E-4</v>
      </c>
      <c r="AJ89" s="27">
        <f t="shared" si="45"/>
        <v>6.3230945629566505E-4</v>
      </c>
      <c r="AK89" s="27">
        <f t="shared" si="46"/>
        <v>6.3794819508400261E-4</v>
      </c>
      <c r="AL89" s="28">
        <f t="shared" si="47"/>
        <v>5.4659845241767377E-3</v>
      </c>
      <c r="AM89" s="28">
        <f t="shared" si="48"/>
        <v>5.440983349035769E-3</v>
      </c>
      <c r="AN89" s="29">
        <f t="shared" si="49"/>
        <v>4.2891874402478766E-4</v>
      </c>
      <c r="AO89" s="87">
        <f t="shared" si="50"/>
        <v>4.0258438260568698E-4</v>
      </c>
      <c r="AP89" s="33"/>
      <c r="AQ89" s="52"/>
      <c r="AR89" s="52"/>
      <c r="AS89" s="32"/>
      <c r="AT89" s="32"/>
    </row>
    <row r="90" spans="1:46">
      <c r="A90" s="235" t="s">
        <v>181</v>
      </c>
      <c r="B90" s="80">
        <v>54237037139.029999</v>
      </c>
      <c r="C90" s="80">
        <v>52017.7</v>
      </c>
      <c r="D90" s="80">
        <v>54906661369.559998</v>
      </c>
      <c r="E90" s="80">
        <v>52148.82</v>
      </c>
      <c r="F90" s="26">
        <f>((D100-B90)/B90)</f>
        <v>-0.91197630967908383</v>
      </c>
      <c r="G90" s="26">
        <f>((E90-C90)/C90)</f>
        <v>2.5206804606893929E-3</v>
      </c>
      <c r="H90" s="80">
        <v>55494863193.900002</v>
      </c>
      <c r="I90" s="80">
        <v>51947.48</v>
      </c>
      <c r="J90" s="26">
        <f t="shared" ref="J90:J93" si="74">((H100-D90)/D90)</f>
        <v>-0.91224606073332959</v>
      </c>
      <c r="K90" s="26">
        <f t="shared" si="62"/>
        <v>-3.8608735538023008E-3</v>
      </c>
      <c r="L90" s="80">
        <v>70580803884.669998</v>
      </c>
      <c r="M90" s="80">
        <v>52245.15</v>
      </c>
      <c r="N90" s="26">
        <f t="shared" ref="N90:N93" si="75">((L100-H90)/H90)</f>
        <v>-0.91134864735389098</v>
      </c>
      <c r="O90" s="26">
        <f t="shared" si="64"/>
        <v>5.7302105896185574E-3</v>
      </c>
      <c r="P90" s="80">
        <v>70917869375.229996</v>
      </c>
      <c r="Q90" s="80">
        <v>52295.46</v>
      </c>
      <c r="R90" s="26">
        <f t="shared" ref="R90:R93" si="76">((P100-L90)/L90)</f>
        <v>-0.92511084094625828</v>
      </c>
      <c r="S90" s="26">
        <f t="shared" si="66"/>
        <v>9.6296019821931163E-4</v>
      </c>
      <c r="T90" s="80">
        <v>71283953796.190002</v>
      </c>
      <c r="U90" s="80">
        <v>52376.215100000001</v>
      </c>
      <c r="V90" s="26">
        <f t="shared" ref="V90:V93" si="77">((T100-P90)/P90)</f>
        <v>-0.92133887822399185</v>
      </c>
      <c r="W90" s="26">
        <f t="shared" si="67"/>
        <v>1.5442086177270863E-3</v>
      </c>
      <c r="X90" s="80">
        <v>71279966651.089996</v>
      </c>
      <c r="Y90" s="80">
        <v>52550.48</v>
      </c>
      <c r="Z90" s="26">
        <f t="shared" ref="Z90:Z93" si="78">((X100-T90)/T90)</f>
        <v>-0.92167027683082248</v>
      </c>
      <c r="AA90" s="26">
        <f t="shared" si="69"/>
        <v>3.3271762701310948E-3</v>
      </c>
      <c r="AB90" s="80">
        <v>64426469416.910004</v>
      </c>
      <c r="AC90" s="80">
        <v>51109.21</v>
      </c>
      <c r="AD90" s="26">
        <f t="shared" ref="AD90:AD93" si="79">((AB100-X90)/X90)</f>
        <v>-0.92050470303631449</v>
      </c>
      <c r="AE90" s="26">
        <f t="shared" si="71"/>
        <v>-2.7426390777020571E-2</v>
      </c>
      <c r="AF90" s="80">
        <v>64662755218.839996</v>
      </c>
      <c r="AG90" s="80">
        <v>51070.86</v>
      </c>
      <c r="AH90" s="26">
        <f t="shared" ref="AH90:AH93" si="80">((AF100-AB90)/AB90)</f>
        <v>-0.91204034692063074</v>
      </c>
      <c r="AI90" s="26">
        <f t="shared" si="73"/>
        <v>-7.5035399686276794E-4</v>
      </c>
      <c r="AJ90" s="27">
        <f t="shared" si="45"/>
        <v>-0.91702950796554028</v>
      </c>
      <c r="AK90" s="27">
        <f t="shared" si="46"/>
        <v>-2.2440477739125247E-3</v>
      </c>
      <c r="AL90" s="28">
        <f t="shared" si="47"/>
        <v>0.17768506782109197</v>
      </c>
      <c r="AM90" s="28">
        <f t="shared" si="48"/>
        <v>-2.0670841641287359E-2</v>
      </c>
      <c r="AN90" s="29">
        <f t="shared" si="49"/>
        <v>5.6451295920490517E-3</v>
      </c>
      <c r="AO90" s="87">
        <f t="shared" si="50"/>
        <v>1.0562476721173344E-2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133</v>
      </c>
      <c r="B91" s="80">
        <v>5770974137.2700005</v>
      </c>
      <c r="C91" s="80">
        <v>415.18</v>
      </c>
      <c r="D91" s="80">
        <v>4731956551.5299997</v>
      </c>
      <c r="E91" s="80">
        <v>415.19</v>
      </c>
      <c r="F91" s="26">
        <f>((D101-B91)/B91)</f>
        <v>-0.9210098196184876</v>
      </c>
      <c r="G91" s="26">
        <f>((E91-C91)/C91)</f>
        <v>2.4085938629006467E-5</v>
      </c>
      <c r="H91" s="80">
        <v>4713064858.6999998</v>
      </c>
      <c r="I91" s="80">
        <v>415.3</v>
      </c>
      <c r="J91" s="26">
        <f t="shared" si="74"/>
        <v>-0.90659430180797207</v>
      </c>
      <c r="K91" s="26">
        <f t="shared" si="62"/>
        <v>2.649389436162086E-4</v>
      </c>
      <c r="L91" s="80">
        <v>5787572311.1700001</v>
      </c>
      <c r="M91" s="80">
        <v>414.74</v>
      </c>
      <c r="N91" s="26">
        <f t="shared" si="75"/>
        <v>-0.90257064297081235</v>
      </c>
      <c r="O91" s="26">
        <f t="shared" si="64"/>
        <v>-1.348422826872146E-3</v>
      </c>
      <c r="P91" s="80">
        <v>5701696838.6899996</v>
      </c>
      <c r="Q91" s="80">
        <v>415.08</v>
      </c>
      <c r="R91" s="26">
        <f t="shared" si="76"/>
        <v>-0.92057567534614992</v>
      </c>
      <c r="S91" s="26">
        <f t="shared" si="66"/>
        <v>8.1979071225339963E-4</v>
      </c>
      <c r="T91" s="80">
        <v>5726433400.6199999</v>
      </c>
      <c r="U91" s="80">
        <v>415.13</v>
      </c>
      <c r="V91" s="26">
        <f t="shared" si="77"/>
        <v>-0.91930051627302645</v>
      </c>
      <c r="W91" s="26">
        <f t="shared" si="67"/>
        <v>1.2045870675535166E-4</v>
      </c>
      <c r="X91" s="80">
        <v>5691597438.71</v>
      </c>
      <c r="Y91" s="80">
        <v>415.13</v>
      </c>
      <c r="Z91" s="26">
        <f t="shared" si="78"/>
        <v>-0.91955323191742289</v>
      </c>
      <c r="AA91" s="26">
        <f t="shared" si="69"/>
        <v>0</v>
      </c>
      <c r="AB91" s="80">
        <v>5704462981.6199999</v>
      </c>
      <c r="AC91" s="80">
        <v>415.13</v>
      </c>
      <c r="AD91" s="26">
        <f t="shared" si="79"/>
        <v>-0.91897248040885238</v>
      </c>
      <c r="AE91" s="26">
        <f t="shared" si="71"/>
        <v>0</v>
      </c>
      <c r="AF91" s="80">
        <v>5711941491.5299997</v>
      </c>
      <c r="AG91" s="80">
        <v>415.32</v>
      </c>
      <c r="AH91" s="26">
        <f t="shared" si="80"/>
        <v>-0.91906709038211898</v>
      </c>
      <c r="AI91" s="26">
        <f t="shared" si="73"/>
        <v>4.5768795317129029E-4</v>
      </c>
      <c r="AJ91" s="27">
        <f t="shared" si="45"/>
        <v>-0.91595546984060527</v>
      </c>
      <c r="AK91" s="27">
        <f t="shared" si="46"/>
        <v>4.2317428444138818E-5</v>
      </c>
      <c r="AL91" s="28">
        <f t="shared" si="47"/>
        <v>0.20709931068220355</v>
      </c>
      <c r="AM91" s="28">
        <f t="shared" si="48"/>
        <v>3.1310966063728766E-4</v>
      </c>
      <c r="AN91" s="29">
        <f t="shared" si="49"/>
        <v>7.137382179361741E-3</v>
      </c>
      <c r="AO91" s="87">
        <f t="shared" si="50"/>
        <v>6.2914183646356351E-4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5" t="s">
        <v>141</v>
      </c>
      <c r="B92" s="80">
        <v>654982205.39999998</v>
      </c>
      <c r="C92" s="80">
        <v>48929.961000000003</v>
      </c>
      <c r="D92" s="80">
        <v>653551460.89999998</v>
      </c>
      <c r="E92" s="80">
        <v>48820.06</v>
      </c>
      <c r="F92" s="26">
        <f>((D102-B92)/B92)</f>
        <v>2.0072782084035228</v>
      </c>
      <c r="G92" s="26">
        <f>((E92-C92)/C92)</f>
        <v>-2.2460880359174065E-3</v>
      </c>
      <c r="H92" s="80">
        <v>653609029.71000004</v>
      </c>
      <c r="I92" s="80">
        <v>48836.62</v>
      </c>
      <c r="J92" s="26">
        <f t="shared" si="74"/>
        <v>2.0026692967185751</v>
      </c>
      <c r="K92" s="26">
        <f t="shared" si="62"/>
        <v>3.3920482686840097E-4</v>
      </c>
      <c r="L92" s="80">
        <v>653994802.52999997</v>
      </c>
      <c r="M92" s="80">
        <v>48877.15</v>
      </c>
      <c r="N92" s="26">
        <f t="shared" si="75"/>
        <v>2.033956258479702</v>
      </c>
      <c r="O92" s="26">
        <f t="shared" si="64"/>
        <v>8.2991001424748134E-4</v>
      </c>
      <c r="P92" s="80">
        <v>652400200.62</v>
      </c>
      <c r="Q92" s="80">
        <v>48894.45</v>
      </c>
      <c r="R92" s="26">
        <f t="shared" si="76"/>
        <v>2.1057179618898099</v>
      </c>
      <c r="S92" s="26">
        <f t="shared" si="66"/>
        <v>3.5394862425480278E-4</v>
      </c>
      <c r="T92" s="80">
        <v>645430100.89999998</v>
      </c>
      <c r="U92" s="80">
        <v>48393.441599999998</v>
      </c>
      <c r="V92" s="26">
        <f t="shared" si="77"/>
        <v>2.0656212233523452</v>
      </c>
      <c r="W92" s="26">
        <f t="shared" si="67"/>
        <v>-1.0246733524970601E-2</v>
      </c>
      <c r="X92" s="80">
        <v>644980240.88999999</v>
      </c>
      <c r="Y92" s="80">
        <v>48372.89</v>
      </c>
      <c r="Z92" s="26">
        <f t="shared" si="78"/>
        <v>2.1077320902496504</v>
      </c>
      <c r="AA92" s="26">
        <f t="shared" si="69"/>
        <v>-4.2467738025060963E-4</v>
      </c>
      <c r="AB92" s="351">
        <v>639952712.15999997</v>
      </c>
      <c r="AC92" s="80">
        <v>47885.49</v>
      </c>
      <c r="AD92" s="26">
        <f t="shared" si="79"/>
        <v>2.1163213843984954</v>
      </c>
      <c r="AE92" s="26">
        <f t="shared" si="71"/>
        <v>-1.0075891682303899E-2</v>
      </c>
      <c r="AF92" s="351">
        <v>646362088.64999998</v>
      </c>
      <c r="AG92" s="80">
        <v>48367.260900000001</v>
      </c>
      <c r="AH92" s="26">
        <f t="shared" si="80"/>
        <v>2.1137638339780924</v>
      </c>
      <c r="AI92" s="26">
        <f t="shared" si="73"/>
        <v>1.0060895273286401E-2</v>
      </c>
      <c r="AJ92" s="27">
        <f t="shared" si="45"/>
        <v>2.0691325321837741</v>
      </c>
      <c r="AK92" s="27">
        <f t="shared" si="46"/>
        <v>-1.4261789855981788E-3</v>
      </c>
      <c r="AL92" s="28">
        <f t="shared" si="47"/>
        <v>-1.1000468486597182E-2</v>
      </c>
      <c r="AM92" s="28">
        <f t="shared" si="48"/>
        <v>-9.2748575073442474E-3</v>
      </c>
      <c r="AN92" s="29">
        <f t="shared" si="49"/>
        <v>4.8609491993528951E-2</v>
      </c>
      <c r="AO92" s="87">
        <f t="shared" si="50"/>
        <v>6.5205522920218292E-3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159</v>
      </c>
      <c r="B93" s="80">
        <v>701402466.25</v>
      </c>
      <c r="C93" s="80">
        <v>43607.516148000002</v>
      </c>
      <c r="D93" s="80">
        <v>723176657.87</v>
      </c>
      <c r="E93" s="80">
        <v>43716.828661</v>
      </c>
      <c r="F93" s="26">
        <f>((D103-B93)/B93)</f>
        <v>-0.86466369338917326</v>
      </c>
      <c r="G93" s="26">
        <f>((E93-C93)/C93)</f>
        <v>2.5067355964279244E-3</v>
      </c>
      <c r="H93" s="80">
        <v>722741668.11000001</v>
      </c>
      <c r="I93" s="80">
        <f>415.8*105.2115</f>
        <v>43746.941700000003</v>
      </c>
      <c r="J93" s="26">
        <f t="shared" si="74"/>
        <v>-0.87358590058857544</v>
      </c>
      <c r="K93" s="26">
        <f t="shared" si="62"/>
        <v>6.888202992379334E-4</v>
      </c>
      <c r="L93" s="80">
        <v>724481688.46000004</v>
      </c>
      <c r="M93" s="80">
        <v>43675.937608</v>
      </c>
      <c r="N93" s="26">
        <f t="shared" si="75"/>
        <v>-0.87831938363263828</v>
      </c>
      <c r="O93" s="26">
        <f t="shared" si="64"/>
        <v>-1.62306413296093E-3</v>
      </c>
      <c r="P93" s="80">
        <v>726713828.71000004</v>
      </c>
      <c r="Q93" s="80">
        <v>43810.53</v>
      </c>
      <c r="R93" s="26">
        <f t="shared" si="76"/>
        <v>-0.8802970928163244</v>
      </c>
      <c r="S93" s="26">
        <f t="shared" si="66"/>
        <v>3.0816142565270477E-3</v>
      </c>
      <c r="T93" s="80">
        <v>736220061.42999995</v>
      </c>
      <c r="U93" s="80">
        <f>105.5286*415.13</f>
        <v>43808.087717999995</v>
      </c>
      <c r="V93" s="26">
        <f t="shared" si="77"/>
        <v>-0.87198400335226789</v>
      </c>
      <c r="W93" s="26">
        <f t="shared" si="67"/>
        <v>-5.5746460953647795E-5</v>
      </c>
      <c r="X93" s="80">
        <v>739075134.12</v>
      </c>
      <c r="Y93" s="80">
        <f>105.635*415.15</f>
        <v>43854.37025</v>
      </c>
      <c r="Z93" s="26">
        <f t="shared" si="78"/>
        <v>-0.87490020787927558</v>
      </c>
      <c r="AA93" s="26">
        <f t="shared" si="69"/>
        <v>1.0564837319066091E-3</v>
      </c>
      <c r="AB93" s="80">
        <v>756739652.39999998</v>
      </c>
      <c r="AC93" s="80">
        <f>105.7458*415.63</f>
        <v>43951.126854000002</v>
      </c>
      <c r="AD93" s="26">
        <f t="shared" si="79"/>
        <v>-0.88039174460218417</v>
      </c>
      <c r="AE93" s="26">
        <f t="shared" si="71"/>
        <v>2.2063161196574695E-3</v>
      </c>
      <c r="AF93" s="80">
        <v>756967091.24000001</v>
      </c>
      <c r="AG93" s="80">
        <f>415.82*105.8566</f>
        <v>44017.291411999999</v>
      </c>
      <c r="AH93" s="26">
        <f t="shared" si="80"/>
        <v>-0.88864841960804319</v>
      </c>
      <c r="AI93" s="26">
        <f t="shared" si="73"/>
        <v>1.5054120960262731E-3</v>
      </c>
      <c r="AJ93" s="27">
        <f t="shared" si="45"/>
        <v>-0.8765988057335603</v>
      </c>
      <c r="AK93" s="27">
        <f t="shared" si="46"/>
        <v>1.1708214382335849E-3</v>
      </c>
      <c r="AL93" s="28">
        <f t="shared" si="47"/>
        <v>4.6725005574051945E-2</v>
      </c>
      <c r="AM93" s="28">
        <f t="shared" si="48"/>
        <v>6.8729310931934873E-3</v>
      </c>
      <c r="AN93" s="29">
        <f t="shared" si="49"/>
        <v>7.0904708206896826E-3</v>
      </c>
      <c r="AO93" s="87">
        <f t="shared" si="50"/>
        <v>1.5201343728843731E-3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5" t="s">
        <v>160</v>
      </c>
      <c r="B94" s="80">
        <v>6072793018.0288</v>
      </c>
      <c r="C94" s="80">
        <v>442.45947200000001</v>
      </c>
      <c r="D94" s="80">
        <v>6110202576.4449997</v>
      </c>
      <c r="E94" s="80">
        <v>442.12788399999999</v>
      </c>
      <c r="F94" s="26">
        <f>((D105-B94)/B94)</f>
        <v>-1</v>
      </c>
      <c r="G94" s="26">
        <f>((E94-C94)/C94)</f>
        <v>-7.4942005083803614E-4</v>
      </c>
      <c r="H94" s="80">
        <f>14645184.91*415.8</f>
        <v>6089467885.5780001</v>
      </c>
      <c r="I94" s="80">
        <f>1.0642*415.8</f>
        <v>442.49436000000003</v>
      </c>
      <c r="J94" s="26">
        <f>((H105-D94)/D94)</f>
        <v>-1</v>
      </c>
      <c r="K94" s="26">
        <f t="shared" si="62"/>
        <v>8.2889139830871696E-4</v>
      </c>
      <c r="L94" s="80">
        <v>5998315947.9750004</v>
      </c>
      <c r="M94" s="80">
        <v>441.51587999999998</v>
      </c>
      <c r="N94" s="26">
        <f>((L105-H94)/H94)</f>
        <v>-1</v>
      </c>
      <c r="O94" s="26">
        <f t="shared" si="64"/>
        <v>-2.211282421769279E-3</v>
      </c>
      <c r="P94" s="80">
        <v>5909724146.6955996</v>
      </c>
      <c r="Q94" s="80">
        <v>441.71998200000002</v>
      </c>
      <c r="R94" s="26">
        <f>((P105-L94)/L94)</f>
        <v>-1</v>
      </c>
      <c r="S94" s="26">
        <f t="shared" si="66"/>
        <v>4.6227555846923202E-4</v>
      </c>
      <c r="T94" s="80">
        <f>415.63*14148378.69</f>
        <v>5880490634.9246998</v>
      </c>
      <c r="U94" s="80">
        <f>415.63*1.064</f>
        <v>442.23032000000001</v>
      </c>
      <c r="V94" s="26">
        <f>((T105-P94)/P94)</f>
        <v>-1</v>
      </c>
      <c r="W94" s="26">
        <f t="shared" si="67"/>
        <v>1.1553427981439838E-3</v>
      </c>
      <c r="X94" s="80">
        <f>13946769.18*415.62</f>
        <v>5796556206.5915995</v>
      </c>
      <c r="Y94" s="80">
        <f>1.0646*415.62</f>
        <v>442.46905199999998</v>
      </c>
      <c r="Z94" s="26">
        <f>((X105-T94)/T94)</f>
        <v>-0.48933826117256279</v>
      </c>
      <c r="AA94" s="26">
        <f t="shared" si="69"/>
        <v>5.3983634591126721E-4</v>
      </c>
      <c r="AB94" s="80">
        <f>415.63*13712865.26</f>
        <v>5699478188.0137997</v>
      </c>
      <c r="AC94" s="80">
        <f>415.63*1.0656</f>
        <v>442.89532800000006</v>
      </c>
      <c r="AD94" s="26">
        <f>((AB105-X94)/X94)</f>
        <v>-0.50559844545473898</v>
      </c>
      <c r="AE94" s="26">
        <f t="shared" si="71"/>
        <v>9.6340297264470992E-4</v>
      </c>
      <c r="AF94" s="80">
        <f>415.82*13468985.39</f>
        <v>5600673504.8698006</v>
      </c>
      <c r="AG94" s="80">
        <f>415.82*1.0666</f>
        <v>443.51361199999997</v>
      </c>
      <c r="AH94" s="26">
        <f>((AF105-AB94)/AB94)</f>
        <v>-0.5160936818276104</v>
      </c>
      <c r="AI94" s="26">
        <f t="shared" si="73"/>
        <v>1.3960047914524472E-3</v>
      </c>
      <c r="AJ94" s="27">
        <f t="shared" si="45"/>
        <v>-0.81387879855686396</v>
      </c>
      <c r="AK94" s="27">
        <f t="shared" si="46"/>
        <v>2.9813142404038027E-4</v>
      </c>
      <c r="AL94" s="28">
        <f t="shared" si="47"/>
        <v>-8.3389881955705986E-2</v>
      </c>
      <c r="AM94" s="28">
        <f t="shared" si="48"/>
        <v>3.1342243955822789E-3</v>
      </c>
      <c r="AN94" s="29">
        <f t="shared" si="49"/>
        <v>0.25697271127859367</v>
      </c>
      <c r="AO94" s="87">
        <f t="shared" si="50"/>
        <v>1.2038222556636725E-3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6" t="s">
        <v>191</v>
      </c>
      <c r="B95" s="80">
        <v>873826742.17439997</v>
      </c>
      <c r="C95" s="80">
        <v>42458.675559999996</v>
      </c>
      <c r="D95" s="80">
        <v>906897936.72719991</v>
      </c>
      <c r="E95" s="80">
        <v>42449.971816999998</v>
      </c>
      <c r="F95" s="26">
        <f>((D95-B95)/B95)</f>
        <v>3.784639786888043E-2</v>
      </c>
      <c r="G95" s="26">
        <f>((E95-C95)/C95)</f>
        <v>-2.0499327605493997E-4</v>
      </c>
      <c r="H95" s="80">
        <v>906897936.73000002</v>
      </c>
      <c r="I95" s="80">
        <v>42449.97</v>
      </c>
      <c r="J95" s="26">
        <f>((H95-D95)/D95)</f>
        <v>3.0875657434653409E-12</v>
      </c>
      <c r="K95" s="26">
        <f>((I95-E95)/E95)</f>
        <v>-4.2803326336612899E-8</v>
      </c>
      <c r="L95" s="80">
        <v>796723246.31640005</v>
      </c>
      <c r="M95" s="80">
        <v>42512.533049999998</v>
      </c>
      <c r="N95" s="26">
        <f>((L95-H95)/H95)</f>
        <v>-0.12148521454449066</v>
      </c>
      <c r="O95" s="26">
        <f>((M95-I95)/I95)</f>
        <v>1.4738066952696791E-3</v>
      </c>
      <c r="P95" s="80">
        <v>797075678.50999999</v>
      </c>
      <c r="Q95" s="80">
        <v>42531.33</v>
      </c>
      <c r="R95" s="26">
        <f>((P95-L95)/L95)</f>
        <v>4.4235209055263226E-4</v>
      </c>
      <c r="S95" s="26">
        <f>((Q95-M95)/M95)</f>
        <v>4.4215078828391675E-4</v>
      </c>
      <c r="T95" s="80">
        <v>797838842.57000005</v>
      </c>
      <c r="U95" s="80">
        <v>42572.07</v>
      </c>
      <c r="V95" s="26">
        <f>((T95-P95)/P95)</f>
        <v>9.5745495763547813E-4</v>
      </c>
      <c r="W95" s="26">
        <f>((U95-Q95)/Q95)</f>
        <v>9.5788210714308636E-4</v>
      </c>
      <c r="X95" s="80">
        <v>798650973.96000004</v>
      </c>
      <c r="Y95" s="80">
        <v>42615.39</v>
      </c>
      <c r="Z95" s="26">
        <f>((X95-T95)/T95)</f>
        <v>1.0179140782165311E-3</v>
      </c>
      <c r="AA95" s="26">
        <f>((Y95-U95)/U95)</f>
        <v>1.017568560795839E-3</v>
      </c>
      <c r="AB95" s="80">
        <v>815770197.25</v>
      </c>
      <c r="AC95" s="80">
        <v>42641.23</v>
      </c>
      <c r="AD95" s="26">
        <f>((AB95-X95)/X95)</f>
        <v>2.1435174873845917E-2</v>
      </c>
      <c r="AE95" s="26">
        <f>((AC95-Y95)/Y95)</f>
        <v>6.0635371399871693E-4</v>
      </c>
      <c r="AF95" s="80">
        <v>758129876.71000004</v>
      </c>
      <c r="AG95" s="80">
        <v>42689.79</v>
      </c>
      <c r="AH95" s="26">
        <f>((AF95-AB95)/AB95)</f>
        <v>-7.0657546370666902E-2</v>
      </c>
      <c r="AI95" s="26">
        <f>((AG95-AC95)/AC95)</f>
        <v>1.1388039228699002E-3</v>
      </c>
      <c r="AJ95" s="27">
        <f t="shared" si="45"/>
        <v>-1.6305433380367378E-2</v>
      </c>
      <c r="AK95" s="27">
        <f t="shared" si="46"/>
        <v>6.7894121362248273E-4</v>
      </c>
      <c r="AL95" s="28">
        <f t="shared" si="47"/>
        <v>-0.16404057611385894</v>
      </c>
      <c r="AM95" s="28">
        <f t="shared" si="48"/>
        <v>5.6494309120827908E-3</v>
      </c>
      <c r="AN95" s="29">
        <f t="shared" si="49"/>
        <v>5.2804456046045931E-2</v>
      </c>
      <c r="AO95" s="87">
        <f t="shared" si="50"/>
        <v>5.7810768590897752E-4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7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3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102</v>
      </c>
      <c r="B98" s="80">
        <v>178584864358.67999</v>
      </c>
      <c r="C98" s="71">
        <v>548.51</v>
      </c>
      <c r="D98" s="80">
        <v>177127804870.89999</v>
      </c>
      <c r="E98" s="71">
        <v>549.98</v>
      </c>
      <c r="F98" s="26">
        <f>((D98-B98)/B98)</f>
        <v>-8.158919251149737E-3</v>
      </c>
      <c r="G98" s="26">
        <f>((E98-C98)/C98)</f>
        <v>2.679987602778486E-3</v>
      </c>
      <c r="H98" s="80">
        <v>177453726027.91</v>
      </c>
      <c r="I98" s="71">
        <v>550.44000000000005</v>
      </c>
      <c r="J98" s="26">
        <f>((H98-D98)/D98)</f>
        <v>1.8400338515319949E-3</v>
      </c>
      <c r="K98" s="26">
        <f t="shared" ref="K98:K105" si="81">((I98-E98)/E98)</f>
        <v>8.3639405069281861E-4</v>
      </c>
      <c r="L98" s="80">
        <v>177635198447.51001</v>
      </c>
      <c r="M98" s="71">
        <v>553.08000000000004</v>
      </c>
      <c r="N98" s="26">
        <f>((L98-H98)/H98)</f>
        <v>1.0226464310558576E-3</v>
      </c>
      <c r="O98" s="26">
        <f t="shared" ref="O98:O105" si="82">((M98-I98)/I98)</f>
        <v>4.796163069544339E-3</v>
      </c>
      <c r="P98" s="80">
        <v>178890088908.20999</v>
      </c>
      <c r="Q98" s="71">
        <v>551.53</v>
      </c>
      <c r="R98" s="26">
        <f>((P98-L98)/L98)</f>
        <v>7.0644245716357463E-3</v>
      </c>
      <c r="S98" s="26">
        <f t="shared" ref="S98:S105" si="83">((Q98-M98)/M98)</f>
        <v>-2.8024878860202287E-3</v>
      </c>
      <c r="T98" s="80">
        <v>173642150507.85999</v>
      </c>
      <c r="U98" s="71">
        <v>552.07000000000005</v>
      </c>
      <c r="V98" s="26">
        <f>((T98-P98)/P98)</f>
        <v>-2.9336104824917199E-2</v>
      </c>
      <c r="W98" s="26">
        <f t="shared" ref="W98:W105" si="84">((U98-Q98)/Q98)</f>
        <v>9.7909451888397248E-4</v>
      </c>
      <c r="X98" s="80">
        <v>175042311968.54001</v>
      </c>
      <c r="Y98" s="71">
        <v>553.65</v>
      </c>
      <c r="Z98" s="26">
        <f>((X98-T98)/T98)</f>
        <v>8.063488367224779E-3</v>
      </c>
      <c r="AA98" s="26">
        <f t="shared" ref="AA98:AA105" si="85">((Y98-U98)/U98)</f>
        <v>2.8619559113879168E-3</v>
      </c>
      <c r="AB98" s="80">
        <v>175119467383.69</v>
      </c>
      <c r="AC98" s="71">
        <v>556.07000000000005</v>
      </c>
      <c r="AD98" s="26">
        <f>((AB98-X98)/X98)</f>
        <v>4.4078151323698742E-4</v>
      </c>
      <c r="AE98" s="26">
        <f t="shared" ref="AE98:AE105" si="86">((AC98-Y98)/Y98)</f>
        <v>4.3709925042898449E-3</v>
      </c>
      <c r="AF98" s="80">
        <v>175014579759.98999</v>
      </c>
      <c r="AG98" s="71">
        <v>555.69000000000005</v>
      </c>
      <c r="AH98" s="26">
        <f>((AF98-AB98)/AB98)</f>
        <v>-5.9894896476701516E-4</v>
      </c>
      <c r="AI98" s="26">
        <f t="shared" ref="AI98:AI105" si="87">((AG98-AC98)/AC98)</f>
        <v>-6.8336720197096669E-4</v>
      </c>
      <c r="AJ98" s="27">
        <f t="shared" si="45"/>
        <v>-2.4578247882685732E-3</v>
      </c>
      <c r="AK98" s="27">
        <f t="shared" si="46"/>
        <v>1.6298415711982726E-3</v>
      </c>
      <c r="AL98" s="28">
        <f t="shared" si="47"/>
        <v>-1.1930510359173889E-2</v>
      </c>
      <c r="AM98" s="28">
        <f t="shared" si="48"/>
        <v>1.0382195716207928E-2</v>
      </c>
      <c r="AN98" s="29">
        <f t="shared" si="49"/>
        <v>1.1944863126680586E-2</v>
      </c>
      <c r="AO98" s="87">
        <f t="shared" si="50"/>
        <v>2.5693223854690865E-3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137</v>
      </c>
      <c r="B99" s="80">
        <v>1978559867.4000001</v>
      </c>
      <c r="C99" s="71">
        <v>451.8</v>
      </c>
      <c r="D99" s="80">
        <v>2001861100.4000001</v>
      </c>
      <c r="E99" s="71">
        <v>456.71</v>
      </c>
      <c r="F99" s="26">
        <f>((D99-B99)/B99)</f>
        <v>1.1776865276571008E-2</v>
      </c>
      <c r="G99" s="26">
        <f>((E99-C99)/C99)</f>
        <v>1.0867640548915378E-2</v>
      </c>
      <c r="H99" s="80">
        <v>1972438102.6300001</v>
      </c>
      <c r="I99" s="71">
        <v>450.36</v>
      </c>
      <c r="J99" s="26">
        <f t="shared" ref="J99:J105" si="88">((H99-D99)/D99)</f>
        <v>-1.4697821823962138E-2</v>
      </c>
      <c r="K99" s="26">
        <f t="shared" si="81"/>
        <v>-1.3903790151299437E-2</v>
      </c>
      <c r="L99" s="80">
        <v>1974186670.3699999</v>
      </c>
      <c r="M99" s="71">
        <v>450.36</v>
      </c>
      <c r="N99" s="26">
        <f t="shared" ref="N99:N105" si="89">((L99-H99)/H99)</f>
        <v>8.8650069052523077E-4</v>
      </c>
      <c r="O99" s="26">
        <f t="shared" si="82"/>
        <v>0</v>
      </c>
      <c r="P99" s="80">
        <v>2006794758.3900001</v>
      </c>
      <c r="Q99" s="71">
        <v>458.16</v>
      </c>
      <c r="R99" s="26">
        <f t="shared" ref="R99:R105" si="90">((P99-L99)/L99)</f>
        <v>1.6517226313704593E-2</v>
      </c>
      <c r="S99" s="26">
        <f t="shared" si="83"/>
        <v>1.7319477751132451E-2</v>
      </c>
      <c r="T99" s="80">
        <v>1923160541.9000001</v>
      </c>
      <c r="U99" s="71">
        <v>457.26</v>
      </c>
      <c r="V99" s="26">
        <f t="shared" ref="V99:V105" si="91">((T99-P99)/P99)</f>
        <v>-4.1675520698039689E-2</v>
      </c>
      <c r="W99" s="26">
        <f t="shared" si="84"/>
        <v>-1.9643792561551293E-3</v>
      </c>
      <c r="X99" s="80">
        <v>1923780126.6600001</v>
      </c>
      <c r="Y99" s="71">
        <v>457.53</v>
      </c>
      <c r="Z99" s="26">
        <f t="shared" ref="Z99:Z105" si="92">((X99-T99)/T99)</f>
        <v>3.2217006666945618E-4</v>
      </c>
      <c r="AA99" s="26">
        <f t="shared" si="85"/>
        <v>5.9047369111661164E-4</v>
      </c>
      <c r="AB99" s="80">
        <v>1890465302.26</v>
      </c>
      <c r="AC99" s="71">
        <f>1.0868*415.63</f>
        <v>451.706684</v>
      </c>
      <c r="AD99" s="26">
        <f t="shared" ref="AD99:AD105" si="93">((AB99-X99)/X99)</f>
        <v>-1.7317376314641596E-2</v>
      </c>
      <c r="AE99" s="26">
        <f t="shared" si="86"/>
        <v>-1.2727724957926206E-2</v>
      </c>
      <c r="AF99" s="80">
        <v>1955045624.5899999</v>
      </c>
      <c r="AG99" s="71">
        <v>459.25</v>
      </c>
      <c r="AH99" s="26">
        <f t="shared" ref="AH99:AH105" si="94">((AF99-AB99)/AB99)</f>
        <v>3.4161072542720515E-2</v>
      </c>
      <c r="AI99" s="26">
        <f t="shared" si="87"/>
        <v>1.6699589063419756E-2</v>
      </c>
      <c r="AJ99" s="27">
        <f t="shared" si="45"/>
        <v>-1.2533604933065772E-3</v>
      </c>
      <c r="AK99" s="27">
        <f t="shared" si="46"/>
        <v>2.1101608361504282E-3</v>
      </c>
      <c r="AL99" s="28">
        <f t="shared" si="47"/>
        <v>-2.3385976080281388E-2</v>
      </c>
      <c r="AM99" s="28">
        <f t="shared" si="48"/>
        <v>5.5615160605198494E-3</v>
      </c>
      <c r="AN99" s="29">
        <f t="shared" si="49"/>
        <v>2.3359247447427206E-2</v>
      </c>
      <c r="AO99" s="87">
        <f t="shared" si="50"/>
        <v>1.2076197212119433E-2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156</v>
      </c>
      <c r="B100" s="71">
        <v>4919960735.6199999</v>
      </c>
      <c r="C100" s="71">
        <v>45210.51</v>
      </c>
      <c r="D100" s="71">
        <v>4774144161.0500002</v>
      </c>
      <c r="E100" s="71">
        <v>45259.86</v>
      </c>
      <c r="F100" s="26">
        <f>((D100-B100)/B100)</f>
        <v>-2.9637751682508963E-2</v>
      </c>
      <c r="G100" s="26">
        <f>((E100-C100)/C100)</f>
        <v>1.0915603473616764E-3</v>
      </c>
      <c r="H100" s="71">
        <v>4818275827.1599998</v>
      </c>
      <c r="I100" s="71">
        <v>45297.23</v>
      </c>
      <c r="J100" s="26">
        <f t="shared" si="88"/>
        <v>9.2438905532114413E-3</v>
      </c>
      <c r="K100" s="26">
        <f t="shared" si="81"/>
        <v>8.2567643823915093E-4</v>
      </c>
      <c r="L100" s="71">
        <v>4919694687.0500002</v>
      </c>
      <c r="M100" s="71">
        <v>45330.44</v>
      </c>
      <c r="N100" s="26">
        <f t="shared" si="89"/>
        <v>2.1048786646525153E-2</v>
      </c>
      <c r="O100" s="26">
        <f t="shared" si="82"/>
        <v>7.3315741381976612E-4</v>
      </c>
      <c r="P100" s="71">
        <v>5285737048.2600002</v>
      </c>
      <c r="Q100" s="71">
        <v>45442.55</v>
      </c>
      <c r="R100" s="26">
        <f t="shared" si="90"/>
        <v>7.4403471047405634E-2</v>
      </c>
      <c r="S100" s="26">
        <f t="shared" si="83"/>
        <v>2.4731725524835095E-3</v>
      </c>
      <c r="T100" s="71">
        <v>5578479159.0200005</v>
      </c>
      <c r="U100" s="71">
        <v>45473.34</v>
      </c>
      <c r="V100" s="26">
        <f t="shared" si="91"/>
        <v>5.5383404071598176E-2</v>
      </c>
      <c r="W100" s="26">
        <f t="shared" si="84"/>
        <v>6.7755880776922941E-4</v>
      </c>
      <c r="X100" s="71">
        <v>5583652367.2600002</v>
      </c>
      <c r="Y100" s="71">
        <v>45522.06</v>
      </c>
      <c r="Z100" s="26">
        <f t="shared" si="92"/>
        <v>9.2735100240270052E-4</v>
      </c>
      <c r="AA100" s="26">
        <f t="shared" si="85"/>
        <v>1.0713969987689747E-3</v>
      </c>
      <c r="AB100" s="71">
        <v>5666422116.4899998</v>
      </c>
      <c r="AC100" s="71">
        <v>45560.52</v>
      </c>
      <c r="AD100" s="26">
        <f t="shared" si="93"/>
        <v>1.4823585672224821E-2</v>
      </c>
      <c r="AE100" s="26">
        <f t="shared" si="86"/>
        <v>8.4486510496227822E-4</v>
      </c>
      <c r="AF100" s="71">
        <v>5666929899.04</v>
      </c>
      <c r="AG100" s="71">
        <v>45627.06</v>
      </c>
      <c r="AH100" s="26">
        <f t="shared" si="94"/>
        <v>8.9612552605722719E-5</v>
      </c>
      <c r="AI100" s="26">
        <f t="shared" si="87"/>
        <v>1.4604749901888934E-3</v>
      </c>
      <c r="AJ100" s="27">
        <f t="shared" si="45"/>
        <v>1.8285293732933087E-2</v>
      </c>
      <c r="AK100" s="27">
        <f t="shared" si="46"/>
        <v>1.147232831699185E-3</v>
      </c>
      <c r="AL100" s="28">
        <f t="shared" si="47"/>
        <v>0.18700435258612827</v>
      </c>
      <c r="AM100" s="28">
        <f t="shared" si="48"/>
        <v>8.1131492673639973E-3</v>
      </c>
      <c r="AN100" s="29">
        <f t="shared" si="49"/>
        <v>3.2854410824512022E-2</v>
      </c>
      <c r="AO100" s="87">
        <f t="shared" si="50"/>
        <v>5.9184507973806242E-4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5" t="s">
        <v>162</v>
      </c>
      <c r="B101" s="71">
        <v>439688716.56</v>
      </c>
      <c r="C101" s="71">
        <v>43399.62</v>
      </c>
      <c r="D101" s="71">
        <v>455850288.07999998</v>
      </c>
      <c r="E101" s="71">
        <v>43580.49</v>
      </c>
      <c r="F101" s="26">
        <f>((D101-B101)/B101)</f>
        <v>3.6756848450520949E-2</v>
      </c>
      <c r="G101" s="26">
        <f>((E101-C101)/C101)</f>
        <v>4.1675480107889271E-3</v>
      </c>
      <c r="H101" s="71">
        <v>441991705.50999999</v>
      </c>
      <c r="I101" s="71">
        <v>43626.17</v>
      </c>
      <c r="J101" s="26">
        <f t="shared" si="88"/>
        <v>-3.0401609766160475E-2</v>
      </c>
      <c r="K101" s="26">
        <f t="shared" si="81"/>
        <v>1.0481754564944151E-3</v>
      </c>
      <c r="L101" s="71">
        <v>459190878.81999999</v>
      </c>
      <c r="M101" s="71">
        <v>43688.45</v>
      </c>
      <c r="N101" s="26">
        <f t="shared" si="89"/>
        <v>3.8912887041973855E-2</v>
      </c>
      <c r="O101" s="26">
        <f t="shared" si="82"/>
        <v>1.4275834894513738E-3</v>
      </c>
      <c r="P101" s="71">
        <v>459674022.19999999</v>
      </c>
      <c r="Q101" s="71">
        <v>43734.13</v>
      </c>
      <c r="R101" s="26">
        <f t="shared" si="90"/>
        <v>1.0521624062776397E-3</v>
      </c>
      <c r="S101" s="26">
        <f t="shared" si="83"/>
        <v>1.0455852748266486E-3</v>
      </c>
      <c r="T101" s="71">
        <v>460123991.25</v>
      </c>
      <c r="U101" s="71">
        <v>43775.66</v>
      </c>
      <c r="V101" s="26">
        <f t="shared" si="91"/>
        <v>9.7888727286884721E-4</v>
      </c>
      <c r="W101" s="26">
        <f t="shared" si="84"/>
        <v>9.4960160405628546E-4</v>
      </c>
      <c r="X101" s="80">
        <v>460673059.72000003</v>
      </c>
      <c r="Y101" s="80">
        <v>43829.64</v>
      </c>
      <c r="Z101" s="26">
        <f t="shared" si="92"/>
        <v>1.1933054577493271E-3</v>
      </c>
      <c r="AA101" s="26">
        <f t="shared" si="85"/>
        <v>1.233105337532225E-3</v>
      </c>
      <c r="AB101" s="80">
        <v>461176022.97000003</v>
      </c>
      <c r="AC101" s="80">
        <v>43875.32</v>
      </c>
      <c r="AD101" s="26">
        <f t="shared" si="93"/>
        <v>1.091800875670273E-3</v>
      </c>
      <c r="AE101" s="26">
        <f t="shared" si="86"/>
        <v>1.0422170932729608E-3</v>
      </c>
      <c r="AF101" s="80">
        <v>461678786.91000003</v>
      </c>
      <c r="AG101" s="80">
        <v>43925.15</v>
      </c>
      <c r="AH101" s="26">
        <f t="shared" si="94"/>
        <v>1.0901779688418513E-3</v>
      </c>
      <c r="AI101" s="26">
        <f t="shared" si="87"/>
        <v>1.1357182124256131E-3</v>
      </c>
      <c r="AJ101" s="27">
        <f t="shared" si="45"/>
        <v>6.3343074634677849E-3</v>
      </c>
      <c r="AK101" s="27">
        <f t="shared" si="46"/>
        <v>1.506191809856056E-3</v>
      </c>
      <c r="AL101" s="28">
        <f t="shared" si="47"/>
        <v>1.2785993521138597E-2</v>
      </c>
      <c r="AM101" s="28">
        <f t="shared" si="48"/>
        <v>7.9085847818600365E-3</v>
      </c>
      <c r="AN101" s="29">
        <f t="shared" si="49"/>
        <v>2.2278813494597639E-2</v>
      </c>
      <c r="AO101" s="87">
        <f t="shared" si="50"/>
        <v>1.0854772195358596E-3</v>
      </c>
      <c r="AP101" s="33"/>
      <c r="AQ101" s="31"/>
      <c r="AR101" s="35"/>
      <c r="AS101" s="32"/>
      <c r="AT101" s="32"/>
    </row>
    <row r="102" spans="1:46" ht="16.5" customHeight="1">
      <c r="A102" s="235" t="s">
        <v>167</v>
      </c>
      <c r="B102" s="71">
        <v>1972158570.7080002</v>
      </c>
      <c r="C102" s="71">
        <v>456.91808400000002</v>
      </c>
      <c r="D102" s="71">
        <v>1969713713.1914999</v>
      </c>
      <c r="E102" s="71">
        <v>456.997005</v>
      </c>
      <c r="F102" s="26">
        <f>((D102-B102)/B102)</f>
        <v>-1.2396860743416472E-3</v>
      </c>
      <c r="G102" s="26">
        <f>((E102-C102)/C102)</f>
        <v>1.7272461468165442E-4</v>
      </c>
      <c r="H102" s="71">
        <v>1962398905.47</v>
      </c>
      <c r="I102" s="71">
        <v>457.69753700000001</v>
      </c>
      <c r="J102" s="26">
        <f t="shared" si="88"/>
        <v>-3.7136400444955212E-3</v>
      </c>
      <c r="K102" s="26">
        <f t="shared" si="81"/>
        <v>1.5329028250415113E-3</v>
      </c>
      <c r="L102" s="71">
        <v>1983021206.2875001</v>
      </c>
      <c r="M102" s="71">
        <v>457.45875000000001</v>
      </c>
      <c r="N102" s="26">
        <f t="shared" si="89"/>
        <v>1.05087200976404E-2</v>
      </c>
      <c r="O102" s="26">
        <f t="shared" si="82"/>
        <v>-5.2171353502389957E-4</v>
      </c>
      <c r="P102" s="71">
        <v>2031123405.2</v>
      </c>
      <c r="Q102" s="71">
        <v>459.20281039250006</v>
      </c>
      <c r="R102" s="26">
        <f t="shared" si="90"/>
        <v>2.425702698487734E-2</v>
      </c>
      <c r="S102" s="26">
        <f t="shared" si="83"/>
        <v>3.8124976131728729E-3</v>
      </c>
      <c r="T102" s="71">
        <v>2000011901.1400001</v>
      </c>
      <c r="U102" s="71">
        <v>460.97649799999999</v>
      </c>
      <c r="V102" s="26">
        <f t="shared" si="91"/>
        <v>-1.5317387402631237E-2</v>
      </c>
      <c r="W102" s="26">
        <f t="shared" si="84"/>
        <v>3.8625364813945529E-3</v>
      </c>
      <c r="X102" s="71">
        <v>2005823836.5799999</v>
      </c>
      <c r="Y102" s="71">
        <v>462.11456199999998</v>
      </c>
      <c r="Z102" s="26">
        <f t="shared" si="92"/>
        <v>2.9059504279384711E-3</v>
      </c>
      <c r="AA102" s="26">
        <f t="shared" si="85"/>
        <v>2.4688113275570631E-3</v>
      </c>
      <c r="AB102" s="71">
        <v>2009965717.2</v>
      </c>
      <c r="AC102" s="71">
        <v>463.21066000000002</v>
      </c>
      <c r="AD102" s="26">
        <f t="shared" si="93"/>
        <v>2.0649274101070488E-3</v>
      </c>
      <c r="AE102" s="26">
        <f t="shared" si="86"/>
        <v>2.3719183296371442E-3</v>
      </c>
      <c r="AF102" s="71">
        <v>1992661610.5799999</v>
      </c>
      <c r="AG102" s="71">
        <v>462.37651799999998</v>
      </c>
      <c r="AH102" s="26">
        <f t="shared" si="94"/>
        <v>-8.6091551074342493E-3</v>
      </c>
      <c r="AI102" s="26">
        <f t="shared" si="87"/>
        <v>-1.8007832548586913E-3</v>
      </c>
      <c r="AJ102" s="27">
        <f t="shared" si="45"/>
        <v>1.3570945364575759E-3</v>
      </c>
      <c r="AK102" s="27">
        <f t="shared" si="46"/>
        <v>1.487361800200276E-3</v>
      </c>
      <c r="AL102" s="28">
        <f t="shared" si="47"/>
        <v>1.1650371947361737E-2</v>
      </c>
      <c r="AM102" s="28">
        <f t="shared" si="48"/>
        <v>1.1771440383947318E-2</v>
      </c>
      <c r="AN102" s="29">
        <f t="shared" si="49"/>
        <v>1.2076418799440422E-2</v>
      </c>
      <c r="AO102" s="87">
        <f t="shared" si="50"/>
        <v>2.048414762119343E-3</v>
      </c>
      <c r="AP102" s="33"/>
      <c r="AQ102" s="31"/>
      <c r="AR102" s="35"/>
      <c r="AS102" s="32"/>
      <c r="AT102" s="32"/>
    </row>
    <row r="103" spans="1:46">
      <c r="A103" s="235" t="s">
        <v>177</v>
      </c>
      <c r="B103" s="71">
        <v>98223237.019999996</v>
      </c>
      <c r="C103" s="71">
        <v>384.47</v>
      </c>
      <c r="D103" s="71">
        <v>94925219.230000004</v>
      </c>
      <c r="E103" s="71">
        <v>371.55</v>
      </c>
      <c r="F103" s="26">
        <f>((D103-B103)/B103)</f>
        <v>-3.3576757293474827E-2</v>
      </c>
      <c r="G103" s="26">
        <f>((E103-C103)/C103)</f>
        <v>-3.3604702577574364E-2</v>
      </c>
      <c r="H103" s="71">
        <v>91419725.920000002</v>
      </c>
      <c r="I103" s="71">
        <v>357.84</v>
      </c>
      <c r="J103" s="26">
        <f t="shared" si="88"/>
        <v>-3.6928998831241386E-2</v>
      </c>
      <c r="K103" s="26">
        <f t="shared" si="81"/>
        <v>-3.689947517157862E-2</v>
      </c>
      <c r="L103" s="71">
        <v>87943651.650000006</v>
      </c>
      <c r="M103" s="71">
        <v>344.24</v>
      </c>
      <c r="N103" s="26">
        <f t="shared" si="89"/>
        <v>-3.8023240991138553E-2</v>
      </c>
      <c r="O103" s="26">
        <f t="shared" si="82"/>
        <v>-3.8005812653699886E-2</v>
      </c>
      <c r="P103" s="71">
        <v>86722564.310000002</v>
      </c>
      <c r="Q103" s="71">
        <v>339.44</v>
      </c>
      <c r="R103" s="26">
        <f t="shared" si="90"/>
        <v>-1.388488329845243E-2</v>
      </c>
      <c r="S103" s="26">
        <f t="shared" si="83"/>
        <v>-1.3943760167325155E-2</v>
      </c>
      <c r="T103" s="71">
        <v>93030995.060000002</v>
      </c>
      <c r="U103" s="71">
        <v>364.12</v>
      </c>
      <c r="V103" s="26">
        <f t="shared" si="91"/>
        <v>7.2742668533759824E-2</v>
      </c>
      <c r="W103" s="26">
        <f t="shared" si="84"/>
        <v>7.2707989629978806E-2</v>
      </c>
      <c r="X103" s="71">
        <v>92100976.640000001</v>
      </c>
      <c r="Y103" s="71">
        <v>360.52</v>
      </c>
      <c r="Z103" s="26">
        <f t="shared" si="92"/>
        <v>-9.996866306763566E-3</v>
      </c>
      <c r="AA103" s="26">
        <f t="shared" si="85"/>
        <v>-9.886850488849892E-3</v>
      </c>
      <c r="AB103" s="71">
        <v>88399487.400000006</v>
      </c>
      <c r="AC103" s="71">
        <v>346</v>
      </c>
      <c r="AD103" s="26">
        <f t="shared" si="93"/>
        <v>-4.0189467854051135E-2</v>
      </c>
      <c r="AE103" s="26">
        <f t="shared" si="86"/>
        <v>-4.0275158104959456E-2</v>
      </c>
      <c r="AF103" s="71">
        <v>84264156.239999995</v>
      </c>
      <c r="AG103" s="71">
        <v>329.8</v>
      </c>
      <c r="AH103" s="26">
        <f t="shared" si="94"/>
        <v>-4.6780035514097464E-2</v>
      </c>
      <c r="AI103" s="26">
        <f t="shared" si="87"/>
        <v>-4.6820809248554883E-2</v>
      </c>
      <c r="AJ103" s="27">
        <f t="shared" si="45"/>
        <v>-1.8329697694432441E-2</v>
      </c>
      <c r="AK103" s="27">
        <f t="shared" si="46"/>
        <v>-1.8341072347820432E-2</v>
      </c>
      <c r="AL103" s="28">
        <f t="shared" si="47"/>
        <v>-0.11231012239401503</v>
      </c>
      <c r="AM103" s="28">
        <f t="shared" si="48"/>
        <v>-0.11236711075225407</v>
      </c>
      <c r="AN103" s="29">
        <f t="shared" si="49"/>
        <v>3.898146463313433E-2</v>
      </c>
      <c r="AO103" s="87">
        <f t="shared" si="50"/>
        <v>3.898174696496582E-2</v>
      </c>
      <c r="AP103" s="33"/>
      <c r="AQ103" s="31"/>
      <c r="AR103" s="35"/>
      <c r="AS103" s="32"/>
      <c r="AT103" s="32"/>
    </row>
    <row r="104" spans="1:46" s="355" customFormat="1">
      <c r="A104" s="235" t="s">
        <v>214</v>
      </c>
      <c r="B104" s="80">
        <v>2219657605.3099999</v>
      </c>
      <c r="C104" s="71">
        <v>428.27114399999999</v>
      </c>
      <c r="D104" s="80">
        <v>2263114590.2399998</v>
      </c>
      <c r="E104" s="71">
        <v>428.36854499999998</v>
      </c>
      <c r="F104" s="26">
        <f>((D104-B104)/B104)</f>
        <v>1.9578238024657219E-2</v>
      </c>
      <c r="G104" s="26">
        <f>((E104-C104)/C104)</f>
        <v>2.2742835085800398E-4</v>
      </c>
      <c r="H104" s="80">
        <v>2450205156.4699998</v>
      </c>
      <c r="I104" s="71">
        <v>1.0317000000000001</v>
      </c>
      <c r="J104" s="26">
        <f t="shared" ref="J104" si="95">((H104-D104)/D104)</f>
        <v>8.2669506456656869E-2</v>
      </c>
      <c r="K104" s="26">
        <f t="shared" ref="K104" si="96">((I104-E104)/E104)</f>
        <v>-0.99759155985647829</v>
      </c>
      <c r="L104" s="80">
        <v>2646472644.1399999</v>
      </c>
      <c r="M104" s="71">
        <v>428.38494600000001</v>
      </c>
      <c r="N104" s="26">
        <f t="shared" ref="N104" si="97">((L104-H104)/H104)</f>
        <v>8.0102471073386292E-2</v>
      </c>
      <c r="O104" s="26">
        <f t="shared" ref="O104" si="98">((M104-I104)/I104)</f>
        <v>414.22239604536202</v>
      </c>
      <c r="P104" s="80">
        <v>2675513407.0599999</v>
      </c>
      <c r="Q104" s="71">
        <v>429.75127800000001</v>
      </c>
      <c r="R104" s="26">
        <f t="shared" ref="R104" si="99">((P104-L104)/L104)</f>
        <v>1.0973384888109127E-2</v>
      </c>
      <c r="S104" s="26">
        <f t="shared" ref="S104" si="100">((Q104-M104)/M104)</f>
        <v>3.1894958325636396E-3</v>
      </c>
      <c r="T104" s="80">
        <v>2713514103.04</v>
      </c>
      <c r="U104" s="71">
        <v>1.0353000000000001</v>
      </c>
      <c r="V104" s="26">
        <f t="shared" ref="V104" si="101">((T104-P104)/P104)</f>
        <v>1.4203141677304191E-2</v>
      </c>
      <c r="W104" s="26">
        <f t="shared" ref="W104" si="102">((U104-Q104)/Q104)</f>
        <v>-0.99759093212050898</v>
      </c>
      <c r="X104" s="80">
        <v>2836135429.77</v>
      </c>
      <c r="Y104" s="71">
        <f>415.63*1.0364</f>
        <v>430.75893200000002</v>
      </c>
      <c r="Z104" s="26">
        <f t="shared" ref="Z104" si="103">((X104-T104)/T104)</f>
        <v>4.5189124535090892E-2</v>
      </c>
      <c r="AA104" s="26">
        <f t="shared" ref="AA104" si="104">((Y104-U104)/U104)</f>
        <v>415.07160436588424</v>
      </c>
      <c r="AB104" s="80">
        <v>2846957663.6799998</v>
      </c>
      <c r="AC104" s="71">
        <f>421.25*1.0376</f>
        <v>437.08900000000006</v>
      </c>
      <c r="AD104" s="26">
        <f t="shared" si="93"/>
        <v>3.8158381988399933E-3</v>
      </c>
      <c r="AE104" s="26">
        <f t="shared" si="86"/>
        <v>1.4695152043881565E-2</v>
      </c>
      <c r="AF104" s="80">
        <v>3060286691.3899999</v>
      </c>
      <c r="AG104" s="71">
        <f>415.82*1.0388</f>
        <v>431.95381599999996</v>
      </c>
      <c r="AH104" s="26">
        <f t="shared" si="94"/>
        <v>7.4932279616075945E-2</v>
      </c>
      <c r="AI104" s="26">
        <f t="shared" si="87"/>
        <v>-1.1748600399461195E-2</v>
      </c>
      <c r="AJ104" s="27">
        <f t="shared" si="45"/>
        <v>4.1432998058765068E-2</v>
      </c>
      <c r="AK104" s="27">
        <f t="shared" si="46"/>
        <v>103.41314767438713</v>
      </c>
      <c r="AL104" s="28">
        <f t="shared" si="47"/>
        <v>0.352245575450716</v>
      </c>
      <c r="AM104" s="28">
        <f t="shared" si="48"/>
        <v>8.3695944575014891E-3</v>
      </c>
      <c r="AN104" s="29">
        <f t="shared" si="49"/>
        <v>3.3581505292936478E-2</v>
      </c>
      <c r="AO104" s="87">
        <f t="shared" si="50"/>
        <v>192.09833344328885</v>
      </c>
      <c r="AP104" s="33"/>
      <c r="AQ104" s="31"/>
      <c r="AR104" s="35"/>
      <c r="AS104" s="32"/>
      <c r="AT104" s="32"/>
    </row>
    <row r="105" spans="1:46" s="101" customFormat="1">
      <c r="A105" s="235" t="s">
        <v>267</v>
      </c>
      <c r="B105" s="80">
        <v>0</v>
      </c>
      <c r="C105" s="71">
        <v>0</v>
      </c>
      <c r="D105" s="80">
        <v>0</v>
      </c>
      <c r="E105" s="71">
        <v>0</v>
      </c>
      <c r="F105" s="26" t="e">
        <f>((D105-B105)/B105)</f>
        <v>#DIV/0!</v>
      </c>
      <c r="G105" s="26" t="e">
        <f>((E105-C105)/C105)</f>
        <v>#DIV/0!</v>
      </c>
      <c r="H105" s="80">
        <v>0</v>
      </c>
      <c r="I105" s="71">
        <v>0</v>
      </c>
      <c r="J105" s="26" t="e">
        <f t="shared" si="88"/>
        <v>#DIV/0!</v>
      </c>
      <c r="K105" s="26" t="e">
        <f t="shared" si="81"/>
        <v>#DIV/0!</v>
      </c>
      <c r="L105" s="80">
        <v>0</v>
      </c>
      <c r="M105" s="71">
        <v>0</v>
      </c>
      <c r="N105" s="26" t="e">
        <f t="shared" si="89"/>
        <v>#DIV/0!</v>
      </c>
      <c r="O105" s="26" t="e">
        <f t="shared" si="82"/>
        <v>#DIV/0!</v>
      </c>
      <c r="P105" s="80">
        <v>0</v>
      </c>
      <c r="Q105" s="71">
        <v>0</v>
      </c>
      <c r="R105" s="26" t="e">
        <f t="shared" si="90"/>
        <v>#DIV/0!</v>
      </c>
      <c r="S105" s="26" t="e">
        <f t="shared" si="83"/>
        <v>#DIV/0!</v>
      </c>
      <c r="T105" s="80">
        <v>0</v>
      </c>
      <c r="U105" s="71">
        <v>0</v>
      </c>
      <c r="V105" s="26" t="e">
        <f t="shared" si="91"/>
        <v>#DIV/0!</v>
      </c>
      <c r="W105" s="26" t="e">
        <f t="shared" si="84"/>
        <v>#DIV/0!</v>
      </c>
      <c r="X105" s="80">
        <v>3002941572.7891073</v>
      </c>
      <c r="Y105" s="71">
        <v>50511.513899999998</v>
      </c>
      <c r="Z105" s="26" t="e">
        <f t="shared" si="92"/>
        <v>#DIV/0!</v>
      </c>
      <c r="AA105" s="26" t="e">
        <f t="shared" si="85"/>
        <v>#DIV/0!</v>
      </c>
      <c r="AB105" s="80">
        <v>2865826399.5478678</v>
      </c>
      <c r="AC105" s="71">
        <v>50565.5458</v>
      </c>
      <c r="AD105" s="26">
        <f t="shared" si="93"/>
        <v>-4.5660286728085787E-2</v>
      </c>
      <c r="AE105" s="26">
        <f t="shared" si="86"/>
        <v>1.0696947255821958E-3</v>
      </c>
      <c r="AF105" s="80">
        <f>6632710.08*415.82</f>
        <v>2758013505.4656</v>
      </c>
      <c r="AG105" s="71">
        <f>415.82*121.83</f>
        <v>50659.350599999998</v>
      </c>
      <c r="AH105" s="26">
        <f t="shared" si="94"/>
        <v>-3.7620176190461867E-2</v>
      </c>
      <c r="AI105" s="26">
        <f t="shared" si="87"/>
        <v>1.8551129729919393E-3</v>
      </c>
      <c r="AJ105" s="27" t="e">
        <f t="shared" si="45"/>
        <v>#DIV/0!</v>
      </c>
      <c r="AK105" s="27" t="e">
        <f t="shared" si="46"/>
        <v>#DIV/0!</v>
      </c>
      <c r="AL105" s="28" t="e">
        <f t="shared" si="47"/>
        <v>#DIV/0!</v>
      </c>
      <c r="AM105" s="28" t="e">
        <f t="shared" si="48"/>
        <v>#DIV/0!</v>
      </c>
      <c r="AN105" s="29" t="e">
        <f t="shared" si="49"/>
        <v>#DIV/0!</v>
      </c>
      <c r="AO105" s="87" t="e">
        <f t="shared" si="50"/>
        <v>#DIV/0!</v>
      </c>
      <c r="AP105" s="33"/>
      <c r="AQ105" s="31"/>
      <c r="AR105" s="35"/>
      <c r="AS105" s="32"/>
      <c r="AT105" s="32"/>
    </row>
    <row r="106" spans="1:46" s="128" customFormat="1">
      <c r="A106" s="237" t="s">
        <v>47</v>
      </c>
      <c r="B106" s="84">
        <f>SUM(B88:B105)</f>
        <v>267709316021.45117</v>
      </c>
      <c r="C106" s="100"/>
      <c r="D106" s="84">
        <f>SUM(D88:D105)</f>
        <v>266057367731.92365</v>
      </c>
      <c r="E106" s="100"/>
      <c r="F106" s="26"/>
      <c r="G106" s="26"/>
      <c r="H106" s="84">
        <f>SUM(H88:H105)</f>
        <v>267074063470.47803</v>
      </c>
      <c r="I106" s="100"/>
      <c r="J106" s="26"/>
      <c r="K106" s="26"/>
      <c r="L106" s="84">
        <f>SUM(L88:L105)</f>
        <v>283728506822.04895</v>
      </c>
      <c r="M106" s="100"/>
      <c r="N106" s="26"/>
      <c r="O106" s="26"/>
      <c r="P106" s="84">
        <f>SUM(P88:P105)</f>
        <v>285856181895.64563</v>
      </c>
      <c r="Q106" s="100"/>
      <c r="R106" s="26"/>
      <c r="S106" s="26"/>
      <c r="T106" s="84">
        <f>SUM(T88:T105)</f>
        <v>281621364672.79468</v>
      </c>
      <c r="U106" s="100"/>
      <c r="V106" s="26"/>
      <c r="W106" s="26"/>
      <c r="X106" s="84">
        <f>SUM(X88:X105)</f>
        <v>286153462616.57074</v>
      </c>
      <c r="Y106" s="100"/>
      <c r="Z106" s="26"/>
      <c r="AA106" s="26"/>
      <c r="AB106" s="84">
        <f>SUM(AB88:AB105)</f>
        <v>279412771456.53168</v>
      </c>
      <c r="AC106" s="100"/>
      <c r="AD106" s="26"/>
      <c r="AE106" s="26"/>
      <c r="AF106" s="84">
        <f>SUM(AF88:AF105)</f>
        <v>279589388098.77533</v>
      </c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7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9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154</v>
      </c>
      <c r="B109" s="80">
        <v>2309180107.8699999</v>
      </c>
      <c r="C109" s="81">
        <v>77</v>
      </c>
      <c r="D109" s="80">
        <v>2318439220.1999998</v>
      </c>
      <c r="E109" s="81">
        <v>77</v>
      </c>
      <c r="F109" s="26">
        <f>((D109-B109)/B109)</f>
        <v>4.0096969043010586E-3</v>
      </c>
      <c r="G109" s="26">
        <f>((E109-C109)/C109)</f>
        <v>0</v>
      </c>
      <c r="H109" s="80">
        <v>2320886640.0900002</v>
      </c>
      <c r="I109" s="81">
        <v>77</v>
      </c>
      <c r="J109" s="26">
        <f t="shared" ref="J109:J112" si="105">((H109-D109)/D109)</f>
        <v>1.0556325430818138E-3</v>
      </c>
      <c r="K109" s="26">
        <f t="shared" ref="K109:K112" si="106">((I109-E109)/E109)</f>
        <v>0</v>
      </c>
      <c r="L109" s="80">
        <v>2324362383.0799999</v>
      </c>
      <c r="M109" s="81">
        <v>77</v>
      </c>
      <c r="N109" s="26">
        <f t="shared" ref="N109:N112" si="107">((L109-H109)/H109)</f>
        <v>1.497592743204807E-3</v>
      </c>
      <c r="O109" s="26">
        <f t="shared" ref="O109:O112" si="108">((M109-I109)/I109)</f>
        <v>0</v>
      </c>
      <c r="P109" s="80">
        <v>2326170486.5900002</v>
      </c>
      <c r="Q109" s="81">
        <v>77</v>
      </c>
      <c r="R109" s="26">
        <f t="shared" ref="R109:R112" si="109">((P109-L109)/L109)</f>
        <v>7.7789226119049509E-4</v>
      </c>
      <c r="S109" s="26">
        <f t="shared" ref="S109:S112" si="110">((Q109-M109)/M109)</f>
        <v>0</v>
      </c>
      <c r="T109" s="80">
        <v>2327974051.0900002</v>
      </c>
      <c r="U109" s="81">
        <v>77</v>
      </c>
      <c r="V109" s="26">
        <f t="shared" ref="V109:W112" si="111">((T109-P109)/P109)</f>
        <v>7.7533633514708408E-4</v>
      </c>
      <c r="W109" s="26">
        <f t="shared" si="111"/>
        <v>0</v>
      </c>
      <c r="X109" s="80">
        <v>2336012241.1799998</v>
      </c>
      <c r="Y109" s="81">
        <v>77</v>
      </c>
      <c r="Z109" s="26">
        <f t="shared" ref="Z109:Z112" si="112">((X109-T109)/T109)</f>
        <v>3.4528692818702371E-3</v>
      </c>
      <c r="AA109" s="26">
        <f t="shared" ref="AA109:AA112" si="113">((Y109-U109)/U109)</f>
        <v>0</v>
      </c>
      <c r="AB109" s="80">
        <v>2337986470.1999998</v>
      </c>
      <c r="AC109" s="81">
        <v>77</v>
      </c>
      <c r="AD109" s="26">
        <f t="shared" ref="AD109:AD112" si="114">((AB109-X109)/X109)</f>
        <v>8.4512785729356035E-4</v>
      </c>
      <c r="AE109" s="26">
        <f t="shared" ref="AE109:AE112" si="115">((AC109-Y109)/Y109)</f>
        <v>0</v>
      </c>
      <c r="AF109" s="80">
        <v>2340456810.3400002</v>
      </c>
      <c r="AG109" s="81">
        <v>77</v>
      </c>
      <c r="AH109" s="26">
        <f t="shared" ref="AH109:AH112" si="116">((AF109-AB109)/AB109)</f>
        <v>1.0566101093771605E-3</v>
      </c>
      <c r="AI109" s="26">
        <f t="shared" ref="AI109:AI112" si="117">((AG109-AC109)/AC109)</f>
        <v>0</v>
      </c>
      <c r="AJ109" s="27">
        <f t="shared" si="45"/>
        <v>1.683844754433277E-3</v>
      </c>
      <c r="AK109" s="27">
        <f t="shared" si="46"/>
        <v>0</v>
      </c>
      <c r="AL109" s="28">
        <f t="shared" si="47"/>
        <v>9.4967295015398329E-3</v>
      </c>
      <c r="AM109" s="28">
        <f t="shared" si="48"/>
        <v>0</v>
      </c>
      <c r="AN109" s="29">
        <f t="shared" si="49"/>
        <v>1.2934661736881887E-3</v>
      </c>
      <c r="AO109" s="87">
        <f t="shared" si="50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26</v>
      </c>
      <c r="B110" s="80">
        <v>10048843407.200001</v>
      </c>
      <c r="C110" s="81">
        <v>36.6</v>
      </c>
      <c r="D110" s="80">
        <v>10055062313.280001</v>
      </c>
      <c r="E110" s="81">
        <v>36.6</v>
      </c>
      <c r="F110" s="26">
        <f>((D110-B110)/B110)</f>
        <v>6.1886784657665919E-4</v>
      </c>
      <c r="G110" s="26">
        <f>((E110-C110)/C110)</f>
        <v>0</v>
      </c>
      <c r="H110" s="80">
        <v>10077006517.459999</v>
      </c>
      <c r="I110" s="81">
        <v>36.6</v>
      </c>
      <c r="J110" s="26">
        <f t="shared" si="105"/>
        <v>2.1824035989330545E-3</v>
      </c>
      <c r="K110" s="26">
        <f t="shared" si="106"/>
        <v>0</v>
      </c>
      <c r="L110" s="80">
        <v>9716607080.6399994</v>
      </c>
      <c r="M110" s="81">
        <v>36.6</v>
      </c>
      <c r="N110" s="26">
        <f t="shared" si="107"/>
        <v>-3.5764533464928396E-2</v>
      </c>
      <c r="O110" s="26">
        <f t="shared" si="108"/>
        <v>0</v>
      </c>
      <c r="P110" s="80">
        <v>9720988853.4200001</v>
      </c>
      <c r="Q110" s="81">
        <v>36.6</v>
      </c>
      <c r="R110" s="26">
        <f t="shared" si="109"/>
        <v>4.5095708240906605E-4</v>
      </c>
      <c r="S110" s="26">
        <f t="shared" si="110"/>
        <v>0</v>
      </c>
      <c r="T110" s="80">
        <v>9720517390.75</v>
      </c>
      <c r="U110" s="81">
        <v>36.6</v>
      </c>
      <c r="V110" s="26">
        <f t="shared" si="111"/>
        <v>-4.8499455879347927E-5</v>
      </c>
      <c r="W110" s="26">
        <f t="shared" si="111"/>
        <v>0</v>
      </c>
      <c r="X110" s="80">
        <v>9734668255.7900009</v>
      </c>
      <c r="Y110" s="81">
        <v>36.6</v>
      </c>
      <c r="Z110" s="26">
        <f t="shared" si="112"/>
        <v>1.4557728226963324E-3</v>
      </c>
      <c r="AA110" s="26">
        <f t="shared" si="113"/>
        <v>0</v>
      </c>
      <c r="AB110" s="80">
        <v>9724950496.2000008</v>
      </c>
      <c r="AC110" s="81">
        <v>36.6</v>
      </c>
      <c r="AD110" s="26">
        <f t="shared" si="114"/>
        <v>-9.98263046531679E-4</v>
      </c>
      <c r="AE110" s="26">
        <f t="shared" si="115"/>
        <v>0</v>
      </c>
      <c r="AF110" s="80">
        <v>9722441388.7080002</v>
      </c>
      <c r="AG110" s="81">
        <v>36.6</v>
      </c>
      <c r="AH110" s="26">
        <f t="shared" si="116"/>
        <v>-2.5800722512479699E-4</v>
      </c>
      <c r="AI110" s="26">
        <f t="shared" si="117"/>
        <v>0</v>
      </c>
      <c r="AJ110" s="27">
        <f t="shared" si="45"/>
        <v>-4.0451627302311383E-3</v>
      </c>
      <c r="AK110" s="27">
        <f t="shared" si="46"/>
        <v>0</v>
      </c>
      <c r="AL110" s="28">
        <f t="shared" si="47"/>
        <v>-3.3079946618799046E-2</v>
      </c>
      <c r="AM110" s="28">
        <f t="shared" si="48"/>
        <v>0</v>
      </c>
      <c r="AN110" s="29">
        <f t="shared" si="49"/>
        <v>1.2854843948426163E-2</v>
      </c>
      <c r="AO110" s="87">
        <f t="shared" si="50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5" t="s">
        <v>202</v>
      </c>
      <c r="B111" s="80">
        <v>25691677537.200001</v>
      </c>
      <c r="C111" s="81">
        <v>9.6199999999999992</v>
      </c>
      <c r="D111" s="80">
        <v>25693395246.790001</v>
      </c>
      <c r="E111" s="81">
        <v>9.6199999999999992</v>
      </c>
      <c r="F111" s="26">
        <f>((D111-B111)/B111)</f>
        <v>6.6858599930386513E-5</v>
      </c>
      <c r="G111" s="26">
        <f>((E111-C111)/C111)</f>
        <v>0</v>
      </c>
      <c r="H111" s="80">
        <v>25708939741.310001</v>
      </c>
      <c r="I111" s="81">
        <v>9.6300000000000008</v>
      </c>
      <c r="J111" s="26">
        <f t="shared" si="105"/>
        <v>6.0499962619547161E-4</v>
      </c>
      <c r="K111" s="26">
        <f t="shared" si="106"/>
        <v>1.039501039501202E-3</v>
      </c>
      <c r="L111" s="80">
        <v>25702386482.599998</v>
      </c>
      <c r="M111" s="81">
        <v>9.6300000000000008</v>
      </c>
      <c r="N111" s="26">
        <f t="shared" si="107"/>
        <v>-2.5490194367964927E-4</v>
      </c>
      <c r="O111" s="26">
        <f t="shared" si="108"/>
        <v>0</v>
      </c>
      <c r="P111" s="80">
        <v>25713100270.900002</v>
      </c>
      <c r="Q111" s="81">
        <v>9.6300000000000008</v>
      </c>
      <c r="R111" s="26">
        <f t="shared" si="109"/>
        <v>4.1684021471142656E-4</v>
      </c>
      <c r="S111" s="26">
        <f t="shared" si="110"/>
        <v>0</v>
      </c>
      <c r="T111" s="80">
        <v>25737618228.330002</v>
      </c>
      <c r="U111" s="81">
        <v>9.64</v>
      </c>
      <c r="V111" s="26">
        <f t="shared" si="111"/>
        <v>9.5352008010281589E-4</v>
      </c>
      <c r="W111" s="26">
        <f t="shared" si="111"/>
        <v>1.0384215991692406E-3</v>
      </c>
      <c r="X111" s="80">
        <v>25789350520.169998</v>
      </c>
      <c r="Y111" s="81">
        <v>9.66</v>
      </c>
      <c r="Z111" s="26">
        <f t="shared" si="112"/>
        <v>2.0099875357951105E-3</v>
      </c>
      <c r="AA111" s="26">
        <f t="shared" si="113"/>
        <v>2.0746887966804537E-3</v>
      </c>
      <c r="AB111" s="80">
        <v>25789280150.880001</v>
      </c>
      <c r="AC111" s="81">
        <v>9.66</v>
      </c>
      <c r="AD111" s="26">
        <f t="shared" si="114"/>
        <v>-2.7286181535306447E-6</v>
      </c>
      <c r="AE111" s="26">
        <f t="shared" si="115"/>
        <v>0</v>
      </c>
      <c r="AF111" s="80">
        <v>25790575882.810001</v>
      </c>
      <c r="AG111" s="81">
        <v>9.66</v>
      </c>
      <c r="AH111" s="26">
        <f t="shared" si="116"/>
        <v>5.024304371504884E-5</v>
      </c>
      <c r="AI111" s="26">
        <f t="shared" si="117"/>
        <v>0</v>
      </c>
      <c r="AJ111" s="27">
        <f t="shared" si="45"/>
        <v>4.80602317327135E-4</v>
      </c>
      <c r="AK111" s="27">
        <f t="shared" si="46"/>
        <v>5.1907642941886206E-4</v>
      </c>
      <c r="AL111" s="28">
        <f t="shared" si="47"/>
        <v>3.7823197396280937E-3</v>
      </c>
      <c r="AM111" s="28">
        <f t="shared" si="48"/>
        <v>4.1580041580042545E-3</v>
      </c>
      <c r="AN111" s="29">
        <f t="shared" si="49"/>
        <v>7.2832282208820664E-4</v>
      </c>
      <c r="AO111" s="87">
        <f t="shared" si="50"/>
        <v>7.8446457765706966E-4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5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>((D112-B112)/B112)</f>
        <v>0</v>
      </c>
      <c r="G112" s="26">
        <f>((E112-C112)/C112)</f>
        <v>0</v>
      </c>
      <c r="H112" s="80">
        <v>7511812185.1700001</v>
      </c>
      <c r="I112" s="81">
        <v>101.31</v>
      </c>
      <c r="J112" s="26">
        <f t="shared" si="105"/>
        <v>0</v>
      </c>
      <c r="K112" s="26">
        <f t="shared" si="106"/>
        <v>0</v>
      </c>
      <c r="L112" s="80">
        <v>7511812185.1700001</v>
      </c>
      <c r="M112" s="81">
        <v>101.31</v>
      </c>
      <c r="N112" s="26">
        <f t="shared" si="107"/>
        <v>0</v>
      </c>
      <c r="O112" s="26">
        <f t="shared" si="108"/>
        <v>0</v>
      </c>
      <c r="P112" s="80">
        <v>7511812185.1700001</v>
      </c>
      <c r="Q112" s="81">
        <v>101.31</v>
      </c>
      <c r="R112" s="26">
        <f t="shared" si="109"/>
        <v>0</v>
      </c>
      <c r="S112" s="26">
        <f t="shared" si="110"/>
        <v>0</v>
      </c>
      <c r="T112" s="80">
        <v>7511812185.1700001</v>
      </c>
      <c r="U112" s="81">
        <v>101.31</v>
      </c>
      <c r="V112" s="26">
        <f t="shared" si="111"/>
        <v>0</v>
      </c>
      <c r="W112" s="26">
        <f t="shared" si="111"/>
        <v>0</v>
      </c>
      <c r="X112" s="80">
        <v>7511812185.1700001</v>
      </c>
      <c r="Y112" s="81">
        <v>101.31</v>
      </c>
      <c r="Z112" s="26">
        <f t="shared" si="112"/>
        <v>0</v>
      </c>
      <c r="AA112" s="26">
        <f t="shared" si="113"/>
        <v>0</v>
      </c>
      <c r="AB112" s="80">
        <v>7511812185.1700001</v>
      </c>
      <c r="AC112" s="81">
        <v>101.31</v>
      </c>
      <c r="AD112" s="26">
        <f t="shared" si="114"/>
        <v>0</v>
      </c>
      <c r="AE112" s="26">
        <f t="shared" si="115"/>
        <v>0</v>
      </c>
      <c r="AF112" s="80">
        <v>7511812185.1700001</v>
      </c>
      <c r="AG112" s="81">
        <v>101.31</v>
      </c>
      <c r="AH112" s="26">
        <f t="shared" si="116"/>
        <v>0</v>
      </c>
      <c r="AI112" s="26">
        <f t="shared" si="117"/>
        <v>0</v>
      </c>
      <c r="AJ112" s="27">
        <f t="shared" si="45"/>
        <v>0</v>
      </c>
      <c r="AK112" s="27">
        <f t="shared" si="46"/>
        <v>0</v>
      </c>
      <c r="AL112" s="28">
        <f t="shared" si="47"/>
        <v>0</v>
      </c>
      <c r="AM112" s="28">
        <f t="shared" si="48"/>
        <v>0</v>
      </c>
      <c r="AN112" s="29">
        <f t="shared" si="49"/>
        <v>0</v>
      </c>
      <c r="AO112" s="87">
        <f t="shared" si="50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7" t="s">
        <v>47</v>
      </c>
      <c r="B113" s="75">
        <f>SUM(B109:B112)</f>
        <v>45561513237.440002</v>
      </c>
      <c r="C113" s="100"/>
      <c r="D113" s="75">
        <f>SUM(D109:D112)</f>
        <v>45578708965.440002</v>
      </c>
      <c r="E113" s="100"/>
      <c r="F113" s="26">
        <f>((D113-B113)/B113)</f>
        <v>3.7741784190498476E-4</v>
      </c>
      <c r="G113" s="26"/>
      <c r="H113" s="75">
        <f>SUM(H109:H112)</f>
        <v>45618645084.029999</v>
      </c>
      <c r="I113" s="100"/>
      <c r="J113" s="26">
        <f>((H113-D113)/D113)</f>
        <v>8.7620118025453174E-4</v>
      </c>
      <c r="K113" s="26"/>
      <c r="L113" s="75">
        <f>SUM(L109:L112)</f>
        <v>45255168131.489998</v>
      </c>
      <c r="M113" s="100"/>
      <c r="N113" s="26">
        <f>((L113-H113)/H113)</f>
        <v>-7.9677279294567555E-3</v>
      </c>
      <c r="O113" s="26"/>
      <c r="P113" s="75">
        <f>SUM(P109:P112)</f>
        <v>45272071796.080002</v>
      </c>
      <c r="Q113" s="100"/>
      <c r="R113" s="26">
        <f>((P113-L113)/L113)</f>
        <v>3.7351898772953302E-4</v>
      </c>
      <c r="S113" s="26"/>
      <c r="T113" s="75">
        <f>SUM(T109:T112)</f>
        <v>45297921855.339996</v>
      </c>
      <c r="U113" s="100"/>
      <c r="V113" s="26">
        <f>((T113-P113)/P113)</f>
        <v>5.7099351177104297E-4</v>
      </c>
      <c r="W113" s="26"/>
      <c r="X113" s="75">
        <f>SUM(X109:X112)</f>
        <v>45371843202.309998</v>
      </c>
      <c r="Y113" s="100"/>
      <c r="Z113" s="26">
        <f>((X113-T113)/T113)</f>
        <v>1.631892677241813E-3</v>
      </c>
      <c r="AA113" s="26"/>
      <c r="AB113" s="75">
        <f>SUM(AB109:AB112)</f>
        <v>45364029302.449997</v>
      </c>
      <c r="AC113" s="100"/>
      <c r="AD113" s="26">
        <f>((AB113-X113)/X113)</f>
        <v>-1.7221914095839034E-4</v>
      </c>
      <c r="AE113" s="26"/>
      <c r="AF113" s="75">
        <f>SUM(AF109:AF112)</f>
        <v>45365286267.028</v>
      </c>
      <c r="AG113" s="100"/>
      <c r="AH113" s="26">
        <f>((AF113-AB113)/AB113)</f>
        <v>2.770839798251881E-5</v>
      </c>
      <c r="AI113" s="26"/>
      <c r="AJ113" s="27">
        <f t="shared" si="45"/>
        <v>-5.3527680919134013E-4</v>
      </c>
      <c r="AK113" s="27"/>
      <c r="AL113" s="28">
        <f t="shared" si="47"/>
        <v>-4.6825086373953693E-3</v>
      </c>
      <c r="AM113" s="28"/>
      <c r="AN113" s="29">
        <f t="shared" si="49"/>
        <v>3.0533761622270369E-3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9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5" t="s">
        <v>27</v>
      </c>
      <c r="B115" s="80">
        <v>1732974493.45</v>
      </c>
      <c r="C115" s="71">
        <v>3664.58</v>
      </c>
      <c r="D115" s="80">
        <v>1751940774.1500001</v>
      </c>
      <c r="E115" s="71">
        <v>3701.43</v>
      </c>
      <c r="F115" s="26">
        <f>((D115-B115)/B115)</f>
        <v>1.0944350751661691E-2</v>
      </c>
      <c r="G115" s="26">
        <f>((E115-C115)/C115)</f>
        <v>1.0055722620327544E-2</v>
      </c>
      <c r="H115" s="80">
        <v>1772649266.4000001</v>
      </c>
      <c r="I115" s="71">
        <v>3742.18</v>
      </c>
      <c r="J115" s="26">
        <f t="shared" ref="J115:J136" si="118">((H115-D115)/D115)</f>
        <v>1.1820315250124403E-2</v>
      </c>
      <c r="K115" s="26">
        <f t="shared" ref="K115:K136" si="119">((I115-E115)/E115)</f>
        <v>1.1009258583844623E-2</v>
      </c>
      <c r="L115" s="80">
        <v>1805573876.4300001</v>
      </c>
      <c r="M115" s="71">
        <v>3888.72</v>
      </c>
      <c r="N115" s="26">
        <f t="shared" ref="N115:N136" si="120">((L115-H115)/H115)</f>
        <v>1.8573674247960623E-2</v>
      </c>
      <c r="O115" s="26">
        <f t="shared" ref="O115:O136" si="121">((M115-I115)/I115)</f>
        <v>3.9158992886499308E-2</v>
      </c>
      <c r="P115" s="80">
        <v>1774318666.6600001</v>
      </c>
      <c r="Q115" s="71">
        <v>3865.57</v>
      </c>
      <c r="R115" s="26">
        <f t="shared" ref="R115:R136" si="122">((P115-L115)/L115)</f>
        <v>-1.731040207105683E-2</v>
      </c>
      <c r="S115" s="26">
        <f t="shared" ref="S115:S136" si="123">((Q115-M115)/M115)</f>
        <v>-5.9531156781665014E-3</v>
      </c>
      <c r="T115" s="80">
        <v>1756957387.1199999</v>
      </c>
      <c r="U115" s="71">
        <v>3774.27</v>
      </c>
      <c r="V115" s="26">
        <f t="shared" ref="V115:W136" si="124">((T115-P115)/P115)</f>
        <v>-9.7847584350117291E-3</v>
      </c>
      <c r="W115" s="26">
        <f t="shared" si="124"/>
        <v>-2.3618767736711579E-2</v>
      </c>
      <c r="X115" s="80">
        <v>1729391900.3800001</v>
      </c>
      <c r="Y115" s="71">
        <v>3772.9</v>
      </c>
      <c r="Z115" s="26">
        <f t="shared" ref="Z115:Z136" si="125">((X115-T115)/T115)</f>
        <v>-1.5689331421512191E-2</v>
      </c>
      <c r="AA115" s="26">
        <f t="shared" ref="AA115:AA136" si="126">((Y115-U115)/U115)</f>
        <v>-3.6298410023657312E-4</v>
      </c>
      <c r="AB115" s="80">
        <v>1719300704.8</v>
      </c>
      <c r="AC115" s="71">
        <v>3775.54</v>
      </c>
      <c r="AD115" s="26">
        <f t="shared" ref="AD115:AD136" si="127">((AB115-X115)/X115)</f>
        <v>-5.8351120863829762E-3</v>
      </c>
      <c r="AE115" s="26">
        <f t="shared" ref="AE115:AE136" si="128">((AC115-Y115)/Y115)</f>
        <v>6.9972700045054805E-4</v>
      </c>
      <c r="AF115" s="80">
        <v>1681366470.8599999</v>
      </c>
      <c r="AG115" s="71">
        <v>3712.31</v>
      </c>
      <c r="AH115" s="26">
        <f t="shared" ref="AH115:AH136" si="129">((AF115-AB115)/AB115)</f>
        <v>-2.206375756962934E-2</v>
      </c>
      <c r="AI115" s="26">
        <f t="shared" ref="AI115:AI136" si="130">((AG115-AC115)/AC115)</f>
        <v>-1.6747273237735533E-2</v>
      </c>
      <c r="AJ115" s="27">
        <f t="shared" si="45"/>
        <v>-3.6681276667307936E-3</v>
      </c>
      <c r="AK115" s="27">
        <f t="shared" si="46"/>
        <v>1.7801950422839793E-3</v>
      </c>
      <c r="AL115" s="28">
        <f t="shared" si="47"/>
        <v>-4.0283498352985801E-2</v>
      </c>
      <c r="AM115" s="28">
        <f t="shared" si="48"/>
        <v>2.9394045004228391E-3</v>
      </c>
      <c r="AN115" s="29">
        <f t="shared" si="49"/>
        <v>1.5395933254879122E-2</v>
      </c>
      <c r="AO115" s="87">
        <f t="shared" si="50"/>
        <v>1.9290166305545291E-2</v>
      </c>
      <c r="AP115" s="33"/>
      <c r="AQ115" s="31"/>
      <c r="AR115" s="35"/>
      <c r="AS115" s="32"/>
      <c r="AT115" s="32"/>
    </row>
    <row r="116" spans="1:46" s="117" customFormat="1">
      <c r="A116" s="235" t="s">
        <v>233</v>
      </c>
      <c r="B116" s="80">
        <v>198948265.66999999</v>
      </c>
      <c r="C116" s="71">
        <v>152.63</v>
      </c>
      <c r="D116" s="80">
        <v>202020343.37</v>
      </c>
      <c r="E116" s="71">
        <v>154.91999999999999</v>
      </c>
      <c r="F116" s="26">
        <f>((D116-B116)/B116)</f>
        <v>1.5441590755537136E-2</v>
      </c>
      <c r="G116" s="26">
        <f>((E116-C116)/C116)</f>
        <v>1.5003603485553248E-2</v>
      </c>
      <c r="H116" s="80">
        <v>202728069.36000001</v>
      </c>
      <c r="I116" s="71">
        <v>155.47</v>
      </c>
      <c r="J116" s="26">
        <f t="shared" si="118"/>
        <v>3.5032411993469897E-3</v>
      </c>
      <c r="K116" s="26">
        <f t="shared" si="119"/>
        <v>3.5502194681126479E-3</v>
      </c>
      <c r="L116" s="80">
        <v>208475099.19</v>
      </c>
      <c r="M116" s="71">
        <v>159.9</v>
      </c>
      <c r="N116" s="26">
        <f t="shared" si="120"/>
        <v>2.8348466239248474E-2</v>
      </c>
      <c r="O116" s="26">
        <f t="shared" si="121"/>
        <v>2.8494243262365774E-2</v>
      </c>
      <c r="P116" s="80">
        <v>206329092.65000001</v>
      </c>
      <c r="Q116" s="71">
        <v>158.25</v>
      </c>
      <c r="R116" s="26">
        <f t="shared" si="122"/>
        <v>-1.0293826688837139E-2</v>
      </c>
      <c r="S116" s="26">
        <f t="shared" si="123"/>
        <v>-1.0318949343339623E-2</v>
      </c>
      <c r="T116" s="80">
        <v>203906456.99000001</v>
      </c>
      <c r="U116" s="71">
        <v>156.38</v>
      </c>
      <c r="V116" s="26">
        <f t="shared" si="124"/>
        <v>-1.1741609624143308E-2</v>
      </c>
      <c r="W116" s="26">
        <f t="shared" si="124"/>
        <v>-1.1816745655608243E-2</v>
      </c>
      <c r="X116" s="80">
        <v>202752324.88999999</v>
      </c>
      <c r="Y116" s="71">
        <v>155.26</v>
      </c>
      <c r="Z116" s="26">
        <f t="shared" si="125"/>
        <v>-5.6601057025703937E-3</v>
      </c>
      <c r="AA116" s="26">
        <f t="shared" si="126"/>
        <v>-7.1620411817368244E-3</v>
      </c>
      <c r="AB116" s="80">
        <v>202833554.80000001</v>
      </c>
      <c r="AC116" s="71">
        <v>155.37</v>
      </c>
      <c r="AD116" s="26">
        <f t="shared" si="127"/>
        <v>4.0063614582025735E-4</v>
      </c>
      <c r="AE116" s="26">
        <f t="shared" si="128"/>
        <v>7.0848898621675676E-4</v>
      </c>
      <c r="AF116" s="80">
        <v>198664360.24000001</v>
      </c>
      <c r="AG116" s="71">
        <v>152.16</v>
      </c>
      <c r="AH116" s="26">
        <f t="shared" si="129"/>
        <v>-2.0554757639143849E-2</v>
      </c>
      <c r="AI116" s="26">
        <f t="shared" si="130"/>
        <v>-2.0660359142691691E-2</v>
      </c>
      <c r="AJ116" s="27">
        <f t="shared" si="45"/>
        <v>-6.9545664342729116E-5</v>
      </c>
      <c r="AK116" s="27">
        <f t="shared" si="46"/>
        <v>-2.7519251514099502E-4</v>
      </c>
      <c r="AL116" s="28">
        <f t="shared" si="47"/>
        <v>-1.6612104870317522E-2</v>
      </c>
      <c r="AM116" s="28">
        <f t="shared" si="48"/>
        <v>-1.7815646785437587E-2</v>
      </c>
      <c r="AN116" s="29">
        <f t="shared" si="49"/>
        <v>1.5824194410728926E-2</v>
      </c>
      <c r="AO116" s="87">
        <f t="shared" si="50"/>
        <v>1.5918505185710596E-2</v>
      </c>
      <c r="AP116" s="33"/>
      <c r="AQ116" s="31"/>
      <c r="AR116" s="35"/>
      <c r="AS116" s="32"/>
      <c r="AT116" s="32"/>
    </row>
    <row r="117" spans="1:46" s="128" customFormat="1">
      <c r="A117" s="235" t="s">
        <v>83</v>
      </c>
      <c r="B117" s="71">
        <v>949900568.55999994</v>
      </c>
      <c r="C117" s="71">
        <v>1.4489000000000001</v>
      </c>
      <c r="D117" s="71">
        <v>1018648307.33</v>
      </c>
      <c r="E117" s="71">
        <v>1.4611000000000001</v>
      </c>
      <c r="F117" s="26">
        <f>((D117-B117)/B117)</f>
        <v>7.2373615771404484E-2</v>
      </c>
      <c r="G117" s="26">
        <f>((E117-C117)/C117)</f>
        <v>8.4201808268341422E-3</v>
      </c>
      <c r="H117" s="71">
        <v>1052160344.41</v>
      </c>
      <c r="I117" s="71">
        <v>1.5093000000000001</v>
      </c>
      <c r="J117" s="26">
        <f t="shared" si="118"/>
        <v>3.2898535086990928E-2</v>
      </c>
      <c r="K117" s="26">
        <f t="shared" si="119"/>
        <v>3.298884402162755E-2</v>
      </c>
      <c r="L117" s="71">
        <v>1125764977.3099999</v>
      </c>
      <c r="M117" s="71">
        <v>1.615</v>
      </c>
      <c r="N117" s="26">
        <f t="shared" si="120"/>
        <v>6.9955718528124017E-2</v>
      </c>
      <c r="O117" s="26">
        <f t="shared" si="121"/>
        <v>7.0032465381302519E-2</v>
      </c>
      <c r="P117" s="71">
        <v>1113293157.3199999</v>
      </c>
      <c r="Q117" s="71">
        <v>1.5967</v>
      </c>
      <c r="R117" s="26">
        <f t="shared" si="122"/>
        <v>-1.1078529037029784E-2</v>
      </c>
      <c r="S117" s="26">
        <f t="shared" si="123"/>
        <v>-1.1331269349845191E-2</v>
      </c>
      <c r="T117" s="71">
        <v>1092919060.1099999</v>
      </c>
      <c r="U117" s="71">
        <v>1.5673999999999999</v>
      </c>
      <c r="V117" s="26">
        <f t="shared" si="124"/>
        <v>-1.8300747719536912E-2</v>
      </c>
      <c r="W117" s="26">
        <f t="shared" si="124"/>
        <v>-1.8350347591908376E-2</v>
      </c>
      <c r="X117" s="71">
        <v>1062686531.17</v>
      </c>
      <c r="Y117" s="71">
        <v>1.524</v>
      </c>
      <c r="Z117" s="26">
        <f t="shared" si="125"/>
        <v>-2.7662184733933635E-2</v>
      </c>
      <c r="AA117" s="26">
        <f t="shared" si="126"/>
        <v>-2.7689166772999801E-2</v>
      </c>
      <c r="AB117" s="71">
        <v>1031873736.4400001</v>
      </c>
      <c r="AC117" s="71">
        <v>1.4786999999999999</v>
      </c>
      <c r="AD117" s="26">
        <f t="shared" si="127"/>
        <v>-2.8995187034200513E-2</v>
      </c>
      <c r="AE117" s="26">
        <f t="shared" si="128"/>
        <v>-2.9724409448818975E-2</v>
      </c>
      <c r="AF117" s="71">
        <v>1055684388.17</v>
      </c>
      <c r="AG117" s="71">
        <v>1.4612000000000001</v>
      </c>
      <c r="AH117" s="26">
        <f t="shared" si="129"/>
        <v>2.3075160156849683E-2</v>
      </c>
      <c r="AI117" s="26">
        <f t="shared" si="130"/>
        <v>-1.1834719686210759E-2</v>
      </c>
      <c r="AJ117" s="27">
        <f t="shared" si="45"/>
        <v>1.4033297627333536E-2</v>
      </c>
      <c r="AK117" s="27">
        <f t="shared" si="46"/>
        <v>1.5639471724976394E-3</v>
      </c>
      <c r="AL117" s="28">
        <f t="shared" si="47"/>
        <v>3.6358064479659273E-2</v>
      </c>
      <c r="AM117" s="28">
        <f t="shared" si="48"/>
        <v>6.8441585107103546E-5</v>
      </c>
      <c r="AN117" s="29">
        <f t="shared" si="49"/>
        <v>4.1806732901855527E-2</v>
      </c>
      <c r="AO117" s="87">
        <f t="shared" si="50"/>
        <v>3.4433302032218963E-2</v>
      </c>
      <c r="AP117" s="33"/>
      <c r="AQ117" s="31"/>
      <c r="AR117" s="35"/>
      <c r="AS117" s="32"/>
      <c r="AT117" s="32"/>
    </row>
    <row r="118" spans="1:46">
      <c r="A118" s="235" t="s">
        <v>9</v>
      </c>
      <c r="B118" s="71">
        <v>4745346335.0799999</v>
      </c>
      <c r="C118" s="71">
        <v>501.4221</v>
      </c>
      <c r="D118" s="71">
        <v>4846351005.46</v>
      </c>
      <c r="E118" s="71">
        <v>512.80560000000003</v>
      </c>
      <c r="F118" s="26">
        <f>((D118-B118)/B118)</f>
        <v>2.1284994444625151E-2</v>
      </c>
      <c r="G118" s="26">
        <f>((E118-C118)/C118)</f>
        <v>2.2702429749307074E-2</v>
      </c>
      <c r="H118" s="71">
        <v>4906783310.4899998</v>
      </c>
      <c r="I118" s="71">
        <v>518.96559999999999</v>
      </c>
      <c r="J118" s="26">
        <f t="shared" si="118"/>
        <v>1.2469650869678122E-2</v>
      </c>
      <c r="K118" s="26">
        <f t="shared" si="119"/>
        <v>1.2012349319118137E-2</v>
      </c>
      <c r="L118" s="71">
        <v>5036932237.3199997</v>
      </c>
      <c r="M118" s="71">
        <v>536.33109999999999</v>
      </c>
      <c r="N118" s="26">
        <f t="shared" si="120"/>
        <v>2.652428660376344E-2</v>
      </c>
      <c r="O118" s="26">
        <f t="shared" si="121"/>
        <v>3.3461755461248292E-2</v>
      </c>
      <c r="P118" s="71">
        <v>4948063361.9899998</v>
      </c>
      <c r="Q118" s="71">
        <v>537.24329999999998</v>
      </c>
      <c r="R118" s="26">
        <f t="shared" si="122"/>
        <v>-1.7643452630064442E-2</v>
      </c>
      <c r="S118" s="26">
        <f t="shared" si="123"/>
        <v>1.7008150375765723E-3</v>
      </c>
      <c r="T118" s="71">
        <v>4944969120.2799997</v>
      </c>
      <c r="U118" s="71">
        <v>537.6318</v>
      </c>
      <c r="V118" s="26">
        <f t="shared" si="124"/>
        <v>-6.2534399493938651E-4</v>
      </c>
      <c r="W118" s="26">
        <f t="shared" si="124"/>
        <v>7.2313605400015568E-4</v>
      </c>
      <c r="X118" s="71">
        <v>4859515929.5799999</v>
      </c>
      <c r="Y118" s="71">
        <v>531.2921</v>
      </c>
      <c r="Z118" s="26">
        <f t="shared" si="125"/>
        <v>-1.7280834039902191E-2</v>
      </c>
      <c r="AA118" s="26">
        <f t="shared" si="126"/>
        <v>-1.1791899214294976E-2</v>
      </c>
      <c r="AB118" s="71">
        <v>4874909286.1599998</v>
      </c>
      <c r="AC118" s="71">
        <v>533.27269999999999</v>
      </c>
      <c r="AD118" s="26">
        <f t="shared" si="127"/>
        <v>3.1676728306002993E-3</v>
      </c>
      <c r="AE118" s="26">
        <f t="shared" si="128"/>
        <v>3.7278928107532206E-3</v>
      </c>
      <c r="AF118" s="71">
        <v>4806837262.9799995</v>
      </c>
      <c r="AG118" s="71">
        <v>526.20870000000002</v>
      </c>
      <c r="AH118" s="26">
        <f t="shared" si="129"/>
        <v>-1.3963751771393702E-2</v>
      </c>
      <c r="AI118" s="26">
        <f t="shared" si="130"/>
        <v>-1.3246505962146505E-2</v>
      </c>
      <c r="AJ118" s="27">
        <f t="shared" si="45"/>
        <v>1.7416527890459113E-3</v>
      </c>
      <c r="AK118" s="27">
        <f t="shared" si="46"/>
        <v>6.1612466569452469E-3</v>
      </c>
      <c r="AL118" s="28">
        <f t="shared" si="47"/>
        <v>-8.1532976945919711E-3</v>
      </c>
      <c r="AM118" s="28">
        <f t="shared" si="48"/>
        <v>2.6136805058291083E-2</v>
      </c>
      <c r="AN118" s="29">
        <f t="shared" si="49"/>
        <v>1.7333470270334717E-2</v>
      </c>
      <c r="AO118" s="87">
        <f t="shared" si="50"/>
        <v>1.6069180519294644E-2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5" t="s">
        <v>17</v>
      </c>
      <c r="B119" s="71">
        <v>2536854878.23</v>
      </c>
      <c r="C119" s="71">
        <v>13.811299999999999</v>
      </c>
      <c r="D119" s="71">
        <v>2548631752.4000001</v>
      </c>
      <c r="E119" s="71">
        <v>13.8986</v>
      </c>
      <c r="F119" s="26">
        <f>((D119-B119)/B119)</f>
        <v>4.6423129170940084E-3</v>
      </c>
      <c r="G119" s="26">
        <f>((E119-C119)/C119)</f>
        <v>6.3209111379812777E-3</v>
      </c>
      <c r="H119" s="71">
        <v>2582459618.4499998</v>
      </c>
      <c r="I119" s="71">
        <v>14.1122</v>
      </c>
      <c r="J119" s="26">
        <f t="shared" si="118"/>
        <v>1.3272951660491802E-2</v>
      </c>
      <c r="K119" s="26">
        <f t="shared" si="119"/>
        <v>1.5368454376699781E-2</v>
      </c>
      <c r="L119" s="71">
        <v>2679735974.0100002</v>
      </c>
      <c r="M119" s="71">
        <v>14.619400000000001</v>
      </c>
      <c r="N119" s="26">
        <f t="shared" si="120"/>
        <v>3.7668103255138599E-2</v>
      </c>
      <c r="O119" s="26">
        <f t="shared" si="121"/>
        <v>3.5940533722594703E-2</v>
      </c>
      <c r="P119" s="71">
        <v>2663845357.9000001</v>
      </c>
      <c r="Q119" s="71">
        <v>14.6854</v>
      </c>
      <c r="R119" s="26">
        <f t="shared" si="122"/>
        <v>-5.9299185681420544E-3</v>
      </c>
      <c r="S119" s="26">
        <f t="shared" si="123"/>
        <v>4.5145491607041979E-3</v>
      </c>
      <c r="T119" s="71">
        <v>2629386605.71</v>
      </c>
      <c r="U119" s="71">
        <v>14.384</v>
      </c>
      <c r="V119" s="26">
        <f t="shared" si="124"/>
        <v>-1.2935717941661998E-2</v>
      </c>
      <c r="W119" s="26">
        <f t="shared" si="124"/>
        <v>-2.052378552848402E-2</v>
      </c>
      <c r="X119" s="71">
        <v>2592027449.9299998</v>
      </c>
      <c r="Y119" s="71">
        <v>14.1686</v>
      </c>
      <c r="Z119" s="26">
        <f t="shared" si="125"/>
        <v>-1.4208315999963918E-2</v>
      </c>
      <c r="AA119" s="26">
        <f t="shared" si="126"/>
        <v>-1.4974972191323741E-2</v>
      </c>
      <c r="AB119" s="71">
        <v>2599063275.3099999</v>
      </c>
      <c r="AC119" s="71">
        <v>14.213100000000001</v>
      </c>
      <c r="AD119" s="26">
        <f t="shared" si="127"/>
        <v>2.7144100577291817E-3</v>
      </c>
      <c r="AE119" s="26">
        <f t="shared" si="128"/>
        <v>3.140747850881604E-3</v>
      </c>
      <c r="AF119" s="71">
        <v>2565731230.5700002</v>
      </c>
      <c r="AG119" s="71">
        <v>14.142200000000001</v>
      </c>
      <c r="AH119" s="26">
        <f t="shared" si="129"/>
        <v>-1.2824637651818667E-2</v>
      </c>
      <c r="AI119" s="26">
        <f t="shared" si="130"/>
        <v>-4.9883558125954196E-3</v>
      </c>
      <c r="AJ119" s="27">
        <f t="shared" si="45"/>
        <v>1.5498984661083701E-3</v>
      </c>
      <c r="AK119" s="27">
        <f t="shared" si="46"/>
        <v>3.0997603395572972E-3</v>
      </c>
      <c r="AL119" s="28">
        <f t="shared" si="47"/>
        <v>6.709277695335079E-3</v>
      </c>
      <c r="AM119" s="28">
        <f t="shared" si="48"/>
        <v>1.7526945159944216E-2</v>
      </c>
      <c r="AN119" s="29">
        <f t="shared" si="49"/>
        <v>1.7621428372084781E-2</v>
      </c>
      <c r="AO119" s="87">
        <f t="shared" si="50"/>
        <v>1.7694235816691436E-2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6" t="s">
        <v>140</v>
      </c>
      <c r="B120" s="71">
        <v>4481266575.0900002</v>
      </c>
      <c r="C120" s="71">
        <v>191.54</v>
      </c>
      <c r="D120" s="71">
        <v>4545279218.4399996</v>
      </c>
      <c r="E120" s="71">
        <v>194.17</v>
      </c>
      <c r="F120" s="26">
        <f>((D120-B120)/B120)</f>
        <v>1.4284497982295067E-2</v>
      </c>
      <c r="G120" s="26">
        <f>((E120-C120)/C120)</f>
        <v>1.3730813407121205E-2</v>
      </c>
      <c r="H120" s="71">
        <v>4597211440.9099998</v>
      </c>
      <c r="I120" s="71">
        <v>196.42</v>
      </c>
      <c r="J120" s="26">
        <f t="shared" si="118"/>
        <v>1.1425529648280683E-2</v>
      </c>
      <c r="K120" s="26">
        <f t="shared" si="119"/>
        <v>1.1587783900705568E-2</v>
      </c>
      <c r="L120" s="71">
        <v>4707069129.1000004</v>
      </c>
      <c r="M120" s="71">
        <v>201.11</v>
      </c>
      <c r="N120" s="26">
        <f t="shared" si="120"/>
        <v>2.3896592445670637E-2</v>
      </c>
      <c r="O120" s="26">
        <f t="shared" si="121"/>
        <v>2.3877405559515459E-2</v>
      </c>
      <c r="P120" s="71">
        <v>4699825414.8599997</v>
      </c>
      <c r="Q120" s="71">
        <v>200.75</v>
      </c>
      <c r="R120" s="26">
        <f t="shared" si="122"/>
        <v>-1.5389011806133672E-3</v>
      </c>
      <c r="S120" s="26">
        <f t="shared" si="123"/>
        <v>-1.7900651384814958E-3</v>
      </c>
      <c r="T120" s="71">
        <v>4634718331.9399996</v>
      </c>
      <c r="U120" s="71">
        <v>197.94</v>
      </c>
      <c r="V120" s="26">
        <f t="shared" si="124"/>
        <v>-1.3853085417629181E-2</v>
      </c>
      <c r="W120" s="26">
        <f t="shared" si="124"/>
        <v>-1.3997509339975105E-2</v>
      </c>
      <c r="X120" s="71">
        <v>4580512129.1899996</v>
      </c>
      <c r="Y120" s="71">
        <v>195.64</v>
      </c>
      <c r="Z120" s="26">
        <f t="shared" si="125"/>
        <v>-1.1695684369088806E-2</v>
      </c>
      <c r="AA120" s="26">
        <f t="shared" si="126"/>
        <v>-1.1619682732141111E-2</v>
      </c>
      <c r="AB120" s="71">
        <v>4601272119.54</v>
      </c>
      <c r="AC120" s="71">
        <v>196.54</v>
      </c>
      <c r="AD120" s="26">
        <f t="shared" si="127"/>
        <v>4.5322421957370738E-3</v>
      </c>
      <c r="AE120" s="26">
        <f t="shared" si="128"/>
        <v>4.6002862400327423E-3</v>
      </c>
      <c r="AF120" s="71">
        <v>4585213997.46</v>
      </c>
      <c r="AG120" s="71">
        <v>195.86</v>
      </c>
      <c r="AH120" s="26">
        <f t="shared" si="129"/>
        <v>-3.4899309718733375E-3</v>
      </c>
      <c r="AI120" s="26">
        <f t="shared" si="130"/>
        <v>-3.4598555001525309E-3</v>
      </c>
      <c r="AJ120" s="27">
        <f t="shared" si="45"/>
        <v>2.9451575415973463E-3</v>
      </c>
      <c r="AK120" s="27">
        <f t="shared" si="46"/>
        <v>2.8661470495780902E-3</v>
      </c>
      <c r="AL120" s="28">
        <f t="shared" si="47"/>
        <v>8.7859902771180269E-3</v>
      </c>
      <c r="AM120" s="28">
        <f t="shared" si="48"/>
        <v>8.703713240974539E-3</v>
      </c>
      <c r="AN120" s="29">
        <f t="shared" si="49"/>
        <v>1.3093243514490462E-2</v>
      </c>
      <c r="AO120" s="87">
        <f t="shared" si="50"/>
        <v>1.3063082871841845E-2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5" t="s">
        <v>138</v>
      </c>
      <c r="B121" s="71">
        <v>5179963983.0600004</v>
      </c>
      <c r="C121" s="71">
        <v>190.3553</v>
      </c>
      <c r="D121" s="71">
        <v>5328973978.7799997</v>
      </c>
      <c r="E121" s="71">
        <v>195.8357</v>
      </c>
      <c r="F121" s="26">
        <f>((D121-B121)/B121)</f>
        <v>2.8766608456604264E-2</v>
      </c>
      <c r="G121" s="26">
        <f>((E121-C121)/C121)</f>
        <v>2.8790372529685294E-2</v>
      </c>
      <c r="H121" s="71">
        <v>5439385145.8699999</v>
      </c>
      <c r="I121" s="71">
        <v>199.9169</v>
      </c>
      <c r="J121" s="26">
        <f t="shared" si="118"/>
        <v>2.0719029128244564E-2</v>
      </c>
      <c r="K121" s="26">
        <f t="shared" si="119"/>
        <v>2.0839918360135538E-2</v>
      </c>
      <c r="L121" s="71">
        <v>5718924093.8500004</v>
      </c>
      <c r="M121" s="71">
        <v>209.9701</v>
      </c>
      <c r="N121" s="26">
        <f t="shared" si="120"/>
        <v>5.1391644548694625E-2</v>
      </c>
      <c r="O121" s="26">
        <f t="shared" si="121"/>
        <v>5.0286894204542007E-2</v>
      </c>
      <c r="P121" s="71">
        <v>5677644191.2700005</v>
      </c>
      <c r="Q121" s="71">
        <v>208.34219999999999</v>
      </c>
      <c r="R121" s="26">
        <f t="shared" si="122"/>
        <v>-7.2181238817964699E-3</v>
      </c>
      <c r="S121" s="26">
        <f t="shared" si="123"/>
        <v>-7.7530086426591737E-3</v>
      </c>
      <c r="T121" s="71">
        <v>5562669488</v>
      </c>
      <c r="U121" s="71">
        <v>203.9804</v>
      </c>
      <c r="V121" s="26">
        <f t="shared" si="124"/>
        <v>-2.0250424189452845E-2</v>
      </c>
      <c r="W121" s="26">
        <f t="shared" si="124"/>
        <v>-2.0935748974523587E-2</v>
      </c>
      <c r="X121" s="71">
        <v>5475532276.54</v>
      </c>
      <c r="Y121" s="71">
        <v>200.17080000000001</v>
      </c>
      <c r="Z121" s="26">
        <f t="shared" si="125"/>
        <v>-1.5664639369276874E-2</v>
      </c>
      <c r="AA121" s="26">
        <f t="shared" si="126"/>
        <v>-1.8676304193932305E-2</v>
      </c>
      <c r="AB121" s="71">
        <v>5481676854.3800001</v>
      </c>
      <c r="AC121" s="71">
        <v>200.39340000000001</v>
      </c>
      <c r="AD121" s="26">
        <f t="shared" si="127"/>
        <v>1.1221882238420342E-3</v>
      </c>
      <c r="AE121" s="26">
        <f t="shared" si="128"/>
        <v>1.1120503090360826E-3</v>
      </c>
      <c r="AF121" s="71">
        <v>5419099976.5</v>
      </c>
      <c r="AG121" s="71">
        <v>198.0992</v>
      </c>
      <c r="AH121" s="26">
        <f t="shared" si="129"/>
        <v>-1.141564516521976E-2</v>
      </c>
      <c r="AI121" s="26">
        <f t="shared" si="130"/>
        <v>-1.1448480838191366E-2</v>
      </c>
      <c r="AJ121" s="27">
        <f t="shared" si="45"/>
        <v>5.9313297189549415E-3</v>
      </c>
      <c r="AK121" s="27">
        <f t="shared" si="46"/>
        <v>5.276961594261562E-3</v>
      </c>
      <c r="AL121" s="28">
        <f t="shared" si="47"/>
        <v>1.691244845234419E-2</v>
      </c>
      <c r="AM121" s="28">
        <f t="shared" si="48"/>
        <v>1.1558158190769064E-2</v>
      </c>
      <c r="AN121" s="29">
        <f t="shared" si="49"/>
        <v>2.5229206038680941E-2</v>
      </c>
      <c r="AO121" s="87">
        <f t="shared" si="50"/>
        <v>2.5491489680534139E-2</v>
      </c>
      <c r="AP121" s="33"/>
      <c r="AQ121" s="425" t="s">
        <v>93</v>
      </c>
      <c r="AR121" s="425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5" t="s">
        <v>11</v>
      </c>
      <c r="B122" s="71">
        <v>2268822964.9699998</v>
      </c>
      <c r="C122" s="71">
        <v>4153.1899999999996</v>
      </c>
      <c r="D122" s="71">
        <v>2303606613.75</v>
      </c>
      <c r="E122" s="71">
        <v>4216.3999999999996</v>
      </c>
      <c r="F122" s="26">
        <f>((D122-B122)/B122)</f>
        <v>1.5331142763031821E-2</v>
      </c>
      <c r="G122" s="26">
        <f>((E122-C122)/C122)</f>
        <v>1.5219626359497168E-2</v>
      </c>
      <c r="H122" s="71">
        <v>2337956256.4699998</v>
      </c>
      <c r="I122" s="71">
        <v>4279.18</v>
      </c>
      <c r="J122" s="26">
        <f t="shared" si="118"/>
        <v>1.4911245051550977E-2</v>
      </c>
      <c r="K122" s="26">
        <f t="shared" si="119"/>
        <v>1.4889479176548872E-2</v>
      </c>
      <c r="L122" s="71">
        <v>2446762619.04</v>
      </c>
      <c r="M122" s="71">
        <v>4406.71</v>
      </c>
      <c r="N122" s="26">
        <f t="shared" si="120"/>
        <v>4.6539092538148329E-2</v>
      </c>
      <c r="O122" s="26">
        <f t="shared" si="121"/>
        <v>2.9802438785000804E-2</v>
      </c>
      <c r="P122" s="71">
        <v>2405621825.9299998</v>
      </c>
      <c r="Q122" s="71">
        <v>4403.01</v>
      </c>
      <c r="R122" s="26">
        <f t="shared" si="122"/>
        <v>-1.6814378636429365E-2</v>
      </c>
      <c r="S122" s="26">
        <f t="shared" si="123"/>
        <v>-8.3962865720680919E-4</v>
      </c>
      <c r="T122" s="71">
        <v>2364165404.1300001</v>
      </c>
      <c r="U122" s="71">
        <v>4326.91</v>
      </c>
      <c r="V122" s="26">
        <f t="shared" si="124"/>
        <v>-1.723314169880916E-2</v>
      </c>
      <c r="W122" s="26">
        <f t="shared" si="124"/>
        <v>-1.7283630970631535E-2</v>
      </c>
      <c r="X122" s="71">
        <v>2333414153.54</v>
      </c>
      <c r="Y122" s="71">
        <v>4272.1099999999997</v>
      </c>
      <c r="Z122" s="26">
        <f t="shared" si="125"/>
        <v>-1.3007233138713678E-2</v>
      </c>
      <c r="AA122" s="26">
        <f t="shared" si="126"/>
        <v>-1.2664927165113252E-2</v>
      </c>
      <c r="AB122" s="71">
        <v>2346798824.73</v>
      </c>
      <c r="AC122" s="71">
        <v>4296.41</v>
      </c>
      <c r="AD122" s="26">
        <f t="shared" si="127"/>
        <v>5.7360889706159976E-3</v>
      </c>
      <c r="AE122" s="26">
        <f t="shared" si="128"/>
        <v>5.6880557850804833E-3</v>
      </c>
      <c r="AF122" s="71">
        <v>2334584785.4099998</v>
      </c>
      <c r="AG122" s="71">
        <v>4274.04</v>
      </c>
      <c r="AH122" s="26">
        <f t="shared" si="129"/>
        <v>-5.2045531944585836E-3</v>
      </c>
      <c r="AI122" s="26">
        <f t="shared" si="130"/>
        <v>-5.2066725475454836E-3</v>
      </c>
      <c r="AJ122" s="27">
        <f t="shared" si="45"/>
        <v>3.7822828318670428E-3</v>
      </c>
      <c r="AK122" s="27">
        <f t="shared" si="46"/>
        <v>3.7005925957037797E-3</v>
      </c>
      <c r="AL122" s="28">
        <f t="shared" si="47"/>
        <v>1.3447683070144965E-2</v>
      </c>
      <c r="AM122" s="28">
        <f t="shared" si="48"/>
        <v>1.3670429750498134E-2</v>
      </c>
      <c r="AN122" s="29">
        <f t="shared" si="49"/>
        <v>2.1770601739234039E-2</v>
      </c>
      <c r="AO122" s="87">
        <f t="shared" si="50"/>
        <v>1.5817063856437875E-2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5" t="s">
        <v>174</v>
      </c>
      <c r="B123" s="71">
        <v>1946551211.5</v>
      </c>
      <c r="C123" s="71">
        <v>1.3022</v>
      </c>
      <c r="D123" s="71">
        <v>2226604789.8600001</v>
      </c>
      <c r="E123" s="71">
        <v>1.3371999999999999</v>
      </c>
      <c r="F123" s="26">
        <f>((D123-B123)/B123)</f>
        <v>0.14387167247667357</v>
      </c>
      <c r="G123" s="26">
        <f>((E123-C123)/C123)</f>
        <v>2.6877591767777546E-2</v>
      </c>
      <c r="H123" s="71">
        <v>2058131079.2</v>
      </c>
      <c r="I123" s="71">
        <v>1.3712</v>
      </c>
      <c r="J123" s="26">
        <f t="shared" si="118"/>
        <v>-7.5663948729128988E-2</v>
      </c>
      <c r="K123" s="26">
        <f t="shared" si="119"/>
        <v>2.5426263834878875E-2</v>
      </c>
      <c r="L123" s="71">
        <v>2383723504.5900002</v>
      </c>
      <c r="M123" s="71">
        <v>1.3876999999999999</v>
      </c>
      <c r="N123" s="26">
        <f t="shared" si="120"/>
        <v>0.15819809956737962</v>
      </c>
      <c r="O123" s="26">
        <f t="shared" si="121"/>
        <v>1.2033255542590403E-2</v>
      </c>
      <c r="P123" s="71">
        <v>2172320011.6599998</v>
      </c>
      <c r="Q123" s="71">
        <v>1.3944000000000001</v>
      </c>
      <c r="R123" s="26">
        <f t="shared" si="122"/>
        <v>-8.8686247596640469E-2</v>
      </c>
      <c r="S123" s="26">
        <f t="shared" si="123"/>
        <v>4.8281328817468836E-3</v>
      </c>
      <c r="T123" s="71">
        <v>2121202638.0599999</v>
      </c>
      <c r="U123" s="71">
        <v>1.3613</v>
      </c>
      <c r="V123" s="26">
        <f t="shared" si="124"/>
        <v>-2.3531235419102941E-2</v>
      </c>
      <c r="W123" s="26">
        <f t="shared" si="124"/>
        <v>-2.3737808376362683E-2</v>
      </c>
      <c r="X123" s="71">
        <v>2106684804.6400001</v>
      </c>
      <c r="Y123" s="71">
        <v>1.3522000000000001</v>
      </c>
      <c r="Z123" s="26">
        <f t="shared" si="125"/>
        <v>-6.8441520670922294E-3</v>
      </c>
      <c r="AA123" s="26">
        <f t="shared" si="126"/>
        <v>-6.6847866010430372E-3</v>
      </c>
      <c r="AB123" s="71">
        <v>2106530109.0999999</v>
      </c>
      <c r="AC123" s="71">
        <v>1.3537999999999999</v>
      </c>
      <c r="AD123" s="26">
        <f t="shared" si="127"/>
        <v>-7.3430794991012128E-5</v>
      </c>
      <c r="AE123" s="26">
        <f t="shared" si="128"/>
        <v>1.1832569146574647E-3</v>
      </c>
      <c r="AF123" s="71">
        <v>2092785196.26</v>
      </c>
      <c r="AG123" s="71">
        <v>1.3452999999999999</v>
      </c>
      <c r="AH123" s="26">
        <f t="shared" si="129"/>
        <v>-6.5249068981370175E-3</v>
      </c>
      <c r="AI123" s="26">
        <f t="shared" si="130"/>
        <v>-6.2786231348795629E-3</v>
      </c>
      <c r="AJ123" s="27">
        <f t="shared" si="45"/>
        <v>1.2593231317370068E-2</v>
      </c>
      <c r="AK123" s="27">
        <f t="shared" si="46"/>
        <v>4.2059103536707344E-3</v>
      </c>
      <c r="AL123" s="28">
        <f t="shared" si="47"/>
        <v>-6.0100290006298865E-2</v>
      </c>
      <c r="AM123" s="28">
        <f t="shared" si="48"/>
        <v>6.057433443015253E-3</v>
      </c>
      <c r="AN123" s="29">
        <f t="shared" si="49"/>
        <v>9.1566061989533848E-2</v>
      </c>
      <c r="AO123" s="87">
        <f t="shared" si="50"/>
        <v>1.7090028866057171E-2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5" t="s">
        <v>32</v>
      </c>
      <c r="B124" s="80">
        <v>1207516216.6300001</v>
      </c>
      <c r="C124" s="71">
        <v>552.20000000000005</v>
      </c>
      <c r="D124" s="80">
        <v>1185032183.9100001</v>
      </c>
      <c r="E124" s="71">
        <v>552.20000000000005</v>
      </c>
      <c r="F124" s="26">
        <f>((D124-B124)/B124)</f>
        <v>-1.8620066886347625E-2</v>
      </c>
      <c r="G124" s="26">
        <f>((E124-C124)/C124)</f>
        <v>0</v>
      </c>
      <c r="H124" s="80">
        <v>1217293012.73</v>
      </c>
      <c r="I124" s="71">
        <v>552.20000000000005</v>
      </c>
      <c r="J124" s="26">
        <f t="shared" si="118"/>
        <v>2.7223588741324897E-2</v>
      </c>
      <c r="K124" s="26">
        <f t="shared" si="119"/>
        <v>0</v>
      </c>
      <c r="L124" s="80">
        <v>1234738481.3099999</v>
      </c>
      <c r="M124" s="71">
        <v>552.20000000000005</v>
      </c>
      <c r="N124" s="26">
        <f t="shared" si="120"/>
        <v>1.4331363441309255E-2</v>
      </c>
      <c r="O124" s="26">
        <f t="shared" si="121"/>
        <v>0</v>
      </c>
      <c r="P124" s="80">
        <v>1234601052.9300001</v>
      </c>
      <c r="Q124" s="71">
        <v>552.20000000000005</v>
      </c>
      <c r="R124" s="26">
        <f t="shared" si="122"/>
        <v>-1.1130160927200627E-4</v>
      </c>
      <c r="S124" s="26">
        <f t="shared" si="123"/>
        <v>0</v>
      </c>
      <c r="T124" s="80">
        <v>1233986486.1099999</v>
      </c>
      <c r="U124" s="71">
        <v>552.20000000000005</v>
      </c>
      <c r="V124" s="26">
        <f t="shared" si="124"/>
        <v>-4.9778575722226974E-4</v>
      </c>
      <c r="W124" s="26">
        <f t="shared" si="124"/>
        <v>0</v>
      </c>
      <c r="X124" s="80">
        <v>1239222845.6600001</v>
      </c>
      <c r="Y124" s="71">
        <v>552.20000000000005</v>
      </c>
      <c r="Z124" s="26">
        <f t="shared" si="125"/>
        <v>4.243449672214167E-3</v>
      </c>
      <c r="AA124" s="26">
        <f t="shared" si="126"/>
        <v>0</v>
      </c>
      <c r="AB124" s="80">
        <v>1242342837.27</v>
      </c>
      <c r="AC124" s="71">
        <v>552.20000000000005</v>
      </c>
      <c r="AD124" s="26">
        <f t="shared" si="127"/>
        <v>2.5177002029350198E-3</v>
      </c>
      <c r="AE124" s="26">
        <f t="shared" si="128"/>
        <v>0</v>
      </c>
      <c r="AF124" s="80">
        <v>1228353816.6800001</v>
      </c>
      <c r="AG124" s="71">
        <v>552.20000000000005</v>
      </c>
      <c r="AH124" s="26">
        <f t="shared" si="129"/>
        <v>-1.1260193378456016E-2</v>
      </c>
      <c r="AI124" s="26">
        <f t="shared" si="130"/>
        <v>0</v>
      </c>
      <c r="AJ124" s="27">
        <f t="shared" si="45"/>
        <v>2.2283443033106779E-3</v>
      </c>
      <c r="AK124" s="27">
        <f t="shared" si="46"/>
        <v>0</v>
      </c>
      <c r="AL124" s="28">
        <f t="shared" si="47"/>
        <v>3.6557347014036998E-2</v>
      </c>
      <c r="AM124" s="28">
        <f t="shared" si="48"/>
        <v>0</v>
      </c>
      <c r="AN124" s="29">
        <f t="shared" si="49"/>
        <v>1.4166824017924955E-2</v>
      </c>
      <c r="AO124" s="87">
        <f t="shared" si="50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58</v>
      </c>
      <c r="B125" s="80">
        <v>2125449116.48</v>
      </c>
      <c r="C125" s="71">
        <v>3.1</v>
      </c>
      <c r="D125" s="80">
        <v>2127298602.24</v>
      </c>
      <c r="E125" s="71">
        <v>3.1</v>
      </c>
      <c r="F125" s="26">
        <f>((D125-B125)/B125)</f>
        <v>8.7016233212063997E-4</v>
      </c>
      <c r="G125" s="26">
        <f>((E125-C125)/C125)</f>
        <v>0</v>
      </c>
      <c r="H125" s="80">
        <v>2143564942.8800001</v>
      </c>
      <c r="I125" s="71">
        <v>3.13</v>
      </c>
      <c r="J125" s="26">
        <f t="shared" si="118"/>
        <v>7.6464773788089717E-3</v>
      </c>
      <c r="K125" s="26">
        <f t="shared" si="119"/>
        <v>9.6774193548386459E-3</v>
      </c>
      <c r="L125" s="80">
        <v>2215632721.6900001</v>
      </c>
      <c r="M125" s="71">
        <v>3.23</v>
      </c>
      <c r="N125" s="26">
        <f t="shared" si="120"/>
        <v>3.3620525027421293E-2</v>
      </c>
      <c r="O125" s="26">
        <f t="shared" si="121"/>
        <v>3.1948881789137407E-2</v>
      </c>
      <c r="P125" s="80">
        <v>2193252521.8899999</v>
      </c>
      <c r="Q125" s="71">
        <v>3.2</v>
      </c>
      <c r="R125" s="26">
        <f t="shared" si="122"/>
        <v>-1.0101042280567796E-2</v>
      </c>
      <c r="S125" s="26">
        <f t="shared" si="123"/>
        <v>-9.2879256965943662E-3</v>
      </c>
      <c r="T125" s="80">
        <v>2164606265.6100001</v>
      </c>
      <c r="U125" s="71">
        <v>3.15</v>
      </c>
      <c r="V125" s="26">
        <f t="shared" si="124"/>
        <v>-1.306108439137427E-2</v>
      </c>
      <c r="W125" s="26">
        <f t="shared" si="124"/>
        <v>-1.5625000000000083E-2</v>
      </c>
      <c r="X125" s="80">
        <v>2150265306.1500001</v>
      </c>
      <c r="Y125" s="71">
        <v>3.13</v>
      </c>
      <c r="Z125" s="26">
        <f t="shared" si="125"/>
        <v>-6.6252046332124347E-3</v>
      </c>
      <c r="AA125" s="26">
        <f t="shared" si="126"/>
        <v>-6.3492063492063553E-3</v>
      </c>
      <c r="AB125" s="80">
        <v>2136132691.51</v>
      </c>
      <c r="AC125" s="71">
        <v>3.1070000000000002</v>
      </c>
      <c r="AD125" s="26">
        <f t="shared" si="127"/>
        <v>-6.572498100387539E-3</v>
      </c>
      <c r="AE125" s="26">
        <f t="shared" si="128"/>
        <v>-7.3482428115014976E-3</v>
      </c>
      <c r="AF125" s="80">
        <v>2104892114.27</v>
      </c>
      <c r="AG125" s="71">
        <v>3.02</v>
      </c>
      <c r="AH125" s="26">
        <f t="shared" si="129"/>
        <v>-1.4624829891965428E-2</v>
      </c>
      <c r="AI125" s="26">
        <f t="shared" si="130"/>
        <v>-2.8001287415513415E-2</v>
      </c>
      <c r="AJ125" s="27">
        <f t="shared" si="45"/>
        <v>-1.1059368198945703E-3</v>
      </c>
      <c r="AK125" s="27">
        <f t="shared" si="46"/>
        <v>-3.1231701411049582E-3</v>
      </c>
      <c r="AL125" s="28">
        <f t="shared" si="47"/>
        <v>-1.0532836314754532E-2</v>
      </c>
      <c r="AM125" s="28">
        <f t="shared" si="48"/>
        <v>-2.5806451612903247E-2</v>
      </c>
      <c r="AN125" s="29">
        <f t="shared" si="49"/>
        <v>1.5826652157603524E-2</v>
      </c>
      <c r="AO125" s="87">
        <f t="shared" si="50"/>
        <v>1.7909045354060616E-2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6" t="s">
        <v>54</v>
      </c>
      <c r="B126" s="71">
        <v>164539430.61000001</v>
      </c>
      <c r="C126" s="71">
        <v>1.6891</v>
      </c>
      <c r="D126" s="71">
        <v>169794130.75</v>
      </c>
      <c r="E126" s="71">
        <v>1.7423999999999999</v>
      </c>
      <c r="F126" s="26">
        <f>((D126-B126)/B126)</f>
        <v>3.1935810890551523E-2</v>
      </c>
      <c r="G126" s="26">
        <f>((E126-C126)/C126)</f>
        <v>3.1555266118050977E-2</v>
      </c>
      <c r="H126" s="71">
        <v>170509437.38</v>
      </c>
      <c r="I126" s="71">
        <v>1.7501</v>
      </c>
      <c r="J126" s="26">
        <f t="shared" si="118"/>
        <v>4.2127877261740696E-3</v>
      </c>
      <c r="K126" s="26">
        <f t="shared" si="119"/>
        <v>4.4191919191919424E-3</v>
      </c>
      <c r="L126" s="71">
        <v>173482602.34</v>
      </c>
      <c r="M126" s="71">
        <v>1.7806</v>
      </c>
      <c r="N126" s="26">
        <f t="shared" si="120"/>
        <v>1.7436952497672995E-2</v>
      </c>
      <c r="O126" s="26">
        <f t="shared" si="121"/>
        <v>1.7427575567110436E-2</v>
      </c>
      <c r="P126" s="71">
        <v>172482618.66</v>
      </c>
      <c r="Q126" s="71">
        <v>1.7708999999999999</v>
      </c>
      <c r="R126" s="26">
        <f t="shared" si="122"/>
        <v>-5.7641726980794793E-3</v>
      </c>
      <c r="S126" s="26">
        <f t="shared" si="123"/>
        <v>-5.44760193193308E-3</v>
      </c>
      <c r="T126" s="71">
        <v>171189868.09999999</v>
      </c>
      <c r="U126" s="71">
        <v>1.7624</v>
      </c>
      <c r="V126" s="26">
        <f t="shared" si="124"/>
        <v>-7.4949613476607132E-3</v>
      </c>
      <c r="W126" s="26">
        <f t="shared" si="124"/>
        <v>-4.7998193009204087E-3</v>
      </c>
      <c r="X126" s="71">
        <v>167362842.22999999</v>
      </c>
      <c r="Y126" s="71">
        <v>1.7192000000000001</v>
      </c>
      <c r="Z126" s="26">
        <f t="shared" si="125"/>
        <v>-2.2355446104815387E-2</v>
      </c>
      <c r="AA126" s="26">
        <f t="shared" si="126"/>
        <v>-2.4512029051293637E-2</v>
      </c>
      <c r="AB126" s="71">
        <v>167327129.06999999</v>
      </c>
      <c r="AC126" s="71">
        <v>1.7193000000000001</v>
      </c>
      <c r="AD126" s="26">
        <f t="shared" si="127"/>
        <v>-2.1338762848516441E-4</v>
      </c>
      <c r="AE126" s="26">
        <f t="shared" si="128"/>
        <v>5.8166589111208111E-5</v>
      </c>
      <c r="AF126" s="71">
        <v>167337274.06999999</v>
      </c>
      <c r="AG126" s="71">
        <v>1.7198</v>
      </c>
      <c r="AH126" s="26">
        <f t="shared" si="129"/>
        <v>6.0629738025062984E-5</v>
      </c>
      <c r="AI126" s="26">
        <f t="shared" si="130"/>
        <v>2.9081602977952943E-4</v>
      </c>
      <c r="AJ126" s="27">
        <f t="shared" si="45"/>
        <v>2.2272766341728625E-3</v>
      </c>
      <c r="AK126" s="27">
        <f t="shared" si="46"/>
        <v>2.3739457423871202E-3</v>
      </c>
      <c r="AL126" s="28">
        <f t="shared" si="47"/>
        <v>-1.4469620764556417E-2</v>
      </c>
      <c r="AM126" s="28">
        <f t="shared" si="48"/>
        <v>-1.297061524334249E-2</v>
      </c>
      <c r="AN126" s="29">
        <f t="shared" si="49"/>
        <v>1.6436979796068545E-2</v>
      </c>
      <c r="AO126" s="87">
        <f t="shared" si="50"/>
        <v>1.6594068121305306E-2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234</v>
      </c>
      <c r="B127" s="71">
        <v>616840482.26999998</v>
      </c>
      <c r="C127" s="71">
        <v>1.1749000000000001</v>
      </c>
      <c r="D127" s="71">
        <v>627130782.25</v>
      </c>
      <c r="E127" s="71">
        <v>1.1944999999999999</v>
      </c>
      <c r="F127" s="26">
        <f>((D127-B127)/B127)</f>
        <v>1.6682270823294969E-2</v>
      </c>
      <c r="G127" s="26">
        <f>((E127-C127)/C127)</f>
        <v>1.6682270831559997E-2</v>
      </c>
      <c r="H127" s="71">
        <v>640938684.77999997</v>
      </c>
      <c r="I127" s="71">
        <v>1.2208000000000001</v>
      </c>
      <c r="J127" s="26">
        <f t="shared" si="118"/>
        <v>2.2017580576192443E-2</v>
      </c>
      <c r="K127" s="26">
        <f t="shared" si="119"/>
        <v>2.201758057764773E-2</v>
      </c>
      <c r="L127" s="71">
        <v>678057266.87</v>
      </c>
      <c r="M127" s="71">
        <v>1.2915000000000001</v>
      </c>
      <c r="N127" s="26">
        <f t="shared" si="120"/>
        <v>5.7912844038647569E-2</v>
      </c>
      <c r="O127" s="26">
        <f t="shared" si="121"/>
        <v>5.7912844036697234E-2</v>
      </c>
      <c r="P127" s="71">
        <v>672702110.75999999</v>
      </c>
      <c r="Q127" s="71">
        <v>1.2813000000000001</v>
      </c>
      <c r="R127" s="26">
        <f t="shared" si="122"/>
        <v>-7.8977932567850899E-3</v>
      </c>
      <c r="S127" s="26">
        <f t="shared" si="123"/>
        <v>-7.8977932636469118E-3</v>
      </c>
      <c r="T127" s="71">
        <v>665104397.54999995</v>
      </c>
      <c r="U127" s="71">
        <v>1.2646999999999999</v>
      </c>
      <c r="V127" s="26">
        <f t="shared" si="124"/>
        <v>-1.1294320455478212E-2</v>
      </c>
      <c r="W127" s="26">
        <f t="shared" si="124"/>
        <v>-1.2955591976898594E-2</v>
      </c>
      <c r="X127" s="71">
        <v>652333244.54999995</v>
      </c>
      <c r="Y127" s="71">
        <v>1.2344999999999999</v>
      </c>
      <c r="Z127" s="26">
        <f t="shared" si="125"/>
        <v>-1.9201726897377664E-2</v>
      </c>
      <c r="AA127" s="26">
        <f t="shared" si="126"/>
        <v>-2.3879180833399231E-2</v>
      </c>
      <c r="AB127" s="71">
        <v>626461595.34000003</v>
      </c>
      <c r="AC127" s="71">
        <v>1.1818</v>
      </c>
      <c r="AD127" s="26">
        <f t="shared" si="127"/>
        <v>-3.9660172812205824E-2</v>
      </c>
      <c r="AE127" s="26">
        <f t="shared" si="128"/>
        <v>-4.2689347914135256E-2</v>
      </c>
      <c r="AF127" s="71">
        <v>653474984.90999997</v>
      </c>
      <c r="AG127" s="71">
        <v>1.1735</v>
      </c>
      <c r="AH127" s="26">
        <f t="shared" si="129"/>
        <v>4.3120583561613114E-2</v>
      </c>
      <c r="AI127" s="26">
        <f t="shared" si="130"/>
        <v>-7.0231849720764714E-3</v>
      </c>
      <c r="AJ127" s="27">
        <f t="shared" si="45"/>
        <v>7.7099081972376625E-3</v>
      </c>
      <c r="AK127" s="27">
        <f t="shared" si="46"/>
        <v>2.7094956071856287E-4</v>
      </c>
      <c r="AL127" s="28">
        <f t="shared" si="47"/>
        <v>4.2007510085030543E-2</v>
      </c>
      <c r="AM127" s="28">
        <f t="shared" si="48"/>
        <v>-1.75805776475512E-2</v>
      </c>
      <c r="AN127" s="29">
        <f t="shared" si="49"/>
        <v>3.3020308051094995E-2</v>
      </c>
      <c r="AO127" s="87">
        <f t="shared" si="50"/>
        <v>3.1141441248786546E-2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120</v>
      </c>
      <c r="B128" s="71">
        <v>140878108.21000001</v>
      </c>
      <c r="C128" s="71">
        <v>1.1871</v>
      </c>
      <c r="D128" s="71">
        <v>123631035.45</v>
      </c>
      <c r="E128" s="71">
        <v>1.2019</v>
      </c>
      <c r="F128" s="26">
        <f>((D128-B128)/B128)</f>
        <v>-0.12242549945581786</v>
      </c>
      <c r="G128" s="26">
        <f>((E128-C128)/C128)</f>
        <v>1.2467357425659105E-2</v>
      </c>
      <c r="H128" s="71">
        <v>127622456.7</v>
      </c>
      <c r="I128" s="71">
        <v>1.2195</v>
      </c>
      <c r="J128" s="26">
        <f t="shared" si="118"/>
        <v>3.2284945567848514E-2</v>
      </c>
      <c r="K128" s="26">
        <f t="shared" si="119"/>
        <v>1.4643481154838224E-2</v>
      </c>
      <c r="L128" s="71">
        <v>134884792.36000001</v>
      </c>
      <c r="M128" s="71">
        <v>1.3036000000000001</v>
      </c>
      <c r="N128" s="26">
        <f t="shared" si="120"/>
        <v>5.6904841418869277E-2</v>
      </c>
      <c r="O128" s="26">
        <f t="shared" si="121"/>
        <v>6.896268962689632E-2</v>
      </c>
      <c r="P128" s="71">
        <v>134376563.72</v>
      </c>
      <c r="Q128" s="71">
        <v>1.2982</v>
      </c>
      <c r="R128" s="26">
        <f t="shared" si="122"/>
        <v>-3.7678720566480281E-3</v>
      </c>
      <c r="S128" s="26">
        <f t="shared" si="123"/>
        <v>-4.1423749616447307E-3</v>
      </c>
      <c r="T128" s="71">
        <v>133039637.77</v>
      </c>
      <c r="U128" s="71">
        <v>1.2848999999999999</v>
      </c>
      <c r="V128" s="26">
        <f t="shared" si="124"/>
        <v>-9.9491005945482516E-3</v>
      </c>
      <c r="W128" s="26">
        <f t="shared" si="124"/>
        <v>-1.0244954552457317E-2</v>
      </c>
      <c r="X128" s="71">
        <v>130396366.45999999</v>
      </c>
      <c r="Y128" s="71">
        <v>1.2599</v>
      </c>
      <c r="Z128" s="26">
        <f t="shared" si="125"/>
        <v>-1.9868299059635979E-2</v>
      </c>
      <c r="AA128" s="26">
        <f t="shared" si="126"/>
        <v>-1.9456767063584648E-2</v>
      </c>
      <c r="AB128" s="71">
        <v>131218665.90000001</v>
      </c>
      <c r="AC128" s="71">
        <v>1.2657</v>
      </c>
      <c r="AD128" s="26">
        <f t="shared" si="127"/>
        <v>6.3061530188592996E-3</v>
      </c>
      <c r="AE128" s="26">
        <f t="shared" si="128"/>
        <v>4.6035399634891871E-3</v>
      </c>
      <c r="AF128" s="71">
        <v>130264996.70999999</v>
      </c>
      <c r="AG128" s="71">
        <v>1.2650999999999999</v>
      </c>
      <c r="AH128" s="26">
        <f t="shared" si="129"/>
        <v>-7.2677860535999587E-3</v>
      </c>
      <c r="AI128" s="26">
        <f t="shared" si="130"/>
        <v>-4.7404598246042186E-4</v>
      </c>
      <c r="AJ128" s="27">
        <f t="shared" si="45"/>
        <v>-8.4728271518341239E-3</v>
      </c>
      <c r="AK128" s="27">
        <f t="shared" si="46"/>
        <v>8.2948657013419639E-3</v>
      </c>
      <c r="AL128" s="28">
        <f t="shared" si="47"/>
        <v>5.365935208625635E-2</v>
      </c>
      <c r="AM128" s="28">
        <f t="shared" si="48"/>
        <v>5.2583409601464286E-2</v>
      </c>
      <c r="AN128" s="29">
        <f t="shared" si="49"/>
        <v>5.2501279242496583E-2</v>
      </c>
      <c r="AO128" s="87">
        <f t="shared" si="50"/>
        <v>2.698513393524235E-2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122</v>
      </c>
      <c r="B129" s="71">
        <v>227205351.49635711</v>
      </c>
      <c r="C129" s="71">
        <v>150.22763078380899</v>
      </c>
      <c r="D129" s="71">
        <v>228161322.97186729</v>
      </c>
      <c r="E129" s="71">
        <v>150.9</v>
      </c>
      <c r="F129" s="26">
        <f>((D129-B129)/B129)</f>
        <v>4.2075218264632621E-3</v>
      </c>
      <c r="G129" s="26">
        <f>((E129-C129)/C129)</f>
        <v>4.4756694403216314E-3</v>
      </c>
      <c r="H129" s="71">
        <v>227963648.34999999</v>
      </c>
      <c r="I129" s="71">
        <v>150.82</v>
      </c>
      <c r="J129" s="26">
        <f t="shared" si="118"/>
        <v>-8.6638094175002978E-4</v>
      </c>
      <c r="K129" s="26">
        <f t="shared" si="119"/>
        <v>-5.3015241882049368E-4</v>
      </c>
      <c r="L129" s="71">
        <v>231860030.44497919</v>
      </c>
      <c r="M129" s="71">
        <v>153.41505903279921</v>
      </c>
      <c r="N129" s="26">
        <f t="shared" si="120"/>
        <v>1.709212027084667E-2</v>
      </c>
      <c r="O129" s="26">
        <f t="shared" si="121"/>
        <v>1.7206332268924634E-2</v>
      </c>
      <c r="P129" s="71">
        <v>229478774.85251054</v>
      </c>
      <c r="Q129" s="71">
        <v>151.9087072255841</v>
      </c>
      <c r="R129" s="26">
        <f t="shared" si="122"/>
        <v>-1.0270228930353417E-2</v>
      </c>
      <c r="S129" s="26">
        <f t="shared" si="123"/>
        <v>-9.8188001667623929E-3</v>
      </c>
      <c r="T129" s="71">
        <v>228129268.90000001</v>
      </c>
      <c r="U129" s="71">
        <v>151.08000000000001</v>
      </c>
      <c r="V129" s="26">
        <f t="shared" si="124"/>
        <v>-5.8807441053225227E-3</v>
      </c>
      <c r="W129" s="26">
        <f t="shared" si="124"/>
        <v>-5.4552977292700823E-3</v>
      </c>
      <c r="X129" s="71">
        <v>226673988.25</v>
      </c>
      <c r="Y129" s="71">
        <v>150.16999999999999</v>
      </c>
      <c r="Z129" s="26">
        <f t="shared" si="125"/>
        <v>-6.379193064603759E-3</v>
      </c>
      <c r="AA129" s="26">
        <f t="shared" si="126"/>
        <v>-6.0232989144825581E-3</v>
      </c>
      <c r="AB129" s="71">
        <v>225928136.49456099</v>
      </c>
      <c r="AC129" s="71">
        <v>149.73573904924569</v>
      </c>
      <c r="AD129" s="26">
        <f t="shared" si="127"/>
        <v>-3.2904161663949247E-3</v>
      </c>
      <c r="AE129" s="26">
        <f t="shared" si="128"/>
        <v>-2.8917956366404287E-3</v>
      </c>
      <c r="AF129" s="71">
        <v>224276160.28</v>
      </c>
      <c r="AG129" s="71">
        <v>148.71</v>
      </c>
      <c r="AH129" s="26">
        <f t="shared" si="129"/>
        <v>-7.3119543240279649E-3</v>
      </c>
      <c r="AI129" s="26">
        <f t="shared" si="130"/>
        <v>-6.8503288243586067E-3</v>
      </c>
      <c r="AJ129" s="27">
        <f t="shared" si="45"/>
        <v>-1.5874094293928357E-3</v>
      </c>
      <c r="AK129" s="27">
        <f t="shared" si="46"/>
        <v>-1.2359589976360373E-3</v>
      </c>
      <c r="AL129" s="28">
        <f t="shared" si="47"/>
        <v>-1.7028138867981317E-2</v>
      </c>
      <c r="AM129" s="28">
        <f t="shared" si="48"/>
        <v>-1.4512922465208732E-2</v>
      </c>
      <c r="AN129" s="29">
        <f t="shared" si="49"/>
        <v>8.7462796490170181E-3</v>
      </c>
      <c r="AO129" s="87">
        <f t="shared" si="50"/>
        <v>8.6345528329338159E-3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5" t="s">
        <v>128</v>
      </c>
      <c r="B130" s="71">
        <v>164801532.47</v>
      </c>
      <c r="C130" s="71">
        <v>3.9163000000000001</v>
      </c>
      <c r="D130" s="71">
        <v>166429406.80000001</v>
      </c>
      <c r="E130" s="71">
        <v>3.9533999999999998</v>
      </c>
      <c r="F130" s="26">
        <f>((D130-B130)/B130)</f>
        <v>9.8777863627957877E-3</v>
      </c>
      <c r="G130" s="26">
        <f>((E130-C130)/C130)</f>
        <v>9.4732272808517454E-3</v>
      </c>
      <c r="H130" s="71">
        <v>167259679.96000001</v>
      </c>
      <c r="I130" s="71">
        <v>3.9723000000000002</v>
      </c>
      <c r="J130" s="26">
        <f t="shared" si="118"/>
        <v>4.9887407277593946E-3</v>
      </c>
      <c r="K130" s="26">
        <f t="shared" si="119"/>
        <v>4.7806950978905149E-3</v>
      </c>
      <c r="L130" s="71">
        <v>164352813.81</v>
      </c>
      <c r="M130" s="71">
        <v>3.7742</v>
      </c>
      <c r="N130" s="26">
        <f t="shared" si="120"/>
        <v>-1.7379359751825307E-2</v>
      </c>
      <c r="O130" s="26">
        <f t="shared" si="121"/>
        <v>-4.9870352188908229E-2</v>
      </c>
      <c r="P130" s="71">
        <v>164223616.62</v>
      </c>
      <c r="Q130" s="71">
        <v>3.7709999999999999</v>
      </c>
      <c r="R130" s="26">
        <f t="shared" si="122"/>
        <v>-7.8609661133855586E-4</v>
      </c>
      <c r="S130" s="26">
        <f t="shared" si="123"/>
        <v>-8.4786179852686442E-4</v>
      </c>
      <c r="T130" s="71">
        <v>164086168.63</v>
      </c>
      <c r="U130" s="71">
        <v>3.7685</v>
      </c>
      <c r="V130" s="26">
        <f t="shared" si="124"/>
        <v>-8.3695629671859514E-4</v>
      </c>
      <c r="W130" s="26">
        <f t="shared" si="124"/>
        <v>-6.6295412357463457E-4</v>
      </c>
      <c r="X130" s="71">
        <v>163997641.69999999</v>
      </c>
      <c r="Y130" s="71">
        <v>3.7658999999999998</v>
      </c>
      <c r="Z130" s="26">
        <f t="shared" si="125"/>
        <v>-5.3951488257141075E-4</v>
      </c>
      <c r="AA130" s="26">
        <f t="shared" si="126"/>
        <v>-6.8992968024417082E-4</v>
      </c>
      <c r="AB130" s="71">
        <v>166034011.74000001</v>
      </c>
      <c r="AC130" s="71">
        <v>3.8123</v>
      </c>
      <c r="AD130" s="26">
        <f t="shared" si="127"/>
        <v>1.2417069043743583E-2</v>
      </c>
      <c r="AE130" s="26">
        <f t="shared" si="128"/>
        <v>1.2321091903661867E-2</v>
      </c>
      <c r="AF130" s="71">
        <v>162978051.75</v>
      </c>
      <c r="AG130" s="71">
        <v>3.7412999999999998</v>
      </c>
      <c r="AH130" s="26">
        <f t="shared" si="129"/>
        <v>-1.8405626401327171E-2</v>
      </c>
      <c r="AI130" s="26">
        <f t="shared" si="130"/>
        <v>-1.8623927812606609E-2</v>
      </c>
      <c r="AJ130" s="27">
        <f t="shared" si="45"/>
        <v>-1.3329947261852843E-3</v>
      </c>
      <c r="AK130" s="27">
        <f t="shared" si="46"/>
        <v>-5.515001415182047E-3</v>
      </c>
      <c r="AL130" s="28">
        <f t="shared" si="47"/>
        <v>-2.0737651574685607E-2</v>
      </c>
      <c r="AM130" s="28">
        <f t="shared" si="48"/>
        <v>-5.3650022765214744E-2</v>
      </c>
      <c r="AN130" s="29">
        <f t="shared" si="49"/>
        <v>1.1369417312853692E-2</v>
      </c>
      <c r="AO130" s="87">
        <f t="shared" si="50"/>
        <v>2.0201207732404951E-2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5" t="s">
        <v>170</v>
      </c>
      <c r="B131" s="71">
        <v>366932476.92000002</v>
      </c>
      <c r="C131" s="71">
        <v>144.12</v>
      </c>
      <c r="D131" s="71">
        <v>359320305.69</v>
      </c>
      <c r="E131" s="71">
        <v>135.97</v>
      </c>
      <c r="F131" s="26">
        <f>((D131-B131)/B131)</f>
        <v>-2.0745427861539913E-2</v>
      </c>
      <c r="G131" s="26">
        <f>((E131-C131)/C131)</f>
        <v>-5.6550097141271204E-2</v>
      </c>
      <c r="H131" s="71">
        <v>363476345.36000001</v>
      </c>
      <c r="I131" s="71">
        <v>137.29</v>
      </c>
      <c r="J131" s="26">
        <f t="shared" si="118"/>
        <v>1.1566392447594092E-2</v>
      </c>
      <c r="K131" s="26">
        <f t="shared" si="119"/>
        <v>9.7080238287857116E-3</v>
      </c>
      <c r="L131" s="71">
        <v>373017441.72000003</v>
      </c>
      <c r="M131" s="71">
        <v>140.91</v>
      </c>
      <c r="N131" s="26">
        <f t="shared" si="120"/>
        <v>2.6249566118395327E-2</v>
      </c>
      <c r="O131" s="26">
        <f t="shared" si="121"/>
        <v>2.6367543156821362E-2</v>
      </c>
      <c r="P131" s="71">
        <v>367493225.06999999</v>
      </c>
      <c r="Q131" s="71">
        <v>139.13</v>
      </c>
      <c r="R131" s="26">
        <f t="shared" si="122"/>
        <v>-1.4809539802020053E-2</v>
      </c>
      <c r="S131" s="26">
        <f t="shared" si="123"/>
        <v>-1.2632176566602805E-2</v>
      </c>
      <c r="T131" s="71">
        <v>361783487.89999998</v>
      </c>
      <c r="U131" s="71">
        <v>137.68</v>
      </c>
      <c r="V131" s="26">
        <f t="shared" si="124"/>
        <v>-1.5536986209507475E-2</v>
      </c>
      <c r="W131" s="26">
        <f t="shared" si="124"/>
        <v>-1.0421907568461069E-2</v>
      </c>
      <c r="X131" s="71">
        <v>358076314.33999997</v>
      </c>
      <c r="Y131" s="71">
        <v>136.19</v>
      </c>
      <c r="Z131" s="26">
        <f t="shared" si="125"/>
        <v>-1.0246939630989174E-2</v>
      </c>
      <c r="AA131" s="26">
        <f t="shared" si="126"/>
        <v>-1.0822196397443412E-2</v>
      </c>
      <c r="AB131" s="71">
        <v>355214086.61000001</v>
      </c>
      <c r="AC131" s="71">
        <v>136.52000000000001</v>
      </c>
      <c r="AD131" s="26">
        <f t="shared" si="127"/>
        <v>-7.9933455952694542E-3</v>
      </c>
      <c r="AE131" s="26">
        <f t="shared" si="128"/>
        <v>2.4230853954035725E-3</v>
      </c>
      <c r="AF131" s="71">
        <v>349272488.49000001</v>
      </c>
      <c r="AG131" s="71">
        <v>134.77000000000001</v>
      </c>
      <c r="AH131" s="26">
        <f t="shared" si="129"/>
        <v>-1.67268088287373E-2</v>
      </c>
      <c r="AI131" s="26">
        <f t="shared" si="130"/>
        <v>-1.2818634632288309E-2</v>
      </c>
      <c r="AJ131" s="27">
        <f t="shared" si="45"/>
        <v>-6.0303861702592429E-3</v>
      </c>
      <c r="AK131" s="27">
        <f t="shared" si="46"/>
        <v>-8.09329499063202E-3</v>
      </c>
      <c r="AL131" s="28">
        <f t="shared" si="47"/>
        <v>-2.7963399342837703E-2</v>
      </c>
      <c r="AM131" s="28">
        <f t="shared" si="48"/>
        <v>-8.8254762079869719E-3</v>
      </c>
      <c r="AN131" s="29">
        <f t="shared" si="49"/>
        <v>1.635179921396249E-2</v>
      </c>
      <c r="AO131" s="87">
        <f t="shared" si="50"/>
        <v>2.3960955945457049E-2</v>
      </c>
      <c r="AP131" s="33"/>
      <c r="AQ131" s="88"/>
      <c r="AR131" s="89"/>
      <c r="AS131" s="32"/>
      <c r="AT131" s="32"/>
    </row>
    <row r="132" spans="1:46" s="101" customFormat="1">
      <c r="A132" s="235" t="s">
        <v>143</v>
      </c>
      <c r="B132" s="80">
        <v>150278164.18000001</v>
      </c>
      <c r="C132" s="71">
        <v>142.33795699999999</v>
      </c>
      <c r="D132" s="80">
        <v>153349527.74000001</v>
      </c>
      <c r="E132" s="71">
        <v>145.73504</v>
      </c>
      <c r="F132" s="26">
        <f>((D132-B132)/B132)</f>
        <v>2.0437856535971442E-2</v>
      </c>
      <c r="G132" s="26">
        <f>((E132-C132)/C132)</f>
        <v>2.3866318384772163E-2</v>
      </c>
      <c r="H132" s="80">
        <v>129632055.59999999</v>
      </c>
      <c r="I132" s="71">
        <v>139.84</v>
      </c>
      <c r="J132" s="26">
        <f t="shared" si="118"/>
        <v>-0.15466283130791475</v>
      </c>
      <c r="K132" s="26">
        <f t="shared" si="119"/>
        <v>-4.045039545739991E-2</v>
      </c>
      <c r="L132" s="80">
        <v>156068001.06999999</v>
      </c>
      <c r="M132" s="71">
        <v>148.271905</v>
      </c>
      <c r="N132" s="26">
        <f t="shared" si="120"/>
        <v>0.20393061999704956</v>
      </c>
      <c r="O132" s="26">
        <f t="shared" si="121"/>
        <v>6.0296803489702518E-2</v>
      </c>
      <c r="P132" s="80">
        <v>155287519.78</v>
      </c>
      <c r="Q132" s="71">
        <v>147.55908199999999</v>
      </c>
      <c r="R132" s="26">
        <f t="shared" si="122"/>
        <v>-5.0009052762194882E-3</v>
      </c>
      <c r="S132" s="26">
        <f t="shared" si="123"/>
        <v>-4.8075392300383161E-3</v>
      </c>
      <c r="T132" s="80">
        <v>154654675.72</v>
      </c>
      <c r="U132" s="71">
        <v>146.86940999999999</v>
      </c>
      <c r="V132" s="26">
        <f t="shared" si="124"/>
        <v>-4.0753053490491025E-3</v>
      </c>
      <c r="W132" s="26">
        <f t="shared" si="124"/>
        <v>-4.6738702264358199E-3</v>
      </c>
      <c r="X132" s="80">
        <v>153951355.09999999</v>
      </c>
      <c r="Y132" s="71">
        <v>145.60235</v>
      </c>
      <c r="Z132" s="26">
        <f t="shared" si="125"/>
        <v>-4.5476841661958953E-3</v>
      </c>
      <c r="AA132" s="26">
        <f t="shared" si="126"/>
        <v>-8.6271198338713738E-3</v>
      </c>
      <c r="AB132" s="80">
        <v>153205439.97999999</v>
      </c>
      <c r="AC132" s="71">
        <v>145.00782100000001</v>
      </c>
      <c r="AD132" s="26">
        <f t="shared" si="127"/>
        <v>-4.8451351371054273E-3</v>
      </c>
      <c r="AE132" s="26">
        <f t="shared" si="128"/>
        <v>-4.0832376675238712E-3</v>
      </c>
      <c r="AF132" s="80">
        <v>150984384.22</v>
      </c>
      <c r="AG132" s="71">
        <v>143.06051400000001</v>
      </c>
      <c r="AH132" s="26">
        <f t="shared" si="129"/>
        <v>-1.4497238220065394E-2</v>
      </c>
      <c r="AI132" s="26">
        <f t="shared" si="130"/>
        <v>-1.3428979116926355E-2</v>
      </c>
      <c r="AJ132" s="27">
        <f t="shared" si="45"/>
        <v>4.592422134558868E-3</v>
      </c>
      <c r="AK132" s="27">
        <f t="shared" si="46"/>
        <v>1.0114975427848801E-3</v>
      </c>
      <c r="AL132" s="28">
        <f t="shared" si="47"/>
        <v>-1.5423220109357283E-2</v>
      </c>
      <c r="AM132" s="28">
        <f t="shared" si="48"/>
        <v>-1.8351976298905094E-2</v>
      </c>
      <c r="AN132" s="29">
        <f t="shared" si="49"/>
        <v>9.7139969896831935E-2</v>
      </c>
      <c r="AO132" s="87">
        <f t="shared" si="50"/>
        <v>2.964010348374287E-2</v>
      </c>
      <c r="AP132" s="33"/>
      <c r="AQ132" s="88"/>
      <c r="AR132" s="89"/>
      <c r="AS132" s="32"/>
      <c r="AT132" s="32"/>
    </row>
    <row r="133" spans="1:46" s="130" customFormat="1">
      <c r="A133" s="235" t="s">
        <v>157</v>
      </c>
      <c r="B133" s="80">
        <v>1012102521.47</v>
      </c>
      <c r="C133" s="71">
        <v>2.3687</v>
      </c>
      <c r="D133" s="80">
        <v>1029654023.4299999</v>
      </c>
      <c r="E133" s="71">
        <v>2.4100999999999999</v>
      </c>
      <c r="F133" s="26">
        <f>((D133-B133)/B133)</f>
        <v>1.734162457624128E-2</v>
      </c>
      <c r="G133" s="26">
        <f>((E133-C133)/C133)</f>
        <v>1.7477941486891493E-2</v>
      </c>
      <c r="H133" s="80">
        <v>1038477342.03</v>
      </c>
      <c r="I133" s="71">
        <v>2.431</v>
      </c>
      <c r="J133" s="26">
        <f t="shared" si="118"/>
        <v>8.5692071309619554E-3</v>
      </c>
      <c r="K133" s="26">
        <f t="shared" si="119"/>
        <v>8.6718393427659187E-3</v>
      </c>
      <c r="L133" s="80">
        <v>1068344024.84</v>
      </c>
      <c r="M133" s="71">
        <v>2.5017</v>
      </c>
      <c r="N133" s="26">
        <f t="shared" si="120"/>
        <v>2.8760071694599629E-2</v>
      </c>
      <c r="O133" s="26">
        <f t="shared" si="121"/>
        <v>2.9082682023858487E-2</v>
      </c>
      <c r="P133" s="80">
        <v>1062213869.98</v>
      </c>
      <c r="Q133" s="71">
        <v>2.4870999999999999</v>
      </c>
      <c r="R133" s="26">
        <f t="shared" si="122"/>
        <v>-5.7379970472695753E-3</v>
      </c>
      <c r="S133" s="26">
        <f t="shared" si="123"/>
        <v>-5.8360314985810326E-3</v>
      </c>
      <c r="T133" s="80">
        <v>1053048302.47</v>
      </c>
      <c r="U133" s="71">
        <v>2.4651000000000001</v>
      </c>
      <c r="V133" s="26">
        <f t="shared" si="124"/>
        <v>-8.6287401897440531E-3</v>
      </c>
      <c r="W133" s="26">
        <f t="shared" si="124"/>
        <v>-8.8456435205660402E-3</v>
      </c>
      <c r="X133" s="80">
        <v>1035178096.87</v>
      </c>
      <c r="Y133" s="71">
        <v>2.4226999999999999</v>
      </c>
      <c r="Z133" s="26">
        <f t="shared" si="125"/>
        <v>-1.6969977120787509E-2</v>
      </c>
      <c r="AA133" s="26">
        <f t="shared" si="126"/>
        <v>-1.7200113585655843E-2</v>
      </c>
      <c r="AB133" s="80">
        <v>1035975129.54</v>
      </c>
      <c r="AC133" s="71">
        <v>2.4245000000000001</v>
      </c>
      <c r="AD133" s="26">
        <f t="shared" si="127"/>
        <v>7.6994738626125529E-4</v>
      </c>
      <c r="AE133" s="26">
        <f t="shared" si="128"/>
        <v>7.429727163909052E-4</v>
      </c>
      <c r="AF133" s="80">
        <v>1040794851.59</v>
      </c>
      <c r="AG133" s="71">
        <v>2.4352</v>
      </c>
      <c r="AH133" s="26">
        <f t="shared" si="129"/>
        <v>4.6523530464868922E-3</v>
      </c>
      <c r="AI133" s="26">
        <f t="shared" si="130"/>
        <v>4.4132810888842773E-3</v>
      </c>
      <c r="AJ133" s="27">
        <f t="shared" si="45"/>
        <v>3.5945611845937349E-3</v>
      </c>
      <c r="AK133" s="27">
        <f t="shared" si="46"/>
        <v>3.5633660067485202E-3</v>
      </c>
      <c r="AL133" s="28">
        <f t="shared" si="47"/>
        <v>1.0819972443644304E-2</v>
      </c>
      <c r="AM133" s="28">
        <f t="shared" si="48"/>
        <v>1.0414505622173404E-2</v>
      </c>
      <c r="AN133" s="29">
        <f t="shared" si="49"/>
        <v>1.4714109436185141E-2</v>
      </c>
      <c r="AO133" s="87">
        <f t="shared" si="50"/>
        <v>1.4895246846149226E-2</v>
      </c>
      <c r="AP133" s="33"/>
      <c r="AQ133" s="88"/>
      <c r="AR133" s="89"/>
      <c r="AS133" s="32"/>
      <c r="AT133" s="32"/>
    </row>
    <row r="134" spans="1:46" s="130" customFormat="1">
      <c r="A134" s="235" t="s">
        <v>176</v>
      </c>
      <c r="B134" s="80">
        <v>18313393.940000001</v>
      </c>
      <c r="C134" s="71">
        <v>1.1846000000000001</v>
      </c>
      <c r="D134" s="80">
        <v>18445298.809999999</v>
      </c>
      <c r="E134" s="71">
        <v>1.1931</v>
      </c>
      <c r="F134" s="26">
        <f>((D134-B134)/B134)</f>
        <v>7.2026447108687764E-3</v>
      </c>
      <c r="G134" s="26">
        <f>((E134-C134)/C134)</f>
        <v>7.1754178625696025E-3</v>
      </c>
      <c r="H134" s="80">
        <v>18632425.859999999</v>
      </c>
      <c r="I134" s="71">
        <v>1.2052</v>
      </c>
      <c r="J134" s="26">
        <f t="shared" si="118"/>
        <v>1.0144972544361875E-2</v>
      </c>
      <c r="K134" s="26">
        <f t="shared" si="119"/>
        <v>1.014164780823066E-2</v>
      </c>
      <c r="L134" s="80">
        <v>19255185.219999999</v>
      </c>
      <c r="M134" s="71">
        <v>1.2455000000000001</v>
      </c>
      <c r="N134" s="26">
        <f t="shared" si="120"/>
        <v>3.3423418114167096E-2</v>
      </c>
      <c r="O134" s="26">
        <f t="shared" si="121"/>
        <v>3.3438433455028213E-2</v>
      </c>
      <c r="P134" s="80">
        <v>18980228.41</v>
      </c>
      <c r="Q134" s="71">
        <v>1.2277</v>
      </c>
      <c r="R134" s="26">
        <f t="shared" si="122"/>
        <v>-1.4279624260087937E-2</v>
      </c>
      <c r="S134" s="26">
        <f t="shared" si="123"/>
        <v>-1.4291449217181885E-2</v>
      </c>
      <c r="T134" s="80">
        <v>18783431.77</v>
      </c>
      <c r="U134" s="71">
        <v>1.2150000000000001</v>
      </c>
      <c r="V134" s="26">
        <f t="shared" si="124"/>
        <v>-1.0368507467292412E-2</v>
      </c>
      <c r="W134" s="26">
        <f t="shared" si="124"/>
        <v>-1.0344546713366404E-2</v>
      </c>
      <c r="X134" s="80">
        <v>18531577.890000001</v>
      </c>
      <c r="Y134" s="71">
        <v>1.1987000000000001</v>
      </c>
      <c r="Z134" s="26">
        <f t="shared" si="125"/>
        <v>-1.3408299563354974E-2</v>
      </c>
      <c r="AA134" s="26">
        <f t="shared" si="126"/>
        <v>-1.3415637860082288E-2</v>
      </c>
      <c r="AB134" s="80">
        <v>18234515.089000002</v>
      </c>
      <c r="AC134" s="71">
        <v>1.1795</v>
      </c>
      <c r="AD134" s="26">
        <f t="shared" si="127"/>
        <v>-1.6030086739688795E-2</v>
      </c>
      <c r="AE134" s="26">
        <f t="shared" si="128"/>
        <v>-1.6017352131475853E-2</v>
      </c>
      <c r="AF134" s="80">
        <v>18089484.75</v>
      </c>
      <c r="AG134" s="71">
        <v>1.1700999999999999</v>
      </c>
      <c r="AH134" s="26">
        <f t="shared" si="129"/>
        <v>-7.9536164406966495E-3</v>
      </c>
      <c r="AI134" s="26">
        <f t="shared" si="130"/>
        <v>-7.9694785926240561E-3</v>
      </c>
      <c r="AJ134" s="27">
        <f t="shared" ref="AJ134:AJ161" si="131">AVERAGE(F134,J134,N134,R134,V134,Z134,AD134,AH134)</f>
        <v>-1.4086373877153773E-3</v>
      </c>
      <c r="AK134" s="27">
        <f t="shared" ref="AK134:AK161" si="132">AVERAGE(G134,K134,O134,S134,W134,AA134,AE134,AI134)</f>
        <v>-1.4103706736127517E-3</v>
      </c>
      <c r="AL134" s="28">
        <f t="shared" ref="AL134:AL161" si="133">((AF134-D134)/D134)</f>
        <v>-1.9290230191722151E-2</v>
      </c>
      <c r="AM134" s="28">
        <f t="shared" ref="AM134:AM161" si="134">((AG134-E134)/E134)</f>
        <v>-1.9277512362752602E-2</v>
      </c>
      <c r="AN134" s="29">
        <f t="shared" ref="AN134:AN161" si="135">STDEV(F134,J134,N134,R134,V134,Z134,AD134,AH134)</f>
        <v>1.7185829592709971E-2</v>
      </c>
      <c r="AO134" s="87">
        <f t="shared" ref="AO134:AO161" si="136">STDEV(G134,K134,O134,S134,W134,AA134,AE134,AI134)</f>
        <v>1.7187445481124115E-2</v>
      </c>
      <c r="AP134" s="33"/>
      <c r="AQ134" s="88"/>
      <c r="AR134" s="89"/>
      <c r="AS134" s="32"/>
      <c r="AT134" s="32"/>
    </row>
    <row r="135" spans="1:46" ht="15.75" customHeight="1" thickBot="1">
      <c r="A135" s="235" t="s">
        <v>235</v>
      </c>
      <c r="B135" s="80">
        <v>208829329.69</v>
      </c>
      <c r="C135" s="71">
        <v>1.0455000000000001</v>
      </c>
      <c r="D135" s="80">
        <v>209944521.37</v>
      </c>
      <c r="E135" s="71">
        <v>1.0641</v>
      </c>
      <c r="F135" s="26">
        <f>((D135-B135)/B135)</f>
        <v>5.3402061944817381E-3</v>
      </c>
      <c r="G135" s="26">
        <f>((E135-C135)/C135)</f>
        <v>1.7790530846484885E-2</v>
      </c>
      <c r="H135" s="80">
        <v>209944521.37</v>
      </c>
      <c r="I135" s="71">
        <v>1.0641</v>
      </c>
      <c r="J135" s="26">
        <f t="shared" si="118"/>
        <v>0</v>
      </c>
      <c r="K135" s="26">
        <f t="shared" si="119"/>
        <v>0</v>
      </c>
      <c r="L135" s="80">
        <v>220874466.86000001</v>
      </c>
      <c r="M135" s="71">
        <v>1.1212</v>
      </c>
      <c r="N135" s="26">
        <f t="shared" si="120"/>
        <v>5.2061113186837572E-2</v>
      </c>
      <c r="O135" s="26">
        <f t="shared" si="121"/>
        <v>5.3660370265952377E-2</v>
      </c>
      <c r="P135" s="80">
        <v>213551676.5</v>
      </c>
      <c r="Q135" s="71">
        <v>1.0841000000000001</v>
      </c>
      <c r="R135" s="26">
        <f t="shared" si="122"/>
        <v>-3.3153630041998117E-2</v>
      </c>
      <c r="S135" s="26">
        <f t="shared" si="123"/>
        <v>-3.3089546914020614E-2</v>
      </c>
      <c r="T135" s="80">
        <v>213177139.66</v>
      </c>
      <c r="U135" s="71">
        <v>1.0813999999999999</v>
      </c>
      <c r="V135" s="26">
        <f t="shared" si="124"/>
        <v>-1.7538464044790751E-3</v>
      </c>
      <c r="W135" s="26">
        <f t="shared" si="124"/>
        <v>-2.4905451526613287E-3</v>
      </c>
      <c r="X135" s="80">
        <v>211395852.72</v>
      </c>
      <c r="Y135" s="71">
        <v>1.0713999999999999</v>
      </c>
      <c r="Z135" s="26">
        <f t="shared" si="125"/>
        <v>-8.3559003692469259E-3</v>
      </c>
      <c r="AA135" s="26">
        <f t="shared" si="126"/>
        <v>-9.2472720547438596E-3</v>
      </c>
      <c r="AB135" s="80">
        <v>207885136.47999999</v>
      </c>
      <c r="AC135" s="71">
        <v>1.0723</v>
      </c>
      <c r="AD135" s="26">
        <f t="shared" si="127"/>
        <v>-1.6607308964807631E-2</v>
      </c>
      <c r="AE135" s="26">
        <f t="shared" si="128"/>
        <v>8.4002240059746411E-4</v>
      </c>
      <c r="AF135" s="80">
        <v>205628303.81999999</v>
      </c>
      <c r="AG135" s="71">
        <v>1.0597000000000001</v>
      </c>
      <c r="AH135" s="26">
        <f t="shared" si="129"/>
        <v>-1.0856152095400624E-2</v>
      </c>
      <c r="AI135" s="26">
        <f t="shared" si="130"/>
        <v>-1.1750442973048536E-2</v>
      </c>
      <c r="AJ135" s="27">
        <f t="shared" si="131"/>
        <v>-1.665689811826633E-3</v>
      </c>
      <c r="AK135" s="27">
        <f t="shared" si="132"/>
        <v>1.9641395523200484E-3</v>
      </c>
      <c r="AL135" s="28">
        <f t="shared" si="133"/>
        <v>-2.0558848222541792E-2</v>
      </c>
      <c r="AM135" s="28">
        <f t="shared" si="134"/>
        <v>-4.134949722770378E-3</v>
      </c>
      <c r="AN135" s="29">
        <f t="shared" si="135"/>
        <v>2.4734013915434998E-2</v>
      </c>
      <c r="AO135" s="87">
        <f t="shared" si="136"/>
        <v>2.532781387474017E-2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5" t="s">
        <v>200</v>
      </c>
      <c r="B136" s="71">
        <v>4257398.57</v>
      </c>
      <c r="C136" s="71">
        <v>102.364</v>
      </c>
      <c r="D136" s="71">
        <v>4182527.2045522472</v>
      </c>
      <c r="E136" s="71">
        <v>102.45257407858014</v>
      </c>
      <c r="F136" s="26">
        <f>((D136-B136)/B136)</f>
        <v>-1.758617714943074E-2</v>
      </c>
      <c r="G136" s="26">
        <f>((E136-C136)/C136)</f>
        <v>8.652854380459677E-4</v>
      </c>
      <c r="H136" s="71">
        <v>4183245.18</v>
      </c>
      <c r="I136" s="71">
        <v>102.471</v>
      </c>
      <c r="J136" s="26">
        <f t="shared" si="118"/>
        <v>1.7166067610308353E-4</v>
      </c>
      <c r="K136" s="26">
        <f t="shared" si="119"/>
        <v>1.7984830137824916E-4</v>
      </c>
      <c r="L136" s="71">
        <v>4229692.6361484407</v>
      </c>
      <c r="M136" s="71">
        <v>103.666</v>
      </c>
      <c r="N136" s="26">
        <f t="shared" si="120"/>
        <v>1.1103211537899981E-2</v>
      </c>
      <c r="O136" s="26">
        <f t="shared" si="121"/>
        <v>1.166183603165767E-2</v>
      </c>
      <c r="P136" s="71">
        <v>4229692.6361484407</v>
      </c>
      <c r="Q136" s="71">
        <v>103.666</v>
      </c>
      <c r="R136" s="26">
        <f t="shared" si="122"/>
        <v>0</v>
      </c>
      <c r="S136" s="26">
        <f t="shared" si="123"/>
        <v>0</v>
      </c>
      <c r="T136" s="71">
        <v>4229692.6399999997</v>
      </c>
      <c r="U136" s="71">
        <v>103.66</v>
      </c>
      <c r="V136" s="26">
        <f t="shared" si="124"/>
        <v>9.1060021246260379E-10</v>
      </c>
      <c r="W136" s="26">
        <f t="shared" si="124"/>
        <v>-5.7878185711807413E-5</v>
      </c>
      <c r="X136" s="71">
        <v>4176590.97</v>
      </c>
      <c r="Y136" s="71">
        <v>102.3</v>
      </c>
      <c r="Z136" s="26">
        <f t="shared" si="125"/>
        <v>-1.2554498522615929E-2</v>
      </c>
      <c r="AA136" s="26">
        <f t="shared" si="126"/>
        <v>-1.3119814779085467E-2</v>
      </c>
      <c r="AB136" s="71">
        <v>4173801.06</v>
      </c>
      <c r="AC136" s="71">
        <v>102.22799999999999</v>
      </c>
      <c r="AD136" s="26">
        <f t="shared" si="127"/>
        <v>-6.6798736578223001E-4</v>
      </c>
      <c r="AE136" s="26">
        <f t="shared" si="128"/>
        <v>-7.0381231671556919E-4</v>
      </c>
      <c r="AF136" s="71">
        <v>4173801.06</v>
      </c>
      <c r="AG136" s="71">
        <v>102.22799999999999</v>
      </c>
      <c r="AH136" s="26">
        <f t="shared" si="129"/>
        <v>0</v>
      </c>
      <c r="AI136" s="26">
        <f t="shared" si="130"/>
        <v>0</v>
      </c>
      <c r="AJ136" s="27">
        <f t="shared" si="131"/>
        <v>-2.4417237391532024E-3</v>
      </c>
      <c r="AK136" s="27">
        <f t="shared" si="132"/>
        <v>-1.4681693880386971E-4</v>
      </c>
      <c r="AL136" s="28">
        <f t="shared" si="133"/>
        <v>-2.0863330052580723E-3</v>
      </c>
      <c r="AM136" s="28">
        <f t="shared" si="134"/>
        <v>-2.191980832105801E-3</v>
      </c>
      <c r="AN136" s="29">
        <f t="shared" si="135"/>
        <v>8.8070582270512038E-3</v>
      </c>
      <c r="AO136" s="87">
        <f t="shared" si="136"/>
        <v>6.646538129206442E-3</v>
      </c>
    </row>
    <row r="137" spans="1:46">
      <c r="A137" s="237" t="s">
        <v>47</v>
      </c>
      <c r="B137" s="250">
        <f>SUM(B115:B136)</f>
        <v>30448572798.546356</v>
      </c>
      <c r="C137" s="100"/>
      <c r="D137" s="250">
        <f>SUM(D115:D136)</f>
        <v>31174430452.156418</v>
      </c>
      <c r="E137" s="100"/>
      <c r="F137" s="26">
        <f>((D137-B137)/B137)</f>
        <v>2.3838807106411068E-2</v>
      </c>
      <c r="G137" s="26"/>
      <c r="H137" s="250">
        <f>SUM(H115:H136)</f>
        <v>31408962329.739998</v>
      </c>
      <c r="I137" s="100"/>
      <c r="J137" s="26">
        <f>((H137-D137)/D137)</f>
        <v>7.5232129082042883E-3</v>
      </c>
      <c r="K137" s="26"/>
      <c r="L137" s="250">
        <f>SUM(L115:L136)</f>
        <v>32787759032.011131</v>
      </c>
      <c r="M137" s="100"/>
      <c r="N137" s="26">
        <f>((L137-H137)/H137)</f>
        <v>4.3898193381753374E-2</v>
      </c>
      <c r="O137" s="26"/>
      <c r="P137" s="250">
        <f>SUM(P115:P136)</f>
        <v>32284134552.048656</v>
      </c>
      <c r="Q137" s="100"/>
      <c r="R137" s="26">
        <f>((P137-L137)/L137)</f>
        <v>-1.5360137283880226E-2</v>
      </c>
      <c r="S137" s="26"/>
      <c r="T137" s="250">
        <f>SUM(T115:T136)</f>
        <v>31876713315.170006</v>
      </c>
      <c r="U137" s="100"/>
      <c r="V137" s="26">
        <f>((T137-P137)/P137)</f>
        <v>-1.2619859337465093E-2</v>
      </c>
      <c r="W137" s="26"/>
      <c r="X137" s="250">
        <f>SUM(X115:X136)</f>
        <v>31454079522.75</v>
      </c>
      <c r="Y137" s="100"/>
      <c r="Z137" s="26">
        <f>((X137-T137)/T137)</f>
        <v>-1.3258386717644319E-2</v>
      </c>
      <c r="AA137" s="26"/>
      <c r="AB137" s="250">
        <f>SUM(AB115:AB136)</f>
        <v>31434391641.343563</v>
      </c>
      <c r="AC137" s="100"/>
      <c r="AD137" s="26">
        <f>((AB137-X137)/X137)</f>
        <v>-6.259245765623863E-4</v>
      </c>
      <c r="AE137" s="26"/>
      <c r="AF137" s="250">
        <f>SUM(AF115:AF136)</f>
        <v>31180488381.049999</v>
      </c>
      <c r="AG137" s="100"/>
      <c r="AH137" s="26">
        <f>((AF137-AB137)/AB137)</f>
        <v>-8.0772442867837087E-3</v>
      </c>
      <c r="AI137" s="26"/>
      <c r="AJ137" s="27">
        <f t="shared" si="131"/>
        <v>3.1648326492541242E-3</v>
      </c>
      <c r="AK137" s="27"/>
      <c r="AL137" s="28">
        <f t="shared" si="133"/>
        <v>1.9432364298935725E-4</v>
      </c>
      <c r="AM137" s="28"/>
      <c r="AN137" s="29">
        <f t="shared" si="135"/>
        <v>2.1072740196058194E-2</v>
      </c>
      <c r="AO137" s="87"/>
    </row>
    <row r="138" spans="1:46" s="134" customFormat="1" ht="8.25" customHeight="1">
      <c r="A138" s="237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9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6" t="s">
        <v>209</v>
      </c>
      <c r="B140" s="74">
        <v>596149086.86000001</v>
      </c>
      <c r="C140" s="74">
        <v>15.954800000000001</v>
      </c>
      <c r="D140" s="74">
        <v>602714907.63999999</v>
      </c>
      <c r="E140" s="74">
        <v>16.174099999999999</v>
      </c>
      <c r="F140" s="26">
        <f>((D140-B140)/B140)</f>
        <v>1.1013722782975414E-2</v>
      </c>
      <c r="G140" s="26">
        <f>((E140-C140)/C140)</f>
        <v>1.3745079850577801E-2</v>
      </c>
      <c r="H140" s="74">
        <v>612431490.19000006</v>
      </c>
      <c r="I140" s="74">
        <v>16.494700000000002</v>
      </c>
      <c r="J140" s="26">
        <f t="shared" ref="J140:J142" si="137">((H140-D140)/D140)</f>
        <v>1.6121357588526349E-2</v>
      </c>
      <c r="K140" s="26">
        <f t="shared" ref="K140:K142" si="138">((I140-E140)/E140)</f>
        <v>1.982181388763532E-2</v>
      </c>
      <c r="L140" s="74">
        <v>639891058.09000003</v>
      </c>
      <c r="M140" s="74">
        <v>16.909400000000002</v>
      </c>
      <c r="N140" s="26">
        <f t="shared" ref="N140:N142" si="139">((L140-H140)/H140)</f>
        <v>4.4836962729465385E-2</v>
      </c>
      <c r="O140" s="26">
        <f t="shared" ref="O140:O142" si="140">((M140-I140)/I140)</f>
        <v>2.5141409058667318E-2</v>
      </c>
      <c r="P140" s="74">
        <v>637979421.89999998</v>
      </c>
      <c r="Q140" s="74">
        <v>16.9331</v>
      </c>
      <c r="R140" s="26">
        <f t="shared" ref="R140:R142" si="141">((P140-L140)/L140)</f>
        <v>-2.9874400741058448E-3</v>
      </c>
      <c r="S140" s="26">
        <f t="shared" ref="S140:S142" si="142">((Q140-M140)/M140)</f>
        <v>1.4015872828129947E-3</v>
      </c>
      <c r="T140" s="74">
        <v>625278003.78999996</v>
      </c>
      <c r="U140" s="74">
        <v>16.655899999999999</v>
      </c>
      <c r="V140" s="26">
        <f t="shared" ref="V140:W142" si="143">((T140-P140)/P140)</f>
        <v>-1.9908820996409657E-2</v>
      </c>
      <c r="W140" s="26">
        <f t="shared" si="143"/>
        <v>-1.6370304315216976E-2</v>
      </c>
      <c r="X140" s="74">
        <v>613436865.99000001</v>
      </c>
      <c r="Y140" s="74">
        <v>16.433399999999999</v>
      </c>
      <c r="Z140" s="26">
        <f t="shared" ref="Z140:Z142" si="144">((X140-T140)/T140)</f>
        <v>-1.8937397010973068E-2</v>
      </c>
      <c r="AA140" s="26">
        <f t="shared" ref="AA140:AA142" si="145">((Y140-U140)/U140)</f>
        <v>-1.335862967476991E-2</v>
      </c>
      <c r="AB140" s="74">
        <v>616567364.08000004</v>
      </c>
      <c r="AC140" s="74">
        <v>16.442299999999999</v>
      </c>
      <c r="AD140" s="26">
        <f t="shared" ref="AD140:AD142" si="146">((AB140-X140)/X140)</f>
        <v>5.1032115341614719E-3</v>
      </c>
      <c r="AE140" s="26">
        <f t="shared" ref="AE140:AE142" si="147">((AC140-Y140)/Y140)</f>
        <v>5.4157995302253788E-4</v>
      </c>
      <c r="AF140" s="74">
        <v>611333016.78999996</v>
      </c>
      <c r="AG140" s="74">
        <v>16.440799999999999</v>
      </c>
      <c r="AH140" s="26">
        <f t="shared" ref="AH140:AH142" si="148">((AF140-AB140)/AB140)</f>
        <v>-8.4894978147447338E-3</v>
      </c>
      <c r="AI140" s="26">
        <f t="shared" ref="AI140:AI142" si="149">((AG140-AC140)/AC140)</f>
        <v>-9.1228112855260932E-5</v>
      </c>
      <c r="AJ140" s="27">
        <f t="shared" si="131"/>
        <v>3.3440123423619152E-3</v>
      </c>
      <c r="AK140" s="27">
        <f t="shared" si="132"/>
        <v>3.8539134912342287E-3</v>
      </c>
      <c r="AL140" s="28">
        <f t="shared" si="133"/>
        <v>1.4298815311778467E-2</v>
      </c>
      <c r="AM140" s="28">
        <f t="shared" si="134"/>
        <v>1.6489325526613547E-2</v>
      </c>
      <c r="AN140" s="29">
        <f t="shared" si="135"/>
        <v>2.1260692895567722E-2</v>
      </c>
      <c r="AO140" s="87">
        <f t="shared" si="136"/>
        <v>1.4850717684690254E-2</v>
      </c>
    </row>
    <row r="141" spans="1:46">
      <c r="A141" s="236" t="s">
        <v>30</v>
      </c>
      <c r="B141" s="72">
        <v>1736511500.0999999</v>
      </c>
      <c r="C141" s="74">
        <v>1.43</v>
      </c>
      <c r="D141" s="72">
        <v>1777816425.6700001</v>
      </c>
      <c r="E141" s="74">
        <v>1.47</v>
      </c>
      <c r="F141" s="26">
        <f>((D141-B141)/B141)</f>
        <v>2.3786151469553502E-2</v>
      </c>
      <c r="G141" s="26">
        <f>((E141-C141)/C141)</f>
        <v>2.7972027972028E-2</v>
      </c>
      <c r="H141" s="72">
        <v>1832179395.54</v>
      </c>
      <c r="I141" s="74">
        <v>1.51</v>
      </c>
      <c r="J141" s="26">
        <f t="shared" si="137"/>
        <v>3.0578505792302084E-2</v>
      </c>
      <c r="K141" s="26">
        <f t="shared" si="138"/>
        <v>2.721088435374152E-2</v>
      </c>
      <c r="L141" s="72">
        <v>1945064311.8199999</v>
      </c>
      <c r="M141" s="74">
        <v>1.6</v>
      </c>
      <c r="N141" s="26">
        <f t="shared" si="139"/>
        <v>6.1612370794470864E-2</v>
      </c>
      <c r="O141" s="26">
        <f t="shared" si="140"/>
        <v>5.9602649006622571E-2</v>
      </c>
      <c r="P141" s="72">
        <v>1925475715.95</v>
      </c>
      <c r="Q141" s="74">
        <v>1.58</v>
      </c>
      <c r="R141" s="26">
        <f t="shared" si="141"/>
        <v>-1.0070924519544963E-2</v>
      </c>
      <c r="S141" s="26">
        <f t="shared" si="142"/>
        <v>-1.2500000000000011E-2</v>
      </c>
      <c r="T141" s="72">
        <v>1886344828.3099999</v>
      </c>
      <c r="U141" s="74">
        <v>1.52</v>
      </c>
      <c r="V141" s="26">
        <f t="shared" si="143"/>
        <v>-2.0322711585429438E-2</v>
      </c>
      <c r="W141" s="26">
        <f t="shared" si="143"/>
        <v>-3.7974683544303826E-2</v>
      </c>
      <c r="X141" s="72">
        <v>1848293824.3599999</v>
      </c>
      <c r="Y141" s="74">
        <v>1.51</v>
      </c>
      <c r="Z141" s="26">
        <f t="shared" si="144"/>
        <v>-2.0171817675610465E-2</v>
      </c>
      <c r="AA141" s="26">
        <f t="shared" si="145"/>
        <v>-6.5789473684210583E-3</v>
      </c>
      <c r="AB141" s="72">
        <v>1857571210.6500001</v>
      </c>
      <c r="AC141" s="74">
        <v>1.52</v>
      </c>
      <c r="AD141" s="26">
        <f t="shared" si="146"/>
        <v>5.019432607373797E-3</v>
      </c>
      <c r="AE141" s="26">
        <f t="shared" si="147"/>
        <v>6.6225165562913968E-3</v>
      </c>
      <c r="AF141" s="72">
        <v>1821135134.25</v>
      </c>
      <c r="AG141" s="74">
        <v>1.49</v>
      </c>
      <c r="AH141" s="26">
        <f t="shared" si="148"/>
        <v>-1.9614901539764071E-2</v>
      </c>
      <c r="AI141" s="26">
        <f t="shared" si="149"/>
        <v>-1.9736842105263174E-2</v>
      </c>
      <c r="AJ141" s="27">
        <f t="shared" si="131"/>
        <v>6.352013167918915E-3</v>
      </c>
      <c r="AK141" s="27">
        <f t="shared" si="132"/>
        <v>5.5772006088369262E-3</v>
      </c>
      <c r="AL141" s="28">
        <f t="shared" si="133"/>
        <v>2.4366243867768596E-2</v>
      </c>
      <c r="AM141" s="28">
        <f t="shared" si="134"/>
        <v>1.360544217687076E-2</v>
      </c>
      <c r="AN141" s="29">
        <f t="shared" si="135"/>
        <v>3.0012861776649868E-2</v>
      </c>
      <c r="AO141" s="87">
        <f t="shared" si="136"/>
        <v>3.1399524137273364E-2</v>
      </c>
    </row>
    <row r="142" spans="1:46">
      <c r="A142" s="236" t="s">
        <v>31</v>
      </c>
      <c r="B142" s="74">
        <v>461270801.31999999</v>
      </c>
      <c r="C142" s="74">
        <v>42.748800000000003</v>
      </c>
      <c r="D142" s="74">
        <v>485963931.73000002</v>
      </c>
      <c r="E142" s="74">
        <v>43.096600000000002</v>
      </c>
      <c r="F142" s="26">
        <f>((D142-B142)/B142)</f>
        <v>5.3532827873207442E-2</v>
      </c>
      <c r="G142" s="26">
        <f>((E142-C142)/C142)</f>
        <v>8.1359008907852248E-3</v>
      </c>
      <c r="H142" s="74">
        <v>492473375.00999999</v>
      </c>
      <c r="I142" s="74">
        <v>43.639400000000002</v>
      </c>
      <c r="J142" s="26">
        <f t="shared" si="137"/>
        <v>1.3394910311196917E-2</v>
      </c>
      <c r="K142" s="26">
        <f t="shared" si="138"/>
        <v>1.2594961087417563E-2</v>
      </c>
      <c r="L142" s="74">
        <v>504770492.58999997</v>
      </c>
      <c r="M142" s="74">
        <v>44.703000000000003</v>
      </c>
      <c r="N142" s="26">
        <f t="shared" si="139"/>
        <v>2.4970116566708368E-2</v>
      </c>
      <c r="O142" s="26">
        <f t="shared" si="140"/>
        <v>2.437247074891041E-2</v>
      </c>
      <c r="P142" s="74">
        <v>514575084.24000001</v>
      </c>
      <c r="Q142" s="74">
        <v>45.581400000000002</v>
      </c>
      <c r="R142" s="26">
        <f t="shared" si="141"/>
        <v>1.9423860534502003E-2</v>
      </c>
      <c r="S142" s="26">
        <f t="shared" si="142"/>
        <v>1.9649687940406665E-2</v>
      </c>
      <c r="T142" s="74">
        <v>509498596.43000001</v>
      </c>
      <c r="U142" s="74">
        <v>45.14</v>
      </c>
      <c r="V142" s="26">
        <f t="shared" si="143"/>
        <v>-9.8653976173325702E-3</v>
      </c>
      <c r="W142" s="26">
        <f t="shared" si="143"/>
        <v>-9.6837745220638583E-3</v>
      </c>
      <c r="X142" s="74">
        <v>503011585.99000001</v>
      </c>
      <c r="Y142" s="74">
        <v>44.748699999999999</v>
      </c>
      <c r="Z142" s="26">
        <f t="shared" si="144"/>
        <v>-1.2732145849770261E-2</v>
      </c>
      <c r="AA142" s="26">
        <f t="shared" si="145"/>
        <v>-8.6685866194063151E-3</v>
      </c>
      <c r="AB142" s="74">
        <v>503416339.92000002</v>
      </c>
      <c r="AC142" s="74">
        <v>44.767099999999999</v>
      </c>
      <c r="AD142" s="26">
        <f t="shared" si="146"/>
        <v>8.0466124692414891E-4</v>
      </c>
      <c r="AE142" s="26">
        <f t="shared" si="147"/>
        <v>4.1118512940040158E-4</v>
      </c>
      <c r="AF142" s="74">
        <v>504637734.22000003</v>
      </c>
      <c r="AG142" s="74">
        <v>44.738700000000001</v>
      </c>
      <c r="AH142" s="26">
        <f t="shared" si="148"/>
        <v>2.4262110764901052E-3</v>
      </c>
      <c r="AI142" s="26">
        <f t="shared" si="149"/>
        <v>-6.3439445485630652E-4</v>
      </c>
      <c r="AJ142" s="27">
        <f t="shared" si="131"/>
        <v>1.1494380517740767E-2</v>
      </c>
      <c r="AK142" s="27">
        <f t="shared" si="132"/>
        <v>5.7721812750742233E-3</v>
      </c>
      <c r="AL142" s="28">
        <f t="shared" si="133"/>
        <v>3.8426313705057259E-2</v>
      </c>
      <c r="AM142" s="28">
        <f t="shared" si="134"/>
        <v>3.8102773768696349E-2</v>
      </c>
      <c r="AN142" s="29">
        <f t="shared" si="135"/>
        <v>2.1563797975413673E-2</v>
      </c>
      <c r="AO142" s="87">
        <f t="shared" si="136"/>
        <v>1.2580598973867175E-2</v>
      </c>
    </row>
    <row r="143" spans="1:46">
      <c r="A143" s="237" t="s">
        <v>47</v>
      </c>
      <c r="B143" s="250">
        <f>SUM(B140:B142)</f>
        <v>2793931388.2800002</v>
      </c>
      <c r="C143" s="100"/>
      <c r="D143" s="250">
        <f>SUM(D140:D142)</f>
        <v>2866495265.04</v>
      </c>
      <c r="E143" s="100"/>
      <c r="F143" s="26">
        <f>((D143-B143)/B143)</f>
        <v>2.5971960895099691E-2</v>
      </c>
      <c r="G143" s="26"/>
      <c r="H143" s="250">
        <f>SUM(H140:H142)</f>
        <v>2937084260.7399998</v>
      </c>
      <c r="I143" s="100"/>
      <c r="J143" s="26">
        <f>((H143-D143)/D143)</f>
        <v>2.4625540659672009E-2</v>
      </c>
      <c r="K143" s="26"/>
      <c r="L143" s="250">
        <f>SUM(L140:L142)</f>
        <v>3089725862.5</v>
      </c>
      <c r="M143" s="100"/>
      <c r="N143" s="26">
        <f>((L143-H143)/H143)</f>
        <v>5.1970453759315062E-2</v>
      </c>
      <c r="O143" s="26"/>
      <c r="P143" s="250">
        <f>SUM(P140:P142)</f>
        <v>3078030222.0900002</v>
      </c>
      <c r="Q143" s="100"/>
      <c r="R143" s="26">
        <f>((P143-L143)/L143)</f>
        <v>-3.7853327222164999E-3</v>
      </c>
      <c r="S143" s="26"/>
      <c r="T143" s="250">
        <f>SUM(T140:T142)</f>
        <v>3021121428.5299997</v>
      </c>
      <c r="U143" s="100"/>
      <c r="V143" s="26">
        <f>((T143-P143)/P143)</f>
        <v>-1.8488705260781689E-2</v>
      </c>
      <c r="W143" s="26"/>
      <c r="X143" s="250">
        <f>SUM(X140:X142)</f>
        <v>2964742276.3400002</v>
      </c>
      <c r="Y143" s="100"/>
      <c r="Z143" s="26">
        <f>((X143-T143)/T143)</f>
        <v>-1.8661663731084199E-2</v>
      </c>
      <c r="AA143" s="26"/>
      <c r="AB143" s="250">
        <f>SUM(AB140:AB142)</f>
        <v>2977554914.6500001</v>
      </c>
      <c r="AC143" s="100"/>
      <c r="AD143" s="26">
        <f>((AB143-X143)/X143)</f>
        <v>4.3216701877430153E-3</v>
      </c>
      <c r="AE143" s="26"/>
      <c r="AF143" s="250">
        <f>SUM(AF140:AF142)</f>
        <v>2937105885.2600002</v>
      </c>
      <c r="AG143" s="100"/>
      <c r="AH143" s="26">
        <f>((AF143-AB143)/AB143)</f>
        <v>-1.3584645976127864E-2</v>
      </c>
      <c r="AI143" s="26"/>
      <c r="AJ143" s="27">
        <f t="shared" si="131"/>
        <v>6.5461597264524427E-3</v>
      </c>
      <c r="AK143" s="27"/>
      <c r="AL143" s="28">
        <f t="shared" si="133"/>
        <v>2.4633084547940092E-2</v>
      </c>
      <c r="AM143" s="28"/>
      <c r="AN143" s="29">
        <f t="shared" si="135"/>
        <v>2.5485874269348795E-2</v>
      </c>
      <c r="AO143" s="87"/>
    </row>
    <row r="144" spans="1:46" ht="8.25" customHeight="1">
      <c r="A144" s="237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40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41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6" t="s">
        <v>29</v>
      </c>
      <c r="B147" s="251">
        <v>3062613787.4499998</v>
      </c>
      <c r="C147" s="114">
        <v>1.55</v>
      </c>
      <c r="D147" s="251">
        <v>3113319444.3299999</v>
      </c>
      <c r="E147" s="114">
        <v>1.58</v>
      </c>
      <c r="F147" s="26">
        <f>((D147-B147)/B147)</f>
        <v>1.6556334033296038E-2</v>
      </c>
      <c r="G147" s="26">
        <f>((E147-C147)/C147)</f>
        <v>1.9354838709677438E-2</v>
      </c>
      <c r="H147" s="251">
        <v>3119123182.9099998</v>
      </c>
      <c r="I147" s="114">
        <v>1.58</v>
      </c>
      <c r="J147" s="26">
        <f>((H147-D147)/D147)</f>
        <v>1.8641641771035525E-3</v>
      </c>
      <c r="K147" s="26">
        <f>((I147-E147)/E147)</f>
        <v>0</v>
      </c>
      <c r="L147" s="251">
        <v>3165043104.8699999</v>
      </c>
      <c r="M147" s="114">
        <v>1.6</v>
      </c>
      <c r="N147" s="26">
        <f>((L147-H147)/H147)</f>
        <v>1.4722061062416535E-2</v>
      </c>
      <c r="O147" s="26">
        <f>((M147-I147)/I147)</f>
        <v>1.2658227848101276E-2</v>
      </c>
      <c r="P147" s="251">
        <v>3140676063.8699999</v>
      </c>
      <c r="Q147" s="114">
        <v>1.59</v>
      </c>
      <c r="R147" s="26">
        <f>((P147-L147)/L147)</f>
        <v>-7.698802257228925E-3</v>
      </c>
      <c r="S147" s="26">
        <f>((Q147-M147)/M147)</f>
        <v>-6.2500000000000056E-3</v>
      </c>
      <c r="T147" s="251">
        <v>3119370068.6100001</v>
      </c>
      <c r="U147" s="114">
        <v>1.58</v>
      </c>
      <c r="V147" s="26">
        <f>((T147-P147)/P147)</f>
        <v>-6.7838881905401306E-3</v>
      </c>
      <c r="W147" s="26">
        <f>((U147-Q147)/Q147)</f>
        <v>-6.2893081761006345E-3</v>
      </c>
      <c r="X147" s="251">
        <v>3151782583.1999998</v>
      </c>
      <c r="Y147" s="114">
        <v>1.6</v>
      </c>
      <c r="Z147" s="26">
        <f>((X147-T147)/T147)</f>
        <v>1.0390724369693904E-2</v>
      </c>
      <c r="AA147" s="26">
        <f>((Y147-U147)/U147)</f>
        <v>1.2658227848101276E-2</v>
      </c>
      <c r="AB147" s="251">
        <v>3178629397.4499998</v>
      </c>
      <c r="AC147" s="114">
        <v>1.61</v>
      </c>
      <c r="AD147" s="26">
        <f>((AB147-X147)/X147)</f>
        <v>8.517977855801993E-3</v>
      </c>
      <c r="AE147" s="26">
        <f>((AC147-Y147)/Y147)</f>
        <v>6.2500000000000056E-3</v>
      </c>
      <c r="AF147" s="251">
        <v>3164217514.73</v>
      </c>
      <c r="AG147" s="114">
        <v>1.6</v>
      </c>
      <c r="AH147" s="26">
        <f>((AF147-AB147)/AB147)</f>
        <v>-4.5339927742320237E-3</v>
      </c>
      <c r="AI147" s="26">
        <f>((AG147-AC147)/AC147)</f>
        <v>-6.2111801242236073E-3</v>
      </c>
      <c r="AJ147" s="27">
        <f t="shared" si="131"/>
        <v>4.1293222845388677E-3</v>
      </c>
      <c r="AK147" s="27">
        <f t="shared" si="132"/>
        <v>4.0213507631944685E-3</v>
      </c>
      <c r="AL147" s="28">
        <f t="shared" si="133"/>
        <v>1.6348489549537243E-2</v>
      </c>
      <c r="AM147" s="28">
        <f t="shared" si="134"/>
        <v>1.2658227848101276E-2</v>
      </c>
      <c r="AN147" s="29">
        <f t="shared" si="135"/>
        <v>9.7415813597721002E-3</v>
      </c>
      <c r="AO147" s="87">
        <f t="shared" si="136"/>
        <v>1.0155648014570024E-2</v>
      </c>
    </row>
    <row r="148" spans="1:41">
      <c r="A148" s="235" t="s">
        <v>73</v>
      </c>
      <c r="B148" s="251">
        <v>301139306.50999999</v>
      </c>
      <c r="C148" s="114">
        <v>260.16000000000003</v>
      </c>
      <c r="D148" s="251">
        <v>306644841.04000002</v>
      </c>
      <c r="E148" s="114">
        <v>264.25</v>
      </c>
      <c r="F148" s="26">
        <f>((D148-B148)/B148)</f>
        <v>1.8282351094599494E-2</v>
      </c>
      <c r="G148" s="26">
        <f>((E148-C148)/C148)</f>
        <v>1.5721094710947011E-2</v>
      </c>
      <c r="H148" s="251">
        <v>317160303.83999997</v>
      </c>
      <c r="I148" s="114">
        <v>274.45999999999998</v>
      </c>
      <c r="J148" s="26">
        <f>((H148-D148)/D148)</f>
        <v>3.4291993187742141E-2</v>
      </c>
      <c r="K148" s="26">
        <f>((I148-E148)/E148)</f>
        <v>3.8637653736991406E-2</v>
      </c>
      <c r="L148" s="251">
        <v>351308490.45999998</v>
      </c>
      <c r="M148" s="114">
        <v>293.77999999999997</v>
      </c>
      <c r="N148" s="26">
        <f>((L148-H148)/H148)</f>
        <v>0.10766853924199472</v>
      </c>
      <c r="O148" s="26">
        <f>((M148-I148)/I148)</f>
        <v>7.0392771259928572E-2</v>
      </c>
      <c r="P148" s="251">
        <v>344356991.48000002</v>
      </c>
      <c r="Q148" s="114">
        <v>289.94</v>
      </c>
      <c r="R148" s="26">
        <f>((P148-L148)/L148)</f>
        <v>-1.978744940350782E-2</v>
      </c>
      <c r="S148" s="26">
        <f>((Q148-M148)/M148)</f>
        <v>-1.3071005514330367E-2</v>
      </c>
      <c r="T148" s="251">
        <v>357056426.89999998</v>
      </c>
      <c r="U148" s="114">
        <v>279.77</v>
      </c>
      <c r="V148" s="26">
        <f>((T148-P148)/P148)</f>
        <v>3.6878691980143895E-2</v>
      </c>
      <c r="W148" s="26">
        <f>((U148-Q148)/Q148)</f>
        <v>-3.5076222666758694E-2</v>
      </c>
      <c r="X148" s="251">
        <v>346063219.26999998</v>
      </c>
      <c r="Y148" s="114" t="s">
        <v>263</v>
      </c>
      <c r="Z148" s="26">
        <f>((X148-T148)/T148)</f>
        <v>-3.078843230870856E-2</v>
      </c>
      <c r="AA148" s="26" t="e">
        <f>((Y148-U148)/U148)</f>
        <v>#VALUE!</v>
      </c>
      <c r="AB148" s="251">
        <v>349321472.39999998</v>
      </c>
      <c r="AC148" s="114">
        <v>280.07</v>
      </c>
      <c r="AD148" s="26">
        <f>((AB148-X148)/X148)</f>
        <v>9.4151962663732037E-3</v>
      </c>
      <c r="AE148" s="26" t="e">
        <f>((AC148-Y148)/Y148)</f>
        <v>#VALUE!</v>
      </c>
      <c r="AF148" s="251">
        <v>364824382.06999999</v>
      </c>
      <c r="AG148" s="114">
        <v>276.61</v>
      </c>
      <c r="AH148" s="26">
        <f>((AF148-AB148)/AB148)</f>
        <v>4.4380065054369151E-2</v>
      </c>
      <c r="AI148" s="26">
        <f>((AG148-AC148)/AC148)</f>
        <v>-1.2354054343556894E-2</v>
      </c>
      <c r="AJ148" s="27">
        <f t="shared" si="131"/>
        <v>2.5042619389125779E-2</v>
      </c>
      <c r="AK148" s="27" t="e">
        <f t="shared" si="132"/>
        <v>#VALUE!</v>
      </c>
      <c r="AL148" s="28">
        <f t="shared" si="133"/>
        <v>0.18972939780327427</v>
      </c>
      <c r="AM148" s="28">
        <f t="shared" si="134"/>
        <v>4.6773888363292389E-2</v>
      </c>
      <c r="AN148" s="29">
        <f t="shared" si="135"/>
        <v>4.2834201870110042E-2</v>
      </c>
      <c r="AO148" s="87" t="e">
        <f t="shared" si="136"/>
        <v>#VALUE!</v>
      </c>
    </row>
    <row r="149" spans="1:41" ht="8.25" customHeight="1">
      <c r="A149" s="237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41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5" t="s">
        <v>144</v>
      </c>
      <c r="B151" s="80">
        <v>7143846126.04</v>
      </c>
      <c r="C151" s="81">
        <v>118.11</v>
      </c>
      <c r="D151" s="80">
        <v>7135616631.8699999</v>
      </c>
      <c r="E151" s="81">
        <v>118.17</v>
      </c>
      <c r="F151" s="26">
        <f>((D151-B151)/B151)</f>
        <v>-1.1519696847896521E-3</v>
      </c>
      <c r="G151" s="26">
        <f>((E151-C151)/C151)</f>
        <v>5.0800101600205125E-4</v>
      </c>
      <c r="H151" s="80">
        <v>7095147744.2399998</v>
      </c>
      <c r="I151" s="81">
        <v>118.24</v>
      </c>
      <c r="J151" s="26">
        <f t="shared" ref="J151:J155" si="150">((H151-D151)/D151)</f>
        <v>-5.6713931980668375E-3</v>
      </c>
      <c r="K151" s="26">
        <f t="shared" ref="K151:K155" si="151">((I151-E151)/E151)</f>
        <v>5.9236692900053458E-4</v>
      </c>
      <c r="L151" s="80">
        <v>7085868931.2799997</v>
      </c>
      <c r="M151" s="81">
        <v>118.32</v>
      </c>
      <c r="N151" s="26">
        <f t="shared" ref="N151:N155" si="152">((L151-H151)/H151)</f>
        <v>-1.3077688153192845E-3</v>
      </c>
      <c r="O151" s="26">
        <f t="shared" ref="O151:O155" si="153">((M151-I151)/I151)</f>
        <v>6.765899864681859E-4</v>
      </c>
      <c r="P151" s="80">
        <v>7046877775.5500002</v>
      </c>
      <c r="Q151" s="81">
        <v>118.37</v>
      </c>
      <c r="R151" s="26">
        <f t="shared" ref="R151:R155" si="154">((P151-L151)/L151)</f>
        <v>-5.5026639792723538E-3</v>
      </c>
      <c r="S151" s="26">
        <f t="shared" ref="S151:S155" si="155">((Q151-M151)/M151)</f>
        <v>4.2258282623403796E-4</v>
      </c>
      <c r="T151" s="80">
        <v>7028888185.9799995</v>
      </c>
      <c r="U151" s="81">
        <v>118.45</v>
      </c>
      <c r="V151" s="26">
        <f t="shared" ref="V151:W155" si="156">((T151-P151)/P151)</f>
        <v>-2.5528454079929864E-3</v>
      </c>
      <c r="W151" s="26">
        <f t="shared" si="156"/>
        <v>6.7584692067245323E-4</v>
      </c>
      <c r="X151" s="80">
        <v>7011861066.9099998</v>
      </c>
      <c r="Y151" s="81">
        <v>118.53</v>
      </c>
      <c r="Z151" s="26">
        <f t="shared" ref="Z151:Z155" si="157">((X151-T151)/T151)</f>
        <v>-2.4224484185084096E-3</v>
      </c>
      <c r="AA151" s="26">
        <f t="shared" ref="AA151:AA155" si="158">((Y151-U151)/U151)</f>
        <v>6.7539046010973655E-4</v>
      </c>
      <c r="AB151" s="80">
        <v>6998595982.1800003</v>
      </c>
      <c r="AC151" s="81">
        <v>118.57</v>
      </c>
      <c r="AD151" s="26">
        <f t="shared" ref="AD151:AD155" si="159">((AB151-X151)/X151)</f>
        <v>-1.8918065551240628E-3</v>
      </c>
      <c r="AE151" s="26">
        <f t="shared" ref="AE151:AE155" si="160">((AC151-Y151)/Y151)</f>
        <v>3.3746730785448446E-4</v>
      </c>
      <c r="AF151" s="80">
        <v>6983325999.1999998</v>
      </c>
      <c r="AG151" s="81">
        <v>118.64</v>
      </c>
      <c r="AH151" s="26">
        <f t="shared" ref="AH151:AH155" si="161">((AF151-AB151)/AB151)</f>
        <v>-2.1818637650867843E-3</v>
      </c>
      <c r="AI151" s="26">
        <f t="shared" ref="AI151:AI155" si="162">((AG151-AC151)/AC151)</f>
        <v>5.903685586573956E-4</v>
      </c>
      <c r="AJ151" s="27">
        <f t="shared" si="131"/>
        <v>-2.8353449780200465E-3</v>
      </c>
      <c r="AK151" s="27">
        <f t="shared" si="132"/>
        <v>5.5982675062485993E-4</v>
      </c>
      <c r="AL151" s="28">
        <f t="shared" si="133"/>
        <v>-2.134232267885865E-2</v>
      </c>
      <c r="AM151" s="28">
        <f t="shared" si="134"/>
        <v>3.9773208090039675E-3</v>
      </c>
      <c r="AN151" s="29">
        <f t="shared" si="135"/>
        <v>1.7684776947840943E-3</v>
      </c>
      <c r="AO151" s="87">
        <f t="shared" si="136"/>
        <v>1.2728286420384319E-4</v>
      </c>
    </row>
    <row r="152" spans="1:41">
      <c r="A152" s="235" t="s">
        <v>206</v>
      </c>
      <c r="B152" s="80">
        <v>5740300078.1700001</v>
      </c>
      <c r="C152" s="80">
        <v>118.88</v>
      </c>
      <c r="D152" s="80">
        <v>5732876018.0799999</v>
      </c>
      <c r="E152" s="80">
        <v>119.08</v>
      </c>
      <c r="F152" s="26">
        <f>((D152-B152)/B152)</f>
        <v>-1.2933226467085556E-3</v>
      </c>
      <c r="G152" s="26">
        <f>((E152-C152)/C152)</f>
        <v>1.6823687752355555E-3</v>
      </c>
      <c r="H152" s="80">
        <v>5754261520.9899998</v>
      </c>
      <c r="I152" s="80">
        <v>119.28</v>
      </c>
      <c r="J152" s="26">
        <f t="shared" si="150"/>
        <v>3.7303271242140131E-3</v>
      </c>
      <c r="K152" s="26">
        <f t="shared" si="151"/>
        <v>1.6795431642593454E-3</v>
      </c>
      <c r="L152" s="80">
        <v>5758282820.4300003</v>
      </c>
      <c r="M152" s="80">
        <v>119.48</v>
      </c>
      <c r="N152" s="26">
        <f t="shared" si="152"/>
        <v>6.9883849132193845E-4</v>
      </c>
      <c r="O152" s="26">
        <f t="shared" si="153"/>
        <v>1.6767270288397286E-3</v>
      </c>
      <c r="P152" s="80">
        <v>5763865854.2700005</v>
      </c>
      <c r="Q152" s="80">
        <v>119.68</v>
      </c>
      <c r="R152" s="26">
        <f t="shared" si="154"/>
        <v>9.695657566856431E-4</v>
      </c>
      <c r="S152" s="26">
        <f t="shared" si="155"/>
        <v>1.6739203213927253E-3</v>
      </c>
      <c r="T152" s="80">
        <v>5740152810.1999998</v>
      </c>
      <c r="U152" s="80">
        <v>119.88</v>
      </c>
      <c r="V152" s="26">
        <f t="shared" si="156"/>
        <v>-4.1140867378850424E-3</v>
      </c>
      <c r="W152" s="26">
        <f t="shared" si="156"/>
        <v>1.6711229946523114E-3</v>
      </c>
      <c r="X152" s="80">
        <v>5752233400.21</v>
      </c>
      <c r="Y152" s="80">
        <v>120.08</v>
      </c>
      <c r="Z152" s="26">
        <f t="shared" si="157"/>
        <v>2.1045763779203842E-3</v>
      </c>
      <c r="AA152" s="26">
        <f t="shared" si="158"/>
        <v>1.6683350016683588E-3</v>
      </c>
      <c r="AB152" s="80">
        <v>5750113702.0600004</v>
      </c>
      <c r="AC152" s="80">
        <v>120.28</v>
      </c>
      <c r="AD152" s="26">
        <f t="shared" si="159"/>
        <v>-3.6850002468992888E-4</v>
      </c>
      <c r="AE152" s="26">
        <f t="shared" si="160"/>
        <v>1.6655562958028218E-3</v>
      </c>
      <c r="AF152" s="80">
        <v>5758118341.6599998</v>
      </c>
      <c r="AG152" s="80">
        <v>120.48</v>
      </c>
      <c r="AH152" s="26">
        <f t="shared" si="161"/>
        <v>1.3920837073416016E-3</v>
      </c>
      <c r="AI152" s="26">
        <f t="shared" si="162"/>
        <v>1.6627868307283243E-3</v>
      </c>
      <c r="AJ152" s="27">
        <f t="shared" si="131"/>
        <v>3.899352560250067E-4</v>
      </c>
      <c r="AK152" s="27">
        <f t="shared" si="132"/>
        <v>1.6725450515723962E-3</v>
      </c>
      <c r="AL152" s="28">
        <f t="shared" si="133"/>
        <v>4.4030820656843443E-3</v>
      </c>
      <c r="AM152" s="28">
        <f t="shared" si="134"/>
        <v>1.1756802149815298E-2</v>
      </c>
      <c r="AN152" s="29">
        <f t="shared" si="135"/>
        <v>2.3672980866766575E-3</v>
      </c>
      <c r="AO152" s="87">
        <f t="shared" si="136"/>
        <v>6.8522340054637199E-6</v>
      </c>
    </row>
    <row r="153" spans="1:41">
      <c r="A153" s="235" t="s">
        <v>180</v>
      </c>
      <c r="B153" s="80">
        <v>1839686581.75</v>
      </c>
      <c r="C153" s="81">
        <v>1.0981000000000001</v>
      </c>
      <c r="D153" s="80">
        <v>1869838998.2</v>
      </c>
      <c r="E153" s="81">
        <v>1.0993999999999999</v>
      </c>
      <c r="F153" s="26">
        <f>((D153-B153)/B153)</f>
        <v>1.6389974656072989E-2</v>
      </c>
      <c r="G153" s="26">
        <f>((E153-C153)/C153)</f>
        <v>1.1838630361532254E-3</v>
      </c>
      <c r="H153" s="80">
        <v>1872656811.6700001</v>
      </c>
      <c r="I153" s="81">
        <v>1.1008</v>
      </c>
      <c r="J153" s="26">
        <f t="shared" si="150"/>
        <v>1.506981869943132E-3</v>
      </c>
      <c r="K153" s="26">
        <f t="shared" si="151"/>
        <v>1.2734218664726832E-3</v>
      </c>
      <c r="L153" s="80">
        <v>1875117249.1300001</v>
      </c>
      <c r="M153" s="81">
        <v>1.1022000000000001</v>
      </c>
      <c r="N153" s="26">
        <f t="shared" si="152"/>
        <v>1.3138752624971717E-3</v>
      </c>
      <c r="O153" s="26">
        <f t="shared" si="153"/>
        <v>1.271802325581457E-3</v>
      </c>
      <c r="P153" s="80">
        <v>1870202064.02</v>
      </c>
      <c r="Q153" s="81">
        <v>1.1035999999999999</v>
      </c>
      <c r="R153" s="26">
        <f t="shared" si="154"/>
        <v>-2.6212681432484482E-3</v>
      </c>
      <c r="S153" s="26">
        <f t="shared" si="155"/>
        <v>1.2701868989292739E-3</v>
      </c>
      <c r="T153" s="80">
        <v>1869328309.3699999</v>
      </c>
      <c r="U153" s="81">
        <v>1.105</v>
      </c>
      <c r="V153" s="26">
        <f t="shared" si="156"/>
        <v>-4.671979925644823E-4</v>
      </c>
      <c r="W153" s="26">
        <f t="shared" si="156"/>
        <v>1.2685755708590684E-3</v>
      </c>
      <c r="X153" s="80">
        <v>1804854778.9400001</v>
      </c>
      <c r="Y153" s="81">
        <v>1.1066</v>
      </c>
      <c r="Z153" s="26">
        <f t="shared" si="157"/>
        <v>-3.4490212397055423E-2</v>
      </c>
      <c r="AA153" s="26">
        <f t="shared" si="158"/>
        <v>1.447963800905019E-3</v>
      </c>
      <c r="AB153" s="80">
        <v>1739298895.6099999</v>
      </c>
      <c r="AC153" s="81">
        <v>1.0608</v>
      </c>
      <c r="AD153" s="26">
        <f t="shared" si="159"/>
        <v>-3.6321971216155935E-2</v>
      </c>
      <c r="AE153" s="26">
        <f t="shared" si="160"/>
        <v>-4.1388035423820767E-2</v>
      </c>
      <c r="AF153" s="80">
        <v>1816325764.4000001</v>
      </c>
      <c r="AG153" s="81">
        <v>1.0621</v>
      </c>
      <c r="AH153" s="26">
        <f t="shared" si="161"/>
        <v>4.4286159776457314E-2</v>
      </c>
      <c r="AI153" s="26">
        <f t="shared" si="162"/>
        <v>1.2254901960785057E-3</v>
      </c>
      <c r="AJ153" s="27">
        <f t="shared" si="131"/>
        <v>-1.3004572730067098E-3</v>
      </c>
      <c r="AK153" s="27">
        <f t="shared" si="132"/>
        <v>-4.0558414661051919E-3</v>
      </c>
      <c r="AL153" s="28">
        <f t="shared" si="133"/>
        <v>-2.861916659750623E-2</v>
      </c>
      <c r="AM153" s="28">
        <f t="shared" si="134"/>
        <v>-3.3927596871020455E-2</v>
      </c>
      <c r="AN153" s="29">
        <f t="shared" si="135"/>
        <v>2.6011845190350581E-2</v>
      </c>
      <c r="AO153" s="87">
        <f t="shared" si="136"/>
        <v>1.5084677071586627E-2</v>
      </c>
    </row>
    <row r="154" spans="1:41" s="355" customFormat="1">
      <c r="A154" s="235" t="s">
        <v>193</v>
      </c>
      <c r="B154" s="80">
        <v>313072054.56999999</v>
      </c>
      <c r="C154" s="81">
        <v>101.3</v>
      </c>
      <c r="D154" s="80">
        <v>312744743.67000002</v>
      </c>
      <c r="E154" s="81">
        <v>101.18</v>
      </c>
      <c r="F154" s="26">
        <f>((D154-B154)/B154)</f>
        <v>-1.0454810489218943E-3</v>
      </c>
      <c r="G154" s="26">
        <f>((E154-C154)/C154)</f>
        <v>-1.184600197433271E-3</v>
      </c>
      <c r="H154" s="80">
        <v>313134854.19</v>
      </c>
      <c r="I154" s="81">
        <v>101.32</v>
      </c>
      <c r="J154" s="26">
        <f t="shared" ref="J154" si="163">((H154-D154)/D154)</f>
        <v>1.2473767438010573E-3</v>
      </c>
      <c r="K154" s="26">
        <f t="shared" ref="K154" si="164">((I154-E154)/E154)</f>
        <v>1.383672662581403E-3</v>
      </c>
      <c r="L154" s="80">
        <v>313646626.19999999</v>
      </c>
      <c r="M154" s="81">
        <v>101.49</v>
      </c>
      <c r="N154" s="26">
        <f t="shared" ref="N154" si="165">((L154-H154)/H154)</f>
        <v>1.6343501949784994E-3</v>
      </c>
      <c r="O154" s="26">
        <f t="shared" ref="O154" si="166">((M154-I154)/I154)</f>
        <v>1.6778523489933055E-3</v>
      </c>
      <c r="P154" s="80">
        <v>314284910.06999999</v>
      </c>
      <c r="Q154" s="81">
        <v>101.72</v>
      </c>
      <c r="R154" s="26">
        <f t="shared" ref="R154" si="167">((P154-L154)/L154)</f>
        <v>2.035041402272239E-3</v>
      </c>
      <c r="S154" s="26">
        <f t="shared" ref="S154" si="168">((Q154-M154)/M154)</f>
        <v>2.2662331264164349E-3</v>
      </c>
      <c r="T154" s="80">
        <v>316347617.25</v>
      </c>
      <c r="U154" s="81">
        <v>101.93</v>
      </c>
      <c r="V154" s="26">
        <f t="shared" ref="V154" si="169">((T154-P154)/P154)</f>
        <v>6.5631760033931785E-3</v>
      </c>
      <c r="W154" s="26">
        <f t="shared" ref="W154" si="170">((U154-Q154)/Q154)</f>
        <v>2.0644907589462049E-3</v>
      </c>
      <c r="X154" s="80">
        <v>316858166.69</v>
      </c>
      <c r="Y154" s="81">
        <v>102.09</v>
      </c>
      <c r="Z154" s="26">
        <f t="shared" ref="Z154" si="171">((X154-T154)/T154)</f>
        <v>1.6138874205476495E-3</v>
      </c>
      <c r="AA154" s="26">
        <f t="shared" ref="AA154" si="172">((Y154-U154)/U154)</f>
        <v>1.56970469930341E-3</v>
      </c>
      <c r="AB154" s="80">
        <v>317412525.42000002</v>
      </c>
      <c r="AC154" s="81">
        <v>102.25</v>
      </c>
      <c r="AD154" s="26">
        <f t="shared" ref="AD154" si="173">((AB154-X154)/X154)</f>
        <v>1.7495484992260878E-3</v>
      </c>
      <c r="AE154" s="26">
        <f t="shared" ref="AE154" si="174">((AC154-Y154)/Y154)</f>
        <v>1.5672445881084983E-3</v>
      </c>
      <c r="AF154" s="80">
        <v>317963442.23000002</v>
      </c>
      <c r="AG154" s="81">
        <v>102.43</v>
      </c>
      <c r="AH154" s="26">
        <f t="shared" si="161"/>
        <v>1.7356492446888468E-3</v>
      </c>
      <c r="AI154" s="26">
        <f t="shared" si="162"/>
        <v>1.7603911980440764E-3</v>
      </c>
      <c r="AJ154" s="27">
        <f t="shared" si="131"/>
        <v>1.9416935574982079E-3</v>
      </c>
      <c r="AK154" s="27">
        <f t="shared" si="132"/>
        <v>1.3881236481200078E-3</v>
      </c>
      <c r="AL154" s="28">
        <f t="shared" si="133"/>
        <v>1.6686766654363454E-2</v>
      </c>
      <c r="AM154" s="28">
        <f t="shared" si="134"/>
        <v>1.2354220201620874E-2</v>
      </c>
      <c r="AN154" s="29">
        <f t="shared" si="135"/>
        <v>2.1062286055896825E-3</v>
      </c>
      <c r="AO154" s="87">
        <f t="shared" si="136"/>
        <v>1.078031165687811E-3</v>
      </c>
    </row>
    <row r="155" spans="1:41">
      <c r="A155" s="235" t="s">
        <v>271</v>
      </c>
      <c r="B155" s="80">
        <v>313072054.56999999</v>
      </c>
      <c r="C155" s="81">
        <v>101.3</v>
      </c>
      <c r="D155" s="80">
        <v>312744743.67000002</v>
      </c>
      <c r="E155" s="81">
        <v>101.18</v>
      </c>
      <c r="F155" s="26">
        <f>((D155-B155)/B155)</f>
        <v>-1.0454810489218943E-3</v>
      </c>
      <c r="G155" s="26">
        <f>((E155-C155)/C155)</f>
        <v>-1.184600197433271E-3</v>
      </c>
      <c r="H155" s="80">
        <v>313134854.19</v>
      </c>
      <c r="I155" s="81">
        <v>101.32</v>
      </c>
      <c r="J155" s="26">
        <f t="shared" si="150"/>
        <v>1.2473767438010573E-3</v>
      </c>
      <c r="K155" s="26">
        <f t="shared" si="151"/>
        <v>1.383672662581403E-3</v>
      </c>
      <c r="L155" s="80">
        <v>313646626.19999999</v>
      </c>
      <c r="M155" s="81">
        <v>101.49</v>
      </c>
      <c r="N155" s="26">
        <f t="shared" si="152"/>
        <v>1.6343501949784994E-3</v>
      </c>
      <c r="O155" s="26">
        <f t="shared" si="153"/>
        <v>1.6778523489933055E-3</v>
      </c>
      <c r="P155" s="80">
        <v>314284910.06999999</v>
      </c>
      <c r="Q155" s="81">
        <v>101.72</v>
      </c>
      <c r="R155" s="26">
        <f t="shared" si="154"/>
        <v>2.035041402272239E-3</v>
      </c>
      <c r="S155" s="26">
        <f t="shared" si="155"/>
        <v>2.2662331264164349E-3</v>
      </c>
      <c r="T155" s="80">
        <v>316347617.25</v>
      </c>
      <c r="U155" s="81">
        <v>101.93</v>
      </c>
      <c r="V155" s="26">
        <f t="shared" si="156"/>
        <v>6.5631760033931785E-3</v>
      </c>
      <c r="W155" s="26">
        <f t="shared" si="156"/>
        <v>2.0644907589462049E-3</v>
      </c>
      <c r="X155" s="80">
        <v>316858166.69</v>
      </c>
      <c r="Y155" s="81">
        <v>102.09</v>
      </c>
      <c r="Z155" s="26">
        <f t="shared" si="157"/>
        <v>1.6138874205476495E-3</v>
      </c>
      <c r="AA155" s="26">
        <f t="shared" si="158"/>
        <v>1.56970469930341E-3</v>
      </c>
      <c r="AB155" s="80">
        <v>468236515.32999998</v>
      </c>
      <c r="AC155" s="80">
        <v>1012.03</v>
      </c>
      <c r="AD155" s="26">
        <f t="shared" si="159"/>
        <v>0.47774797860300017</v>
      </c>
      <c r="AE155" s="26">
        <f t="shared" si="160"/>
        <v>8.9131158781467317</v>
      </c>
      <c r="AF155" s="80">
        <v>469178539.57999998</v>
      </c>
      <c r="AG155" s="80">
        <v>1014</v>
      </c>
      <c r="AH155" s="26">
        <f t="shared" si="161"/>
        <v>2.0118555882727082E-3</v>
      </c>
      <c r="AI155" s="26">
        <f t="shared" si="162"/>
        <v>1.9465826111874423E-3</v>
      </c>
      <c r="AJ155" s="27">
        <f t="shared" si="131"/>
        <v>6.1476023113417953E-2</v>
      </c>
      <c r="AK155" s="27">
        <f t="shared" si="132"/>
        <v>1.1153549767695909</v>
      </c>
      <c r="AL155" s="28">
        <f t="shared" si="133"/>
        <v>0.50019640322097558</v>
      </c>
      <c r="AM155" s="28">
        <f t="shared" si="134"/>
        <v>9.0217434275548509</v>
      </c>
      <c r="AN155" s="29">
        <f t="shared" si="135"/>
        <v>0.16821241191877434</v>
      </c>
      <c r="AO155" s="87">
        <f t="shared" si="136"/>
        <v>3.1507713941587019</v>
      </c>
    </row>
    <row r="156" spans="1:41">
      <c r="A156" s="237" t="s">
        <v>47</v>
      </c>
      <c r="B156" s="84">
        <f>SUM(B147:B155)</f>
        <v>18713729989.059998</v>
      </c>
      <c r="C156" s="100"/>
      <c r="D156" s="84">
        <f>SUM(D147:D155)</f>
        <v>18783785420.859997</v>
      </c>
      <c r="E156" s="100"/>
      <c r="F156" s="26">
        <f>((D156-B156)/B156)</f>
        <v>3.7435311849082719E-3</v>
      </c>
      <c r="G156" s="26"/>
      <c r="H156" s="84">
        <f>SUM(H147:H155)</f>
        <v>18784619272.029999</v>
      </c>
      <c r="I156" s="100"/>
      <c r="J156" s="26">
        <f>((H156-D156)/D156)</f>
        <v>4.4392072807431306E-5</v>
      </c>
      <c r="K156" s="26"/>
      <c r="L156" s="84">
        <f>SUM(L147:L155)</f>
        <v>18862913848.570004</v>
      </c>
      <c r="M156" s="100"/>
      <c r="N156" s="26">
        <f>((L156-H156)/H156)</f>
        <v>4.168015087566034E-3</v>
      </c>
      <c r="O156" s="26"/>
      <c r="P156" s="84">
        <f>SUM(P147:P155)</f>
        <v>18794548569.329998</v>
      </c>
      <c r="Q156" s="100"/>
      <c r="R156" s="26">
        <f>((P156-L156)/L156)</f>
        <v>-3.6243222965887775E-3</v>
      </c>
      <c r="S156" s="26"/>
      <c r="T156" s="84">
        <f>SUM(T147:T155)</f>
        <v>18747491035.559998</v>
      </c>
      <c r="U156" s="100"/>
      <c r="V156" s="26">
        <f>((T156-P156)/P156)</f>
        <v>-2.503786329126925E-3</v>
      </c>
      <c r="W156" s="26"/>
      <c r="X156" s="84">
        <f>SUM(X147:X155)</f>
        <v>18700511381.909996</v>
      </c>
      <c r="Y156" s="100"/>
      <c r="Z156" s="26">
        <f>((X156-T156)/T156)</f>
        <v>-2.5059168483340588E-3</v>
      </c>
      <c r="AA156" s="26"/>
      <c r="AB156" s="84">
        <f>SUM(AB147:AB155)</f>
        <v>18801608490.450001</v>
      </c>
      <c r="AC156" s="100"/>
      <c r="AD156" s="26">
        <f>((AB156-X156)/X156)</f>
        <v>5.4061146497737687E-3</v>
      </c>
      <c r="AE156" s="26"/>
      <c r="AF156" s="84">
        <f>SUM(AF147:AF155)</f>
        <v>18873953983.870003</v>
      </c>
      <c r="AG156" s="100"/>
      <c r="AH156" s="26">
        <f>((AF156-AB156)/AB156)</f>
        <v>3.8478353305116853E-3</v>
      </c>
      <c r="AI156" s="26"/>
      <c r="AJ156" s="27">
        <f t="shared" si="131"/>
        <v>1.0719828564396787E-3</v>
      </c>
      <c r="AK156" s="27"/>
      <c r="AL156" s="28">
        <f t="shared" si="133"/>
        <v>4.8003403461940562E-3</v>
      </c>
      <c r="AM156" s="28"/>
      <c r="AN156" s="29">
        <f t="shared" si="135"/>
        <v>3.6235609534220189E-3</v>
      </c>
      <c r="AO156" s="87"/>
    </row>
    <row r="157" spans="1:41">
      <c r="A157" s="237" t="s">
        <v>33</v>
      </c>
      <c r="B157" s="14">
        <f>SUM(B20,B52,B84,B106,B113,B137,B143,B156)</f>
        <v>1411232810895.9766</v>
      </c>
      <c r="C157" s="100"/>
      <c r="D157" s="14">
        <f>SUM(D20,D52,D84,D106,D113,D137,D143,D156)</f>
        <v>1406376911539.2073</v>
      </c>
      <c r="E157" s="100"/>
      <c r="F157" s="26">
        <f>((D157-B157)/B157)</f>
        <v>-3.4408917644752949E-3</v>
      </c>
      <c r="G157" s="26"/>
      <c r="H157" s="14">
        <f>SUM(H20,H52,H84,H106,H113,H137,H143,H156)</f>
        <v>1416354545970.5381</v>
      </c>
      <c r="I157" s="100"/>
      <c r="J157" s="26">
        <f>((H157-D157)/D157)</f>
        <v>7.0945664348334636E-3</v>
      </c>
      <c r="K157" s="26"/>
      <c r="L157" s="14">
        <f>SUM(L20,L52,L84,L106,L113,L137,L143,L156)</f>
        <v>1438460797173.0381</v>
      </c>
      <c r="M157" s="100"/>
      <c r="N157" s="26">
        <f>((L157-H157)/H157)</f>
        <v>1.5607851343006764E-2</v>
      </c>
      <c r="O157" s="26"/>
      <c r="P157" s="14">
        <f>SUM(P20,P52,P84,P106,P113,P137,P143,P156)</f>
        <v>1435809863650.9155</v>
      </c>
      <c r="Q157" s="100"/>
      <c r="R157" s="26">
        <f>((P157-L157)/L157)</f>
        <v>-1.8428959116107684E-3</v>
      </c>
      <c r="S157" s="26"/>
      <c r="T157" s="14">
        <f>SUM(T20,T52,T84,T106,T113,T137,T143,T156)</f>
        <v>1434179563662.8245</v>
      </c>
      <c r="U157" s="100"/>
      <c r="V157" s="26">
        <f>((T157-P157)/P157)</f>
        <v>-1.1354567407314E-3</v>
      </c>
      <c r="W157" s="26"/>
      <c r="X157" s="14">
        <f>SUM(X20,X52,X84,X106,X113,X137,X143,X156)</f>
        <v>1434569219726.7607</v>
      </c>
      <c r="Y157" s="100"/>
      <c r="Z157" s="26">
        <f>((X157-T157)/T157)</f>
        <v>2.716926623477445E-4</v>
      </c>
      <c r="AA157" s="26"/>
      <c r="AB157" s="14">
        <f>SUM(AB20,AB52,AB84,AB106,AB113,AB137,AB143,AB156)</f>
        <v>1408549280490.374</v>
      </c>
      <c r="AC157" s="100"/>
      <c r="AD157" s="26">
        <f>((AB157-X157)/X157)</f>
        <v>-1.8137806721757684E-2</v>
      </c>
      <c r="AE157" s="26"/>
      <c r="AF157" s="14">
        <f>SUM(AF20,AF52,AF84,AF106,AF113,AF137,AF143,AF156)</f>
        <v>1409938562308.1338</v>
      </c>
      <c r="AG157" s="100"/>
      <c r="AH157" s="26">
        <f>((AF157-AB157)/AB157)</f>
        <v>9.8632105883870763E-4</v>
      </c>
      <c r="AI157" s="26"/>
      <c r="AJ157" s="27">
        <f t="shared" si="131"/>
        <v>-7.4577454943558535E-5</v>
      </c>
      <c r="AK157" s="27"/>
      <c r="AL157" s="28">
        <f t="shared" si="133"/>
        <v>2.5325008820206454E-3</v>
      </c>
      <c r="AM157" s="28"/>
      <c r="AN157" s="29">
        <f t="shared" si="135"/>
        <v>9.5651550981752462E-3</v>
      </c>
      <c r="AO157" s="87"/>
    </row>
    <row r="158" spans="1:41" s="134" customFormat="1" ht="6" customHeight="1">
      <c r="A158" s="237"/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41" t="s">
        <v>223</v>
      </c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42" t="s">
        <v>130</v>
      </c>
      <c r="B160" s="80">
        <v>78055229066</v>
      </c>
      <c r="C160" s="81">
        <v>107.55</v>
      </c>
      <c r="D160" s="80">
        <v>78055229066</v>
      </c>
      <c r="E160" s="81">
        <v>107.55</v>
      </c>
      <c r="F160" s="26">
        <f>((D160-B160)/B160)</f>
        <v>0</v>
      </c>
      <c r="G160" s="26">
        <f>((E160-C160)/C160)</f>
        <v>0</v>
      </c>
      <c r="H160" s="80">
        <v>78055229066</v>
      </c>
      <c r="I160" s="81">
        <v>107.55</v>
      </c>
      <c r="J160" s="26">
        <f>((H160-D160)/D160)</f>
        <v>0</v>
      </c>
      <c r="K160" s="26">
        <f>((I160-E160)/E160)</f>
        <v>0</v>
      </c>
      <c r="L160" s="80">
        <v>78055229066</v>
      </c>
      <c r="M160" s="81">
        <v>107.55</v>
      </c>
      <c r="N160" s="26">
        <f>((L160-H160)/H160)</f>
        <v>0</v>
      </c>
      <c r="O160" s="26">
        <f>((M160-I160)/I160)</f>
        <v>0</v>
      </c>
      <c r="P160" s="80">
        <v>78055229066</v>
      </c>
      <c r="Q160" s="81">
        <v>107.55</v>
      </c>
      <c r="R160" s="26">
        <f>((P160-L160)/L160)</f>
        <v>0</v>
      </c>
      <c r="S160" s="26">
        <f>((Q160-M160)/M160)</f>
        <v>0</v>
      </c>
      <c r="T160" s="80">
        <v>78055229066</v>
      </c>
      <c r="U160" s="81">
        <v>107.55</v>
      </c>
      <c r="V160" s="26">
        <f>((T160-P160)/P160)</f>
        <v>0</v>
      </c>
      <c r="W160" s="26">
        <f>((U160-Q160)/Q160)</f>
        <v>0</v>
      </c>
      <c r="X160" s="80">
        <v>78055229066</v>
      </c>
      <c r="Y160" s="81">
        <v>107.55</v>
      </c>
      <c r="Z160" s="26">
        <f>((X160-T160)/T160)</f>
        <v>0</v>
      </c>
      <c r="AA160" s="26">
        <f>((Y160-U160)/U160)</f>
        <v>0</v>
      </c>
      <c r="AB160" s="80">
        <v>78055229066</v>
      </c>
      <c r="AC160" s="81">
        <v>107.55</v>
      </c>
      <c r="AD160" s="26">
        <f>((AB160-X160)/X160)</f>
        <v>0</v>
      </c>
      <c r="AE160" s="26">
        <f>((AC160-Y160)/Y160)</f>
        <v>0</v>
      </c>
      <c r="AF160" s="80">
        <v>78055229066</v>
      </c>
      <c r="AG160" s="81">
        <v>107.55</v>
      </c>
      <c r="AH160" s="26">
        <f>((AF160-AB160)/AB160)</f>
        <v>0</v>
      </c>
      <c r="AI160" s="26">
        <f>((AG160-AC160)/AC160)</f>
        <v>0</v>
      </c>
      <c r="AJ160" s="27">
        <f t="shared" si="131"/>
        <v>0</v>
      </c>
      <c r="AK160" s="27">
        <f t="shared" si="132"/>
        <v>0</v>
      </c>
      <c r="AL160" s="28">
        <f t="shared" si="133"/>
        <v>0</v>
      </c>
      <c r="AM160" s="28">
        <f t="shared" si="134"/>
        <v>0</v>
      </c>
      <c r="AN160" s="29">
        <f t="shared" si="135"/>
        <v>0</v>
      </c>
      <c r="AO160" s="87">
        <f t="shared" si="136"/>
        <v>0</v>
      </c>
    </row>
    <row r="161" spans="1:41" s="134" customFormat="1">
      <c r="A161" s="242" t="s">
        <v>224</v>
      </c>
      <c r="B161" s="80">
        <v>6893361829.0699997</v>
      </c>
      <c r="C161" s="82">
        <v>102.2</v>
      </c>
      <c r="D161" s="80">
        <v>6910839741.6700001</v>
      </c>
      <c r="E161" s="82">
        <v>102.46</v>
      </c>
      <c r="F161" s="26">
        <f>((D161-B161)/B161)</f>
        <v>2.5354700701034245E-3</v>
      </c>
      <c r="G161" s="26">
        <f>((E161-C161)/C161)</f>
        <v>2.5440313111545097E-3</v>
      </c>
      <c r="H161" s="80">
        <v>6924067259.79</v>
      </c>
      <c r="I161" s="82">
        <v>102.46</v>
      </c>
      <c r="J161" s="26">
        <f>((H161-D161)/D161)</f>
        <v>1.9140247226747968E-3</v>
      </c>
      <c r="K161" s="26">
        <f>((I161-E161)/E161)</f>
        <v>0</v>
      </c>
      <c r="L161" s="80">
        <v>6939495010.9700003</v>
      </c>
      <c r="M161" s="82">
        <v>102.88</v>
      </c>
      <c r="N161" s="26">
        <f>((L161-H161)/H161)</f>
        <v>2.2281342166610052E-3</v>
      </c>
      <c r="O161" s="26">
        <f>((M161-I161)/I161)</f>
        <v>4.0991606480577959E-3</v>
      </c>
      <c r="P161" s="80">
        <v>6954917897.9499998</v>
      </c>
      <c r="Q161" s="82">
        <v>103.11</v>
      </c>
      <c r="R161" s="26">
        <f>((P161-L161)/L161)</f>
        <v>2.2224797273604113E-3</v>
      </c>
      <c r="S161" s="26">
        <f>((Q161-M161)/M161)</f>
        <v>2.2356143079316094E-3</v>
      </c>
      <c r="T161" s="80">
        <v>6970335922.2399998</v>
      </c>
      <c r="U161" s="82">
        <v>103.34</v>
      </c>
      <c r="V161" s="26">
        <f>((T161-P161)/P161)</f>
        <v>2.216852091747123E-3</v>
      </c>
      <c r="W161" s="26">
        <f>((U161-Q161)/Q161)</f>
        <v>2.2306274852100087E-3</v>
      </c>
      <c r="X161" s="80">
        <v>6985758961.5600004</v>
      </c>
      <c r="Y161" s="82">
        <v>103.57</v>
      </c>
      <c r="Z161" s="26">
        <f>((X161-T161)/T161)</f>
        <v>2.2126680108473557E-3</v>
      </c>
      <c r="AA161" s="26">
        <f>((Y161-U161)/U161)</f>
        <v>2.2256628604605164E-3</v>
      </c>
      <c r="AB161" s="80">
        <v>7001468026.6599998</v>
      </c>
      <c r="AC161" s="82">
        <v>103.8</v>
      </c>
      <c r="AD161" s="26">
        <f>((AB161-X161)/X161)</f>
        <v>2.2487270440392369E-3</v>
      </c>
      <c r="AE161" s="26">
        <f>((AC161-Y161)/Y161)</f>
        <v>2.2207202857970842E-3</v>
      </c>
      <c r="AF161" s="80">
        <v>7017177643.5200005</v>
      </c>
      <c r="AG161" s="82">
        <v>104.04</v>
      </c>
      <c r="AH161" s="26">
        <f>((AF161-AB161)/AB161)</f>
        <v>2.2437604228401757E-3</v>
      </c>
      <c r="AI161" s="26">
        <f>((AG161-AC161)/AC161)</f>
        <v>2.3121387283237872E-3</v>
      </c>
      <c r="AJ161" s="27">
        <f t="shared" si="131"/>
        <v>2.2277645382841912E-3</v>
      </c>
      <c r="AK161" s="27">
        <f t="shared" si="132"/>
        <v>2.2334944533669138E-3</v>
      </c>
      <c r="AL161" s="28">
        <f t="shared" si="133"/>
        <v>1.5387117314965242E-2</v>
      </c>
      <c r="AM161" s="28">
        <f t="shared" si="134"/>
        <v>1.542065196174129E-2</v>
      </c>
      <c r="AN161" s="29">
        <f t="shared" si="135"/>
        <v>1.6655574515103284E-4</v>
      </c>
      <c r="AO161" s="87">
        <f t="shared" si="136"/>
        <v>1.1066076289889329E-3</v>
      </c>
    </row>
    <row r="162" spans="1:41" s="134" customFormat="1">
      <c r="A162" s="237" t="s">
        <v>47</v>
      </c>
      <c r="B162" s="85">
        <f>SUM(B160:B161)</f>
        <v>84948590895.070007</v>
      </c>
      <c r="C162" s="100"/>
      <c r="D162" s="85">
        <f>SUM(D160:D161)</f>
        <v>84966068807.669998</v>
      </c>
      <c r="E162" s="100"/>
      <c r="F162" s="26"/>
      <c r="G162" s="26"/>
      <c r="H162" s="85">
        <f>SUM(H160:H161)</f>
        <v>84979296325.789993</v>
      </c>
      <c r="I162" s="100"/>
      <c r="J162" s="26"/>
      <c r="K162" s="26"/>
      <c r="L162" s="85">
        <f>SUM(L160:L161)</f>
        <v>84994724076.970001</v>
      </c>
      <c r="M162" s="100"/>
      <c r="N162" s="26"/>
      <c r="O162" s="26"/>
      <c r="P162" s="85">
        <f>SUM(P160:P161)</f>
        <v>85010146963.949997</v>
      </c>
      <c r="Q162" s="100"/>
      <c r="R162" s="26"/>
      <c r="S162" s="26"/>
      <c r="T162" s="85">
        <f>SUM(T160:T161)</f>
        <v>85025564988.240005</v>
      </c>
      <c r="U162" s="100"/>
      <c r="V162" s="26"/>
      <c r="W162" s="26"/>
      <c r="X162" s="85">
        <f>SUM(X160:X161)</f>
        <v>85040988027.559998</v>
      </c>
      <c r="Y162" s="100"/>
      <c r="Z162" s="26"/>
      <c r="AA162" s="26"/>
      <c r="AB162" s="85">
        <f>SUM(AB160:AB161)</f>
        <v>85056697092.660004</v>
      </c>
      <c r="AC162" s="100"/>
      <c r="AD162" s="26"/>
      <c r="AE162" s="26"/>
      <c r="AF162" s="85">
        <f>SUM(AF160:AF161)</f>
        <v>85072406709.520004</v>
      </c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6" customHeight="1">
      <c r="A163" s="236"/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25.5">
      <c r="A164" s="232" t="s">
        <v>51</v>
      </c>
      <c r="B164" s="90" t="s">
        <v>81</v>
      </c>
      <c r="C164" s="91" t="s">
        <v>82</v>
      </c>
      <c r="D164" s="90" t="s">
        <v>81</v>
      </c>
      <c r="E164" s="91" t="s">
        <v>82</v>
      </c>
      <c r="F164" s="357" t="s">
        <v>80</v>
      </c>
      <c r="G164" s="357" t="s">
        <v>4</v>
      </c>
      <c r="H164" s="90" t="s">
        <v>81</v>
      </c>
      <c r="I164" s="91" t="s">
        <v>82</v>
      </c>
      <c r="J164" s="359" t="s">
        <v>80</v>
      </c>
      <c r="K164" s="359" t="s">
        <v>4</v>
      </c>
      <c r="L164" s="90" t="s">
        <v>81</v>
      </c>
      <c r="M164" s="91" t="s">
        <v>82</v>
      </c>
      <c r="N164" s="360" t="s">
        <v>80</v>
      </c>
      <c r="O164" s="360" t="s">
        <v>4</v>
      </c>
      <c r="P164" s="90" t="s">
        <v>81</v>
      </c>
      <c r="Q164" s="91" t="s">
        <v>82</v>
      </c>
      <c r="R164" s="362" t="s">
        <v>80</v>
      </c>
      <c r="S164" s="362" t="s">
        <v>4</v>
      </c>
      <c r="T164" s="90" t="s">
        <v>81</v>
      </c>
      <c r="U164" s="91" t="s">
        <v>82</v>
      </c>
      <c r="V164" s="371" t="s">
        <v>80</v>
      </c>
      <c r="W164" s="371" t="s">
        <v>4</v>
      </c>
      <c r="X164" s="90" t="s">
        <v>81</v>
      </c>
      <c r="Y164" s="91" t="s">
        <v>82</v>
      </c>
      <c r="Z164" s="371" t="s">
        <v>80</v>
      </c>
      <c r="AA164" s="371" t="s">
        <v>4</v>
      </c>
      <c r="AB164" s="90" t="s">
        <v>81</v>
      </c>
      <c r="AC164" s="91" t="s">
        <v>82</v>
      </c>
      <c r="AD164" s="372" t="s">
        <v>80</v>
      </c>
      <c r="AE164" s="372" t="s">
        <v>4</v>
      </c>
      <c r="AF164" s="90" t="s">
        <v>81</v>
      </c>
      <c r="AG164" s="91" t="s">
        <v>82</v>
      </c>
      <c r="AH164" s="375" t="s">
        <v>80</v>
      </c>
      <c r="AI164" s="375" t="s">
        <v>4</v>
      </c>
      <c r="AJ164" s="23" t="s">
        <v>86</v>
      </c>
      <c r="AK164" s="23" t="s">
        <v>86</v>
      </c>
      <c r="AL164" s="24" t="s">
        <v>86</v>
      </c>
      <c r="AM164" s="24" t="s">
        <v>86</v>
      </c>
      <c r="AN164" s="18" t="s">
        <v>86</v>
      </c>
      <c r="AO164" s="19" t="s">
        <v>86</v>
      </c>
    </row>
    <row r="165" spans="1:41">
      <c r="A165" s="236" t="s">
        <v>35</v>
      </c>
      <c r="B165" s="83">
        <v>2802555000</v>
      </c>
      <c r="C165" s="82">
        <v>18.91</v>
      </c>
      <c r="D165" s="83">
        <v>2804074000</v>
      </c>
      <c r="E165" s="82">
        <v>19.3</v>
      </c>
      <c r="F165" s="26">
        <f>((D165-B165)/B165)</f>
        <v>5.4200542005420054E-4</v>
      </c>
      <c r="G165" s="26">
        <f>((E165-C165)/C165)</f>
        <v>2.0624008461131705E-2</v>
      </c>
      <c r="H165" s="83">
        <v>3009547360.1399999</v>
      </c>
      <c r="I165" s="82">
        <v>19.93</v>
      </c>
      <c r="J165" s="26">
        <f t="shared" ref="J165:J176" si="175">((H165-D165)/D165)</f>
        <v>7.3276725271872234E-2</v>
      </c>
      <c r="K165" s="26">
        <f t="shared" ref="K165:K176" si="176">((I165-E165)/E165)</f>
        <v>3.2642487046632071E-2</v>
      </c>
      <c r="L165" s="83">
        <v>3085089000</v>
      </c>
      <c r="M165" s="82">
        <v>21.05</v>
      </c>
      <c r="N165" s="26">
        <f t="shared" ref="N165:N176" si="177">((L165-H165)/H165)</f>
        <v>2.5100664924072185E-2</v>
      </c>
      <c r="O165" s="26">
        <f t="shared" ref="O165:O176" si="178">((M165-I165)/I165)</f>
        <v>5.6196688409433065E-2</v>
      </c>
      <c r="P165" s="83">
        <v>2837492000</v>
      </c>
      <c r="Q165" s="82">
        <v>20.74</v>
      </c>
      <c r="R165" s="26">
        <f t="shared" ref="R165:R176" si="179">((P165-L165)/L165)</f>
        <v>-8.0256031511570652E-2</v>
      </c>
      <c r="S165" s="26">
        <f t="shared" ref="S165:S176" si="180">((Q165-M165)/M165)</f>
        <v>-1.4726840855106995E-2</v>
      </c>
      <c r="T165" s="83">
        <v>3036918138.79</v>
      </c>
      <c r="U165" s="82">
        <v>20.28</v>
      </c>
      <c r="V165" s="26">
        <f t="shared" ref="V165:W176" si="181">((T165-P165)/P165)</f>
        <v>7.0282537815084575E-2</v>
      </c>
      <c r="W165" s="26">
        <f t="shared" si="181"/>
        <v>-2.2179363548698039E-2</v>
      </c>
      <c r="X165" s="83">
        <v>2989069910.6599998</v>
      </c>
      <c r="Y165" s="82">
        <v>19.66</v>
      </c>
      <c r="Z165" s="26">
        <f t="shared" ref="Z165:Z176" si="182">((X165-T165)/T165)</f>
        <v>-1.5755521203829451E-2</v>
      </c>
      <c r="AA165" s="26">
        <f t="shared" ref="AA165:AA176" si="183">((Y165-U165)/U165)</f>
        <v>-3.0571992110453697E-2</v>
      </c>
      <c r="AB165" s="83">
        <v>3012360568.8600001</v>
      </c>
      <c r="AC165" s="82">
        <v>19.82</v>
      </c>
      <c r="AD165" s="26">
        <f t="shared" ref="AD165:AD176" si="184">((AB165-X165)/X165)</f>
        <v>7.7919416059618381E-3</v>
      </c>
      <c r="AE165" s="26">
        <f t="shared" ref="AE165:AE176" si="185">((AC165-Y165)/Y165)</f>
        <v>8.1383519837233027E-3</v>
      </c>
      <c r="AF165" s="83">
        <v>2927322037.8499999</v>
      </c>
      <c r="AG165" s="82">
        <v>19.239999999999998</v>
      </c>
      <c r="AH165" s="26">
        <f t="shared" ref="AH165:AH176" si="186">((AF165-AB165)/AB165)</f>
        <v>-2.8229864608200695E-2</v>
      </c>
      <c r="AI165" s="26">
        <f t="shared" ref="AI165:AI176" si="187">((AG165-AC165)/AC165)</f>
        <v>-2.9263370332997064E-2</v>
      </c>
      <c r="AJ165" s="27">
        <f t="shared" ref="AJ165" si="188">AVERAGE(F165,J165,N165,R165,V165,Z165,AD165,AH165)</f>
        <v>6.5940572141805296E-3</v>
      </c>
      <c r="AK165" s="27">
        <f t="shared" ref="AK165" si="189">AVERAGE(G165,K165,O165,S165,W165,AA165,AE165,AI165)</f>
        <v>2.6074961317080437E-3</v>
      </c>
      <c r="AL165" s="28">
        <f t="shared" ref="AL165" si="190">((AF165-D165)/D165)</f>
        <v>4.3953204462507021E-2</v>
      </c>
      <c r="AM165" s="28">
        <f t="shared" ref="AM165" si="191">((AG165-E165)/E165)</f>
        <v>-3.1088082901555582E-3</v>
      </c>
      <c r="AN165" s="29">
        <f t="shared" ref="AN165" si="192">STDEV(F165,J165,N165,R165,V165,Z165,AD165,AH165)</f>
        <v>5.0903977764346617E-2</v>
      </c>
      <c r="AO165" s="87">
        <f t="shared" ref="AO165" si="193">STDEV(G165,K165,O165,S165,W165,AA165,AE165,AI165)</f>
        <v>3.1983445521577517E-2</v>
      </c>
    </row>
    <row r="166" spans="1:41">
      <c r="A166" s="236" t="s">
        <v>67</v>
      </c>
      <c r="B166" s="83">
        <v>376602533.06</v>
      </c>
      <c r="C166" s="82">
        <v>4.46</v>
      </c>
      <c r="D166" s="83">
        <v>369786197.62</v>
      </c>
      <c r="E166" s="82">
        <v>4.4000000000000004</v>
      </c>
      <c r="F166" s="26">
        <f>((D166-B166)/B166)</f>
        <v>-1.8099547511312212E-2</v>
      </c>
      <c r="G166" s="26">
        <f>((E166-C166)/C166)</f>
        <v>-1.345291479820619E-2</v>
      </c>
      <c r="H166" s="83">
        <v>359885485.06</v>
      </c>
      <c r="I166" s="82">
        <v>4.3099999999999996</v>
      </c>
      <c r="J166" s="26">
        <f t="shared" si="175"/>
        <v>-2.6774153886008966E-2</v>
      </c>
      <c r="K166" s="26">
        <f t="shared" si="176"/>
        <v>-2.0454545454545621E-2</v>
      </c>
      <c r="L166" s="83">
        <v>371490281.48000002</v>
      </c>
      <c r="M166" s="82">
        <v>4.41</v>
      </c>
      <c r="N166" s="26">
        <f t="shared" si="177"/>
        <v>3.2245802906069605E-2</v>
      </c>
      <c r="O166" s="26">
        <f t="shared" si="178"/>
        <v>2.3201856148492007E-2</v>
      </c>
      <c r="P166" s="83">
        <v>371490281.48000002</v>
      </c>
      <c r="Q166" s="82">
        <v>4.3600000000000003</v>
      </c>
      <c r="R166" s="26">
        <f t="shared" si="179"/>
        <v>0</v>
      </c>
      <c r="S166" s="26">
        <f t="shared" si="180"/>
        <v>-1.1337868480725584E-2</v>
      </c>
      <c r="T166" s="83">
        <v>357005568.67000002</v>
      </c>
      <c r="U166" s="82">
        <v>4.32</v>
      </c>
      <c r="V166" s="26">
        <f t="shared" si="181"/>
        <v>-3.8990825688073397E-2</v>
      </c>
      <c r="W166" s="26">
        <f t="shared" si="181"/>
        <v>-9.174311926605512E-3</v>
      </c>
      <c r="X166" s="83">
        <v>349326340.81999999</v>
      </c>
      <c r="Y166" s="82">
        <v>4.29</v>
      </c>
      <c r="Z166" s="26">
        <f t="shared" si="182"/>
        <v>-2.1510106631133136E-2</v>
      </c>
      <c r="AA166" s="26">
        <f t="shared" si="183"/>
        <v>-6.9444444444445013E-3</v>
      </c>
      <c r="AB166" s="83">
        <v>342233341.63999999</v>
      </c>
      <c r="AC166" s="82">
        <v>4.2</v>
      </c>
      <c r="AD166" s="26">
        <f t="shared" si="184"/>
        <v>-2.0304793401350944E-2</v>
      </c>
      <c r="AE166" s="26">
        <f t="shared" si="185"/>
        <v>-2.0979020979020945E-2</v>
      </c>
      <c r="AF166" s="83">
        <v>325428836.43000001</v>
      </c>
      <c r="AG166" s="82">
        <v>3.99</v>
      </c>
      <c r="AH166" s="26">
        <f t="shared" si="186"/>
        <v>-4.9102478237426882E-2</v>
      </c>
      <c r="AI166" s="26">
        <f t="shared" si="187"/>
        <v>-4.9999999999999989E-2</v>
      </c>
      <c r="AJ166" s="27">
        <f t="shared" ref="AJ166:AJ178" si="194">AVERAGE(F166,J166,N166,R166,V166,Z166,AD166,AH166)</f>
        <v>-1.7817012806154491E-2</v>
      </c>
      <c r="AK166" s="27">
        <f t="shared" ref="AK166:AK178" si="195">AVERAGE(G166,K166,O166,S166,W166,AA166,AE166,AI166)</f>
        <v>-1.3642656241882042E-2</v>
      </c>
      <c r="AL166" s="28">
        <f t="shared" ref="AL166:AL178" si="196">((AF166-D166)/D166)</f>
        <v>-0.11995407474776153</v>
      </c>
      <c r="AM166" s="28">
        <f t="shared" ref="AM166:AM178" si="197">((AG166-E166)/E166)</f>
        <v>-9.3181818181818213E-2</v>
      </c>
      <c r="AN166" s="29">
        <f t="shared" ref="AN166:AN178" si="198">STDEV(F166,J166,N166,R166,V166,Z166,AD166,AH166)</f>
        <v>2.493127799731152E-2</v>
      </c>
      <c r="AO166" s="87">
        <f t="shared" ref="AO166:AO178" si="199">STDEV(G166,K166,O166,S166,W166,AA166,AE166,AI166)</f>
        <v>2.017699825924469E-2</v>
      </c>
    </row>
    <row r="167" spans="1:41">
      <c r="A167" s="236" t="s">
        <v>56</v>
      </c>
      <c r="B167" s="83">
        <v>149464677.12</v>
      </c>
      <c r="C167" s="82">
        <v>5.86</v>
      </c>
      <c r="D167" s="83">
        <v>158709914.88</v>
      </c>
      <c r="E167" s="82">
        <v>6.23</v>
      </c>
      <c r="F167" s="26">
        <f>((D167-B167)/B167)</f>
        <v>6.1855670103092716E-2</v>
      </c>
      <c r="G167" s="26">
        <f>((E167-C167)/C167)</f>
        <v>6.3139931740614344E-2</v>
      </c>
      <c r="H167" s="83">
        <v>147642932.06999999</v>
      </c>
      <c r="I167" s="82">
        <v>6.58</v>
      </c>
      <c r="J167" s="26">
        <f t="shared" si="175"/>
        <v>-6.9730884918990155E-2</v>
      </c>
      <c r="K167" s="26">
        <f t="shared" si="176"/>
        <v>5.6179775280898812E-2</v>
      </c>
      <c r="L167" s="83">
        <v>179511699.84</v>
      </c>
      <c r="M167" s="82">
        <v>7.04</v>
      </c>
      <c r="N167" s="26">
        <f t="shared" si="177"/>
        <v>0.21585027690245606</v>
      </c>
      <c r="O167" s="26">
        <f t="shared" si="178"/>
        <v>6.9908814589665649E-2</v>
      </c>
      <c r="P167" s="83">
        <v>179511699.84</v>
      </c>
      <c r="Q167" s="82">
        <v>6.96</v>
      </c>
      <c r="R167" s="26">
        <f t="shared" si="179"/>
        <v>0</v>
      </c>
      <c r="S167" s="26">
        <f t="shared" si="180"/>
        <v>-1.1363636363636374E-2</v>
      </c>
      <c r="T167" s="83">
        <v>173348208</v>
      </c>
      <c r="U167" s="82">
        <v>6.69</v>
      </c>
      <c r="V167" s="26">
        <f t="shared" si="181"/>
        <v>-3.4334763948497875E-2</v>
      </c>
      <c r="W167" s="26">
        <f t="shared" si="181"/>
        <v>-3.8793103448275801E-2</v>
      </c>
      <c r="X167" s="83">
        <v>145508571.47999999</v>
      </c>
      <c r="Y167" s="82">
        <v>6.53</v>
      </c>
      <c r="Z167" s="26">
        <f t="shared" si="182"/>
        <v>-0.16059950570703338</v>
      </c>
      <c r="AA167" s="26">
        <f t="shared" si="183"/>
        <v>-2.3916292974588957E-2</v>
      </c>
      <c r="AB167" s="83">
        <v>145289600.15000001</v>
      </c>
      <c r="AC167" s="82">
        <v>6.52</v>
      </c>
      <c r="AD167" s="26">
        <f t="shared" si="184"/>
        <v>-1.504868941896531E-3</v>
      </c>
      <c r="AE167" s="26">
        <f t="shared" si="185"/>
        <v>-1.5313935681471171E-3</v>
      </c>
      <c r="AF167" s="83">
        <v>143456290.24000001</v>
      </c>
      <c r="AG167" s="82">
        <v>6.44</v>
      </c>
      <c r="AH167" s="26">
        <f t="shared" si="186"/>
        <v>-1.261831478720603E-2</v>
      </c>
      <c r="AI167" s="26">
        <f t="shared" si="187"/>
        <v>-1.2269938650306624E-2</v>
      </c>
      <c r="AJ167" s="27">
        <f t="shared" si="194"/>
        <v>-1.3529891225939807E-4</v>
      </c>
      <c r="AK167" s="27">
        <f t="shared" si="195"/>
        <v>1.2669269575777992E-2</v>
      </c>
      <c r="AL167" s="28">
        <f t="shared" si="196"/>
        <v>-9.6110092753393495E-2</v>
      </c>
      <c r="AM167" s="28">
        <f t="shared" si="197"/>
        <v>3.3707865168539318E-2</v>
      </c>
      <c r="AN167" s="29">
        <f t="shared" si="198"/>
        <v>0.10850429851612436</v>
      </c>
      <c r="AO167" s="87">
        <f t="shared" si="199"/>
        <v>4.326810123673578E-2</v>
      </c>
    </row>
    <row r="168" spans="1:41">
      <c r="A168" s="236" t="s">
        <v>57</v>
      </c>
      <c r="B168" s="83">
        <v>228951875.25</v>
      </c>
      <c r="C168" s="82">
        <v>21.84</v>
      </c>
      <c r="D168" s="83">
        <v>228951875.25</v>
      </c>
      <c r="E168" s="82">
        <v>21.95</v>
      </c>
      <c r="F168" s="26">
        <f>((D168-B168)/B168)</f>
        <v>0</v>
      </c>
      <c r="G168" s="26">
        <f>((E168-C168)/C168)</f>
        <v>5.0366300366300109E-3</v>
      </c>
      <c r="H168" s="83">
        <v>228026586.02000001</v>
      </c>
      <c r="I168" s="82">
        <v>22.66</v>
      </c>
      <c r="J168" s="26">
        <f t="shared" si="175"/>
        <v>-4.0414136332783289E-3</v>
      </c>
      <c r="K168" s="26">
        <f t="shared" si="176"/>
        <v>3.2346241457858811E-2</v>
      </c>
      <c r="L168" s="83">
        <v>243057416.06999999</v>
      </c>
      <c r="M168" s="82">
        <v>23.18</v>
      </c>
      <c r="N168" s="26">
        <f t="shared" si="177"/>
        <v>6.5917006926032917E-2</v>
      </c>
      <c r="O168" s="26">
        <f t="shared" si="178"/>
        <v>2.29479258605472E-2</v>
      </c>
      <c r="P168" s="83">
        <v>241478437.62</v>
      </c>
      <c r="Q168" s="82">
        <v>23.04</v>
      </c>
      <c r="R168" s="26">
        <f t="shared" si="179"/>
        <v>-6.4963187527067503E-3</v>
      </c>
      <c r="S168" s="26">
        <f t="shared" si="180"/>
        <v>-6.0396893874029578E-3</v>
      </c>
      <c r="T168" s="83">
        <v>238846806.87</v>
      </c>
      <c r="U168" s="82">
        <v>22.89</v>
      </c>
      <c r="V168" s="26">
        <f t="shared" si="181"/>
        <v>-1.0897994768962511E-2</v>
      </c>
      <c r="W168" s="26">
        <f t="shared" si="181"/>
        <v>-6.5104166666666054E-3</v>
      </c>
      <c r="X168" s="83">
        <v>228284834.94</v>
      </c>
      <c r="Y168" s="82">
        <v>22.04</v>
      </c>
      <c r="Z168" s="26">
        <f t="shared" si="182"/>
        <v>-4.422069555130665E-2</v>
      </c>
      <c r="AA168" s="26">
        <f t="shared" si="183"/>
        <v>-3.7134119702927106E-2</v>
      </c>
      <c r="AB168" s="83">
        <v>228717891.66999999</v>
      </c>
      <c r="AC168" s="82">
        <v>22.09</v>
      </c>
      <c r="AD168" s="26">
        <f t="shared" si="184"/>
        <v>1.8970017439564454E-3</v>
      </c>
      <c r="AE168" s="26">
        <f t="shared" si="185"/>
        <v>2.268602540834878E-3</v>
      </c>
      <c r="AF168" s="83">
        <v>228235396.22</v>
      </c>
      <c r="AG168" s="82">
        <v>22.07</v>
      </c>
      <c r="AH168" s="26">
        <f t="shared" si="186"/>
        <v>-2.1095658344741338E-3</v>
      </c>
      <c r="AI168" s="26">
        <f t="shared" si="187"/>
        <v>-9.0538705296512329E-4</v>
      </c>
      <c r="AJ168" s="27">
        <f t="shared" si="194"/>
        <v>6.0025161576234389E-6</v>
      </c>
      <c r="AK168" s="27">
        <f t="shared" si="195"/>
        <v>1.5012233857386388E-3</v>
      </c>
      <c r="AL168" s="28">
        <f t="shared" si="196"/>
        <v>-3.1293870347978343E-3</v>
      </c>
      <c r="AM168" s="28">
        <f t="shared" si="197"/>
        <v>5.4669703872437811E-3</v>
      </c>
      <c r="AN168" s="29">
        <f t="shared" si="198"/>
        <v>3.0439334946717793E-2</v>
      </c>
      <c r="AO168" s="87">
        <f t="shared" si="199"/>
        <v>2.0853219720675019E-2</v>
      </c>
    </row>
    <row r="169" spans="1:41">
      <c r="A169" s="236" t="s">
        <v>101</v>
      </c>
      <c r="B169" s="83">
        <v>690095974.76999998</v>
      </c>
      <c r="C169" s="82">
        <v>168.67</v>
      </c>
      <c r="D169" s="83">
        <v>706536051.29999995</v>
      </c>
      <c r="E169" s="82">
        <v>168.84</v>
      </c>
      <c r="F169" s="26">
        <f>((D169-B169)/B169)</f>
        <v>2.3822884252410303E-2</v>
      </c>
      <c r="G169" s="26">
        <f>((E169-C169)/C169)</f>
        <v>1.007885219659785E-3</v>
      </c>
      <c r="H169" s="83">
        <v>589340587.96000004</v>
      </c>
      <c r="I169" s="82">
        <v>168.41</v>
      </c>
      <c r="J169" s="26">
        <f t="shared" si="175"/>
        <v>-0.16587329567169948</v>
      </c>
      <c r="K169" s="26">
        <f t="shared" si="176"/>
        <v>-2.5467898602227362E-3</v>
      </c>
      <c r="L169" s="83">
        <v>690201585.53999996</v>
      </c>
      <c r="M169" s="82">
        <v>154.4</v>
      </c>
      <c r="N169" s="26">
        <f t="shared" si="177"/>
        <v>0.17114211992275952</v>
      </c>
      <c r="O169" s="26">
        <f t="shared" si="178"/>
        <v>-8.3189834332878049E-2</v>
      </c>
      <c r="P169" s="83">
        <v>690201585.53999996</v>
      </c>
      <c r="Q169" s="82">
        <v>154.79</v>
      </c>
      <c r="R169" s="26">
        <f t="shared" si="179"/>
        <v>0</v>
      </c>
      <c r="S169" s="26">
        <f t="shared" si="180"/>
        <v>2.525906735751207E-3</v>
      </c>
      <c r="T169" s="83">
        <v>690201585.53999996</v>
      </c>
      <c r="U169" s="82">
        <v>153.80000000000001</v>
      </c>
      <c r="V169" s="26">
        <f t="shared" si="181"/>
        <v>0</v>
      </c>
      <c r="W169" s="26">
        <f t="shared" si="181"/>
        <v>-6.3957620001290827E-3</v>
      </c>
      <c r="X169" s="83">
        <v>540863994.96000004</v>
      </c>
      <c r="Y169" s="82">
        <v>152.63999999999999</v>
      </c>
      <c r="Z169" s="26">
        <f t="shared" si="182"/>
        <v>-0.21636807812193182</v>
      </c>
      <c r="AA169" s="26">
        <f t="shared" si="183"/>
        <v>-7.5422626788038032E-3</v>
      </c>
      <c r="AB169" s="83">
        <v>541540276.19000006</v>
      </c>
      <c r="AC169" s="82">
        <v>154.83000000000001</v>
      </c>
      <c r="AD169" s="26">
        <f t="shared" si="184"/>
        <v>1.2503720645150986E-3</v>
      </c>
      <c r="AE169" s="26">
        <f t="shared" si="185"/>
        <v>1.4347484276729732E-2</v>
      </c>
      <c r="AF169" s="83">
        <v>542425766.34000003</v>
      </c>
      <c r="AG169" s="82">
        <v>155.08000000000001</v>
      </c>
      <c r="AH169" s="26">
        <f t="shared" si="186"/>
        <v>1.6351325818826094E-3</v>
      </c>
      <c r="AI169" s="26">
        <f t="shared" si="187"/>
        <v>1.6146741587547632E-3</v>
      </c>
      <c r="AJ169" s="27">
        <f t="shared" si="194"/>
        <v>-2.3048858121507972E-2</v>
      </c>
      <c r="AK169" s="27">
        <f t="shared" si="195"/>
        <v>-1.0022337310142272E-2</v>
      </c>
      <c r="AL169" s="28">
        <f t="shared" si="196"/>
        <v>-0.23227446732271215</v>
      </c>
      <c r="AM169" s="28">
        <f t="shared" si="197"/>
        <v>-8.1497275527126212E-2</v>
      </c>
      <c r="AN169" s="29">
        <f t="shared" si="198"/>
        <v>0.11948729082216604</v>
      </c>
      <c r="AO169" s="87">
        <f t="shared" si="199"/>
        <v>3.0324675776619656E-2</v>
      </c>
    </row>
    <row r="170" spans="1:41">
      <c r="A170" s="236" t="s">
        <v>37</v>
      </c>
      <c r="B170" s="83">
        <v>500237500</v>
      </c>
      <c r="C170" s="82">
        <v>8750</v>
      </c>
      <c r="D170" s="83">
        <v>500236356.60000002</v>
      </c>
      <c r="E170" s="82">
        <v>8749.98</v>
      </c>
      <c r="F170" s="26">
        <f>((D170-B170)/B170)</f>
        <v>-2.2857142856666247E-6</v>
      </c>
      <c r="G170" s="26">
        <f>((E170-C170)/C170)</f>
        <v>-2.2857142857641779E-6</v>
      </c>
      <c r="H170" s="83">
        <v>500237500</v>
      </c>
      <c r="I170" s="82">
        <v>8750</v>
      </c>
      <c r="J170" s="26">
        <f t="shared" si="175"/>
        <v>2.285719510168362E-6</v>
      </c>
      <c r="K170" s="26">
        <f t="shared" si="176"/>
        <v>2.2857195102659156E-6</v>
      </c>
      <c r="L170" s="83">
        <v>500180330</v>
      </c>
      <c r="M170" s="82">
        <v>8749</v>
      </c>
      <c r="N170" s="26">
        <f t="shared" si="177"/>
        <v>-1.1428571428571428E-4</v>
      </c>
      <c r="O170" s="26">
        <f t="shared" si="178"/>
        <v>-1.1428571428571428E-4</v>
      </c>
      <c r="P170" s="83">
        <v>500180330</v>
      </c>
      <c r="Q170" s="82">
        <v>8749</v>
      </c>
      <c r="R170" s="26">
        <f t="shared" si="179"/>
        <v>0</v>
      </c>
      <c r="S170" s="26">
        <f t="shared" si="180"/>
        <v>0</v>
      </c>
      <c r="T170" s="83">
        <v>500237500</v>
      </c>
      <c r="U170" s="82">
        <v>8750</v>
      </c>
      <c r="V170" s="26">
        <f t="shared" si="181"/>
        <v>1.1429877700308607E-4</v>
      </c>
      <c r="W170" s="26">
        <f t="shared" si="181"/>
        <v>1.1429877700308607E-4</v>
      </c>
      <c r="X170" s="83">
        <v>499665800</v>
      </c>
      <c r="Y170" s="82">
        <v>8740</v>
      </c>
      <c r="Z170" s="26">
        <f t="shared" si="182"/>
        <v>-1.1428571428571429E-3</v>
      </c>
      <c r="AA170" s="26">
        <f t="shared" si="183"/>
        <v>-1.1428571428571429E-3</v>
      </c>
      <c r="AB170" s="83">
        <v>440210143.39999998</v>
      </c>
      <c r="AC170" s="82">
        <v>57170</v>
      </c>
      <c r="AD170" s="26">
        <f t="shared" si="184"/>
        <v>-0.11899084668192224</v>
      </c>
      <c r="AE170" s="26">
        <f t="shared" si="185"/>
        <v>5.5411899313501145</v>
      </c>
      <c r="AF170" s="83">
        <v>501380900</v>
      </c>
      <c r="AG170" s="82">
        <v>8770</v>
      </c>
      <c r="AH170" s="26">
        <f t="shared" si="186"/>
        <v>0.13895808062836207</v>
      </c>
      <c r="AI170" s="26">
        <f t="shared" si="187"/>
        <v>-0.84659786601364351</v>
      </c>
      <c r="AJ170" s="27">
        <f t="shared" si="194"/>
        <v>2.3530487339405697E-3</v>
      </c>
      <c r="AK170" s="27">
        <f t="shared" si="195"/>
        <v>0.58668115265769449</v>
      </c>
      <c r="AL170" s="28">
        <f t="shared" si="196"/>
        <v>2.2880052297261917E-3</v>
      </c>
      <c r="AM170" s="28">
        <f t="shared" si="197"/>
        <v>2.2880052297262893E-3</v>
      </c>
      <c r="AN170" s="29">
        <f t="shared" si="198"/>
        <v>6.910158910471452E-2</v>
      </c>
      <c r="AO170" s="87">
        <f t="shared" si="199"/>
        <v>2.0237150044701377</v>
      </c>
    </row>
    <row r="171" spans="1:41">
      <c r="A171" s="236" t="s">
        <v>52</v>
      </c>
      <c r="B171" s="83">
        <v>484807913.77999997</v>
      </c>
      <c r="C171" s="82">
        <v>14.52</v>
      </c>
      <c r="D171" s="83">
        <v>496392603.89999998</v>
      </c>
      <c r="E171" s="82">
        <v>14.86</v>
      </c>
      <c r="F171" s="26">
        <f>((D171-B171)/B171)</f>
        <v>2.3895422889604476E-2</v>
      </c>
      <c r="G171" s="26">
        <f>((E171-C171)/C171)</f>
        <v>2.3415977961432497E-2</v>
      </c>
      <c r="H171" s="83">
        <v>512951433.57999998</v>
      </c>
      <c r="I171" s="82">
        <v>15.36</v>
      </c>
      <c r="J171" s="26">
        <f t="shared" si="175"/>
        <v>3.3358332799285302E-2</v>
      </c>
      <c r="K171" s="26">
        <f t="shared" si="176"/>
        <v>3.3647375504710635E-2</v>
      </c>
      <c r="L171" s="83">
        <v>549003908.25999999</v>
      </c>
      <c r="M171" s="82">
        <v>16.440000000000001</v>
      </c>
      <c r="N171" s="26">
        <f t="shared" si="177"/>
        <v>7.0284382340803531E-2</v>
      </c>
      <c r="O171" s="26">
        <f t="shared" si="178"/>
        <v>7.0312500000000125E-2</v>
      </c>
      <c r="P171" s="83">
        <v>538952822.48000002</v>
      </c>
      <c r="Q171" s="82">
        <v>16.14</v>
      </c>
      <c r="R171" s="26">
        <f t="shared" si="179"/>
        <v>-1.830785833903377E-2</v>
      </c>
      <c r="S171" s="26">
        <f t="shared" si="180"/>
        <v>-1.8248175182481792E-2</v>
      </c>
      <c r="T171" s="83">
        <v>526922518.08999997</v>
      </c>
      <c r="U171" s="82">
        <v>15.78</v>
      </c>
      <c r="V171" s="26">
        <f t="shared" si="181"/>
        <v>-2.2321627957420109E-2</v>
      </c>
      <c r="W171" s="26">
        <f t="shared" si="181"/>
        <v>-2.2304832713754722E-2</v>
      </c>
      <c r="X171" s="83">
        <v>509434420.22000003</v>
      </c>
      <c r="Y171" s="82">
        <v>15.25</v>
      </c>
      <c r="Z171" s="26">
        <f t="shared" si="182"/>
        <v>-3.3189126047205531E-2</v>
      </c>
      <c r="AA171" s="26">
        <f t="shared" si="183"/>
        <v>-3.3586818757921383E-2</v>
      </c>
      <c r="AB171" s="83">
        <v>517428708.10000002</v>
      </c>
      <c r="AC171" s="82">
        <v>15.47</v>
      </c>
      <c r="AD171" s="26">
        <f t="shared" si="184"/>
        <v>1.5692476916945756E-2</v>
      </c>
      <c r="AE171" s="26">
        <f t="shared" si="185"/>
        <v>1.4426229508196763E-2</v>
      </c>
      <c r="AF171" s="83">
        <v>504079903.60000002</v>
      </c>
      <c r="AG171" s="82">
        <v>15.09</v>
      </c>
      <c r="AH171" s="26">
        <f t="shared" si="186"/>
        <v>-2.5798345339238821E-2</v>
      </c>
      <c r="AI171" s="26">
        <f t="shared" si="187"/>
        <v>-2.45636716224952E-2</v>
      </c>
      <c r="AJ171" s="27">
        <f t="shared" si="194"/>
        <v>5.4517071579676061E-3</v>
      </c>
      <c r="AK171" s="27">
        <f t="shared" si="195"/>
        <v>5.3873230872108682E-3</v>
      </c>
      <c r="AL171" s="28">
        <f t="shared" si="196"/>
        <v>1.548633005327509E-2</v>
      </c>
      <c r="AM171" s="28">
        <f t="shared" si="197"/>
        <v>1.547779273216692E-2</v>
      </c>
      <c r="AN171" s="29">
        <f t="shared" si="198"/>
        <v>3.6317359896964836E-2</v>
      </c>
      <c r="AO171" s="87">
        <f t="shared" si="199"/>
        <v>3.6178489018604251E-2</v>
      </c>
    </row>
    <row r="172" spans="1:41">
      <c r="A172" s="236" t="s">
        <v>45</v>
      </c>
      <c r="B172" s="83">
        <v>489486916.11000001</v>
      </c>
      <c r="C172" s="82">
        <v>55</v>
      </c>
      <c r="D172" s="83">
        <v>499563685.69999999</v>
      </c>
      <c r="E172" s="82">
        <v>55</v>
      </c>
      <c r="F172" s="26">
        <f>((D172-B172)/B172)</f>
        <v>2.0586392114586103E-2</v>
      </c>
      <c r="G172" s="26">
        <f>((E172-C172)/C172)</f>
        <v>0</v>
      </c>
      <c r="H172" s="83">
        <v>515521425.13</v>
      </c>
      <c r="I172" s="82">
        <v>55</v>
      </c>
      <c r="J172" s="26">
        <f t="shared" si="175"/>
        <v>3.1943353543882315E-2</v>
      </c>
      <c r="K172" s="26">
        <f t="shared" si="176"/>
        <v>0</v>
      </c>
      <c r="L172" s="83">
        <v>544115614.13</v>
      </c>
      <c r="M172" s="82">
        <v>60</v>
      </c>
      <c r="N172" s="26">
        <f t="shared" si="177"/>
        <v>5.546653854937135E-2</v>
      </c>
      <c r="O172" s="26">
        <f t="shared" si="178"/>
        <v>9.0909090909090912E-2</v>
      </c>
      <c r="P172" s="83">
        <v>535940863.25999999</v>
      </c>
      <c r="Q172" s="82">
        <v>71</v>
      </c>
      <c r="R172" s="26">
        <f t="shared" si="179"/>
        <v>-1.5023922596065943E-2</v>
      </c>
      <c r="S172" s="26">
        <f t="shared" si="180"/>
        <v>0.18333333333333332</v>
      </c>
      <c r="T172" s="83">
        <v>523650629.91000003</v>
      </c>
      <c r="U172" s="82">
        <v>67.5</v>
      </c>
      <c r="V172" s="26">
        <f t="shared" si="181"/>
        <v>-2.2932069921374192E-2</v>
      </c>
      <c r="W172" s="26">
        <f t="shared" si="181"/>
        <v>-4.9295774647887321E-2</v>
      </c>
      <c r="X172" s="83">
        <v>514704080.31999999</v>
      </c>
      <c r="Y172" s="82">
        <v>60.8</v>
      </c>
      <c r="Z172" s="26">
        <f t="shared" si="182"/>
        <v>-1.7084959091021583E-2</v>
      </c>
      <c r="AA172" s="26">
        <f t="shared" si="183"/>
        <v>-9.9259259259259297E-2</v>
      </c>
      <c r="AB172" s="83">
        <v>518510910.69</v>
      </c>
      <c r="AC172" s="82">
        <v>66</v>
      </c>
      <c r="AD172" s="26">
        <f t="shared" si="184"/>
        <v>7.3961534706179829E-3</v>
      </c>
      <c r="AE172" s="26">
        <f t="shared" si="185"/>
        <v>8.5526315789473728E-2</v>
      </c>
      <c r="AF172" s="83">
        <v>503149895.88999999</v>
      </c>
      <c r="AG172" s="82">
        <v>66</v>
      </c>
      <c r="AH172" s="26">
        <f t="shared" si="186"/>
        <v>-2.9625248925926342E-2</v>
      </c>
      <c r="AI172" s="26">
        <f t="shared" si="187"/>
        <v>0</v>
      </c>
      <c r="AJ172" s="27">
        <f t="shared" si="194"/>
        <v>3.8407796430087113E-3</v>
      </c>
      <c r="AK172" s="27">
        <f t="shared" si="195"/>
        <v>2.6401713265593919E-2</v>
      </c>
      <c r="AL172" s="28">
        <f t="shared" si="196"/>
        <v>7.1786847055844713E-3</v>
      </c>
      <c r="AM172" s="28">
        <f t="shared" si="197"/>
        <v>0.2</v>
      </c>
      <c r="AN172" s="29">
        <f t="shared" si="198"/>
        <v>3.018645376589104E-2</v>
      </c>
      <c r="AO172" s="87">
        <f t="shared" si="199"/>
        <v>8.9359942170904913E-2</v>
      </c>
    </row>
    <row r="173" spans="1:41">
      <c r="A173" s="236" t="s">
        <v>103</v>
      </c>
      <c r="B173" s="83">
        <v>767863315.74000001</v>
      </c>
      <c r="C173" s="82">
        <v>53.9</v>
      </c>
      <c r="D173" s="83">
        <v>791072209.92999995</v>
      </c>
      <c r="E173" s="82">
        <v>53.9</v>
      </c>
      <c r="F173" s="26">
        <f>((D173-B173)/B173)</f>
        <v>3.022529363527833E-2</v>
      </c>
      <c r="G173" s="26">
        <f>((E173-C173)/C173)</f>
        <v>0</v>
      </c>
      <c r="H173" s="83">
        <v>813123924.38999999</v>
      </c>
      <c r="I173" s="82">
        <v>53.9</v>
      </c>
      <c r="J173" s="26">
        <f t="shared" si="175"/>
        <v>2.7875728894523222E-2</v>
      </c>
      <c r="K173" s="26">
        <f t="shared" si="176"/>
        <v>0</v>
      </c>
      <c r="L173" s="83">
        <v>853716930.71000004</v>
      </c>
      <c r="M173" s="82">
        <v>53.9</v>
      </c>
      <c r="N173" s="26">
        <f t="shared" si="177"/>
        <v>4.9922287491974422E-2</v>
      </c>
      <c r="O173" s="26">
        <f t="shared" si="178"/>
        <v>0</v>
      </c>
      <c r="P173" s="83">
        <v>845032466.73000002</v>
      </c>
      <c r="Q173" s="82">
        <v>53.9</v>
      </c>
      <c r="R173" s="26">
        <f t="shared" si="179"/>
        <v>-1.0172533386186356E-2</v>
      </c>
      <c r="S173" s="26">
        <f t="shared" si="180"/>
        <v>0</v>
      </c>
      <c r="T173" s="83">
        <v>823232557.5</v>
      </c>
      <c r="U173" s="82">
        <v>53.9</v>
      </c>
      <c r="V173" s="26">
        <f t="shared" si="181"/>
        <v>-2.5797717943736004E-2</v>
      </c>
      <c r="W173" s="26">
        <f t="shared" si="181"/>
        <v>0</v>
      </c>
      <c r="X173" s="83">
        <v>808360350.67999995</v>
      </c>
      <c r="Y173" s="82">
        <v>54</v>
      </c>
      <c r="Z173" s="26">
        <f t="shared" si="182"/>
        <v>-1.8065620321387803E-2</v>
      </c>
      <c r="AA173" s="26">
        <f t="shared" si="183"/>
        <v>1.8552875695733103E-3</v>
      </c>
      <c r="AB173" s="83">
        <v>811090035.64999998</v>
      </c>
      <c r="AC173" s="82">
        <v>54</v>
      </c>
      <c r="AD173" s="26">
        <f t="shared" si="184"/>
        <v>3.376816994677922E-3</v>
      </c>
      <c r="AE173" s="26">
        <f t="shared" si="185"/>
        <v>0</v>
      </c>
      <c r="AF173" s="83">
        <v>791584922.23000002</v>
      </c>
      <c r="AG173" s="82">
        <v>54</v>
      </c>
      <c r="AH173" s="26">
        <f t="shared" si="186"/>
        <v>-2.4048024957388042E-2</v>
      </c>
      <c r="AI173" s="26">
        <f t="shared" si="187"/>
        <v>0</v>
      </c>
      <c r="AJ173" s="27">
        <f t="shared" si="194"/>
        <v>4.1645288009694616E-3</v>
      </c>
      <c r="AK173" s="27">
        <f t="shared" si="195"/>
        <v>2.3191094619666379E-4</v>
      </c>
      <c r="AL173" s="28">
        <f t="shared" si="196"/>
        <v>6.4812326051175552E-4</v>
      </c>
      <c r="AM173" s="28">
        <f t="shared" si="197"/>
        <v>1.8552875695733103E-3</v>
      </c>
      <c r="AN173" s="29">
        <f t="shared" si="198"/>
        <v>2.8608671876246456E-2</v>
      </c>
      <c r="AO173" s="87">
        <f t="shared" si="199"/>
        <v>6.5594321074819817E-4</v>
      </c>
    </row>
    <row r="174" spans="1:41">
      <c r="A174" s="236" t="s">
        <v>155</v>
      </c>
      <c r="B174" s="83">
        <v>577746045.18028152</v>
      </c>
      <c r="C174" s="82">
        <v>130.91921814560595</v>
      </c>
      <c r="D174" s="83">
        <v>595001220.0999999</v>
      </c>
      <c r="E174" s="82">
        <v>133.9</v>
      </c>
      <c r="F174" s="26">
        <f>((D174-B174)/B174)</f>
        <v>2.9866366137277549E-2</v>
      </c>
      <c r="G174" s="26">
        <f>((E174-C174)/C174)</f>
        <v>2.2768100028514392E-2</v>
      </c>
      <c r="H174" s="83">
        <v>618078759.57000005</v>
      </c>
      <c r="I174" s="82">
        <v>139.1</v>
      </c>
      <c r="J174" s="26">
        <f t="shared" si="175"/>
        <v>3.8785701088346641E-2</v>
      </c>
      <c r="K174" s="26">
        <f t="shared" si="176"/>
        <v>3.8834951456310593E-2</v>
      </c>
      <c r="L174" s="83">
        <v>648101442.69480205</v>
      </c>
      <c r="M174" s="82">
        <v>146.92923916282211</v>
      </c>
      <c r="N174" s="26">
        <f t="shared" si="177"/>
        <v>4.8574202979712322E-2</v>
      </c>
      <c r="O174" s="26">
        <f t="shared" si="178"/>
        <v>5.6284968819713302E-2</v>
      </c>
      <c r="P174" s="83">
        <v>643543597.44000006</v>
      </c>
      <c r="Q174" s="82">
        <v>140.60341806233828</v>
      </c>
      <c r="R174" s="26">
        <f t="shared" si="179"/>
        <v>-7.0326108762395192E-3</v>
      </c>
      <c r="S174" s="26">
        <f t="shared" si="180"/>
        <v>-4.3053521113478106E-2</v>
      </c>
      <c r="T174" s="83">
        <v>629328143.91999996</v>
      </c>
      <c r="U174" s="82">
        <v>137.36000000000001</v>
      </c>
      <c r="V174" s="26">
        <f t="shared" si="181"/>
        <v>-2.208934029729891E-2</v>
      </c>
      <c r="W174" s="26">
        <f t="shared" si="181"/>
        <v>-2.3067846479381138E-2</v>
      </c>
      <c r="X174" s="83">
        <v>610947122.63999999</v>
      </c>
      <c r="Y174" s="82">
        <v>133.03</v>
      </c>
      <c r="Z174" s="26">
        <f t="shared" si="182"/>
        <v>-2.9207372111959073E-2</v>
      </c>
      <c r="AA174" s="26">
        <f t="shared" si="183"/>
        <v>-3.1523005241700729E-2</v>
      </c>
      <c r="AB174" s="83">
        <v>590241033.34893179</v>
      </c>
      <c r="AC174" s="82">
        <v>138.16094699223586</v>
      </c>
      <c r="AD174" s="26">
        <f t="shared" si="184"/>
        <v>-3.3891786250819678E-2</v>
      </c>
      <c r="AE174" s="26">
        <f t="shared" si="185"/>
        <v>3.8569848847897943E-2</v>
      </c>
      <c r="AF174" s="83">
        <v>595837810.24000001</v>
      </c>
      <c r="AG174" s="82">
        <v>127.6</v>
      </c>
      <c r="AH174" s="26">
        <f t="shared" si="186"/>
        <v>9.4821887582315599E-3</v>
      </c>
      <c r="AI174" s="26">
        <f t="shared" si="187"/>
        <v>-7.6439451394534494E-2</v>
      </c>
      <c r="AJ174" s="27">
        <f t="shared" si="194"/>
        <v>4.3109186784063627E-3</v>
      </c>
      <c r="AK174" s="27">
        <f t="shared" si="195"/>
        <v>-2.2032443845822775E-3</v>
      </c>
      <c r="AL174" s="28">
        <f t="shared" si="196"/>
        <v>1.4060309655491159E-3</v>
      </c>
      <c r="AM174" s="28">
        <f t="shared" si="197"/>
        <v>-4.7050037341299561E-2</v>
      </c>
      <c r="AN174" s="29">
        <f t="shared" si="198"/>
        <v>3.2151746690101186E-2</v>
      </c>
      <c r="AO174" s="87">
        <f t="shared" si="199"/>
        <v>4.7608158533405928E-2</v>
      </c>
    </row>
    <row r="175" spans="1:41">
      <c r="A175" s="236" t="s">
        <v>203</v>
      </c>
      <c r="B175" s="83">
        <v>245580830.30000001</v>
      </c>
      <c r="C175" s="82">
        <v>22.38</v>
      </c>
      <c r="D175" s="83">
        <v>247381113.94</v>
      </c>
      <c r="E175" s="82">
        <v>23.12</v>
      </c>
      <c r="F175" s="26">
        <f>((D175-B175)/B175)</f>
        <v>7.3307172949972129E-3</v>
      </c>
      <c r="G175" s="26">
        <f>((E175-C175)/C175)</f>
        <v>3.3065236818588119E-2</v>
      </c>
      <c r="H175" s="83">
        <v>245816374.77000001</v>
      </c>
      <c r="I175" s="82">
        <v>22.85</v>
      </c>
      <c r="J175" s="26">
        <f t="shared" si="175"/>
        <v>-6.3252167680815756E-3</v>
      </c>
      <c r="K175" s="26">
        <f t="shared" si="176"/>
        <v>-1.1678200692041504E-2</v>
      </c>
      <c r="L175" s="83">
        <v>250329264.53</v>
      </c>
      <c r="M175" s="82">
        <v>23.72</v>
      </c>
      <c r="N175" s="26">
        <f t="shared" si="177"/>
        <v>1.8358784129912056E-2</v>
      </c>
      <c r="O175" s="26">
        <f t="shared" si="178"/>
        <v>3.8074398249452843E-2</v>
      </c>
      <c r="P175" s="83">
        <v>242063255.91999999</v>
      </c>
      <c r="Q175" s="82">
        <v>23.23</v>
      </c>
      <c r="R175" s="26">
        <f t="shared" si="179"/>
        <v>-3.3020544463787202E-2</v>
      </c>
      <c r="S175" s="26">
        <f t="shared" si="180"/>
        <v>-2.0657672849915619E-2</v>
      </c>
      <c r="T175" s="83">
        <v>238987105.06</v>
      </c>
      <c r="U175" s="82">
        <v>22.85</v>
      </c>
      <c r="V175" s="26">
        <f t="shared" si="181"/>
        <v>-1.2708045458236042E-2</v>
      </c>
      <c r="W175" s="26">
        <f t="shared" si="181"/>
        <v>-1.6358157554885882E-2</v>
      </c>
      <c r="X175" s="83">
        <v>232385025.81</v>
      </c>
      <c r="Y175" s="82">
        <v>22.18</v>
      </c>
      <c r="Z175" s="26">
        <f t="shared" si="182"/>
        <v>-2.7625253037574914E-2</v>
      </c>
      <c r="AA175" s="26">
        <f t="shared" si="183"/>
        <v>-2.9321663019693727E-2</v>
      </c>
      <c r="AB175" s="83">
        <v>225001682.28</v>
      </c>
      <c r="AC175" s="82">
        <v>22.31</v>
      </c>
      <c r="AD175" s="26">
        <f t="shared" si="184"/>
        <v>-3.1772027927637156E-2</v>
      </c>
      <c r="AE175" s="26">
        <f t="shared" si="185"/>
        <v>5.861136158701488E-3</v>
      </c>
      <c r="AF175" s="83">
        <v>222008427.34</v>
      </c>
      <c r="AG175" s="82">
        <v>22.02</v>
      </c>
      <c r="AH175" s="26">
        <f t="shared" si="186"/>
        <v>-1.330325582310574E-2</v>
      </c>
      <c r="AI175" s="26">
        <f t="shared" si="187"/>
        <v>-1.2998655311519461E-2</v>
      </c>
      <c r="AJ175" s="27">
        <f t="shared" si="194"/>
        <v>-1.238310525668917E-2</v>
      </c>
      <c r="AK175" s="27">
        <f t="shared" si="195"/>
        <v>-1.7516972751642173E-3</v>
      </c>
      <c r="AL175" s="28">
        <f t="shared" si="196"/>
        <v>-0.10256517240096956</v>
      </c>
      <c r="AM175" s="28">
        <f t="shared" si="197"/>
        <v>-4.757785467128034E-2</v>
      </c>
      <c r="AN175" s="29">
        <f t="shared" si="198"/>
        <v>1.8537630173469526E-2</v>
      </c>
      <c r="AO175" s="87">
        <f t="shared" si="199"/>
        <v>2.5106086791749256E-2</v>
      </c>
    </row>
    <row r="176" spans="1:41">
      <c r="A176" s="236" t="s">
        <v>204</v>
      </c>
      <c r="B176" s="83">
        <v>184365896.90000001</v>
      </c>
      <c r="C176" s="82">
        <v>21.56</v>
      </c>
      <c r="D176" s="83">
        <v>192995355.75999999</v>
      </c>
      <c r="E176" s="82">
        <v>22.61</v>
      </c>
      <c r="F176" s="26">
        <f>((D176-B176)/B176)</f>
        <v>4.6806155612827895E-2</v>
      </c>
      <c r="G176" s="26">
        <f>((E176-C176)/C176)</f>
        <v>4.8701298701298738E-2</v>
      </c>
      <c r="H176" s="83">
        <v>199477479.66999999</v>
      </c>
      <c r="I176" s="82">
        <v>23.73</v>
      </c>
      <c r="J176" s="26">
        <f t="shared" si="175"/>
        <v>3.3586942465397264E-2</v>
      </c>
      <c r="K176" s="26">
        <f t="shared" si="176"/>
        <v>4.9535603715170323E-2</v>
      </c>
      <c r="L176" s="83">
        <v>208916471.24000001</v>
      </c>
      <c r="M176" s="82">
        <v>24.69</v>
      </c>
      <c r="N176" s="26">
        <f t="shared" si="177"/>
        <v>4.7318582456601893E-2</v>
      </c>
      <c r="O176" s="26">
        <f t="shared" si="178"/>
        <v>4.0455120101137838E-2</v>
      </c>
      <c r="P176" s="83">
        <v>209492310.41</v>
      </c>
      <c r="Q176" s="82">
        <v>25.02</v>
      </c>
      <c r="R176" s="26">
        <f t="shared" si="179"/>
        <v>2.7563129253627481E-3</v>
      </c>
      <c r="S176" s="26">
        <f t="shared" si="180"/>
        <v>1.3365735115431279E-2</v>
      </c>
      <c r="T176" s="83">
        <v>203521921.61000001</v>
      </c>
      <c r="U176" s="82">
        <v>24.36</v>
      </c>
      <c r="V176" s="26">
        <f t="shared" si="181"/>
        <v>-2.8499321947976327E-2</v>
      </c>
      <c r="W176" s="26">
        <f t="shared" si="181"/>
        <v>-2.6378896882494011E-2</v>
      </c>
      <c r="X176" s="83">
        <v>196809119.91999999</v>
      </c>
      <c r="Y176" s="82">
        <v>23.81</v>
      </c>
      <c r="Z176" s="26">
        <f t="shared" si="182"/>
        <v>-3.2983187446821924E-2</v>
      </c>
      <c r="AA176" s="26">
        <f t="shared" si="183"/>
        <v>-2.2577996715927782E-2</v>
      </c>
      <c r="AB176" s="83">
        <v>191130066.33000001</v>
      </c>
      <c r="AC176" s="82">
        <v>23.8</v>
      </c>
      <c r="AD176" s="26">
        <f t="shared" si="184"/>
        <v>-2.8855642423015894E-2</v>
      </c>
      <c r="AE176" s="26">
        <f t="shared" si="185"/>
        <v>-4.1999160016791313E-4</v>
      </c>
      <c r="AF176" s="83">
        <v>191858334.46000001</v>
      </c>
      <c r="AG176" s="82">
        <v>23.05</v>
      </c>
      <c r="AH176" s="26">
        <f t="shared" si="186"/>
        <v>3.8103274067963076E-3</v>
      </c>
      <c r="AI176" s="26">
        <f t="shared" si="187"/>
        <v>-3.1512605042016806E-2</v>
      </c>
      <c r="AJ176" s="27">
        <f t="shared" si="194"/>
        <v>5.4925211311464958E-3</v>
      </c>
      <c r="AK176" s="27">
        <f t="shared" si="195"/>
        <v>8.8960334240539615E-3</v>
      </c>
      <c r="AL176" s="28">
        <f t="shared" si="196"/>
        <v>-5.8914438408244844E-3</v>
      </c>
      <c r="AM176" s="28">
        <f t="shared" si="197"/>
        <v>1.9460415745245523E-2</v>
      </c>
      <c r="AN176" s="29">
        <f t="shared" si="198"/>
        <v>3.3956844055150627E-2</v>
      </c>
      <c r="AO176" s="87">
        <f t="shared" si="199"/>
        <v>3.4239846604833819E-2</v>
      </c>
    </row>
    <row r="177" spans="1:41">
      <c r="A177" s="237" t="s">
        <v>38</v>
      </c>
      <c r="B177" s="85">
        <f>SUM(B165:B176)</f>
        <v>7497758478.2102804</v>
      </c>
      <c r="C177" s="100"/>
      <c r="D177" s="85">
        <f>SUM(D165:D176)</f>
        <v>7590700584.9800005</v>
      </c>
      <c r="E177" s="100"/>
      <c r="F177" s="26">
        <f>((D177-B177)/B177)</f>
        <v>1.2395985685565243E-2</v>
      </c>
      <c r="G177" s="26"/>
      <c r="H177" s="85">
        <f>SUM(H165:H176)</f>
        <v>7739649848.3600006</v>
      </c>
      <c r="I177" s="100"/>
      <c r="J177" s="26">
        <f>((H177-D177)/D177)</f>
        <v>1.9622597639370933E-2</v>
      </c>
      <c r="K177" s="26"/>
      <c r="L177" s="85">
        <f>SUM(L165:L176)</f>
        <v>8123713944.4948025</v>
      </c>
      <c r="M177" s="100"/>
      <c r="N177" s="26">
        <f>((L177-H177)/H177)</f>
        <v>4.9622929158246537E-2</v>
      </c>
      <c r="O177" s="26"/>
      <c r="P177" s="85">
        <f>SUM(P165:P176)</f>
        <v>7835379650.7199993</v>
      </c>
      <c r="Q177" s="100"/>
      <c r="R177" s="26">
        <f>((P177-L177)/L177)</f>
        <v>-3.5492915647306694E-2</v>
      </c>
      <c r="S177" s="26"/>
      <c r="T177" s="85">
        <f>SUM(T165:T176)</f>
        <v>7942200683.96</v>
      </c>
      <c r="U177" s="100"/>
      <c r="V177" s="26">
        <f>((T177-P177)/P177)</f>
        <v>1.3633166228286699E-2</v>
      </c>
      <c r="W177" s="26"/>
      <c r="X177" s="85">
        <f>SUM(X165:X176)</f>
        <v>7625359572.4500017</v>
      </c>
      <c r="Y177" s="100"/>
      <c r="Z177" s="26">
        <f>((X177-T177)/T177)</f>
        <v>-3.989336509084792E-2</v>
      </c>
      <c r="AA177" s="26"/>
      <c r="AB177" s="85">
        <f>SUM(AB165:AB176)</f>
        <v>7563754258.3089304</v>
      </c>
      <c r="AC177" s="100"/>
      <c r="AD177" s="26">
        <f>((AB177-X177)/X177)</f>
        <v>-8.0790044791655309E-3</v>
      </c>
      <c r="AE177" s="26"/>
      <c r="AF177" s="85">
        <f>SUM(AF165:AF176)</f>
        <v>7476768520.8400011</v>
      </c>
      <c r="AG177" s="100"/>
      <c r="AH177" s="26">
        <f>((AF177-AB177)/AB177)</f>
        <v>-1.1500338918781473E-2</v>
      </c>
      <c r="AI177" s="26"/>
      <c r="AJ177" s="27">
        <f t="shared" si="194"/>
        <v>3.8631821920974332E-5</v>
      </c>
      <c r="AK177" s="27"/>
      <c r="AL177" s="28">
        <f t="shared" si="196"/>
        <v>-1.5009426714240444E-2</v>
      </c>
      <c r="AM177" s="28"/>
      <c r="AN177" s="29">
        <f t="shared" si="198"/>
        <v>2.9846629212847101E-2</v>
      </c>
      <c r="AO177" s="87"/>
    </row>
    <row r="178" spans="1:41" ht="15.75" thickBot="1">
      <c r="A178" s="66" t="s">
        <v>48</v>
      </c>
      <c r="B178" s="263">
        <f>SUM(B157,B162,B177)</f>
        <v>1503679160269.2568</v>
      </c>
      <c r="C178" s="100"/>
      <c r="D178" s="263">
        <f>SUM(D157,D162,D177)</f>
        <v>1498933680931.8572</v>
      </c>
      <c r="E178" s="100"/>
      <c r="F178" s="243">
        <f>((D178-B178)/B178)</f>
        <v>-3.1559121538599411E-3</v>
      </c>
      <c r="G178" s="243"/>
      <c r="H178" s="263">
        <f>SUM(H157,H162,H177)</f>
        <v>1509073492144.6882</v>
      </c>
      <c r="I178" s="100"/>
      <c r="J178" s="243">
        <f>((H178-D178)/D178)</f>
        <v>6.7646830155469826E-3</v>
      </c>
      <c r="K178" s="243"/>
      <c r="L178" s="263">
        <f>SUM(L157,L162,L177)</f>
        <v>1531579235194.5029</v>
      </c>
      <c r="M178" s="100"/>
      <c r="N178" s="243">
        <f>((L178-H178)/H178)</f>
        <v>1.4913616312900467E-2</v>
      </c>
      <c r="O178" s="243"/>
      <c r="P178" s="263">
        <f>SUM(P157,P162,P177)</f>
        <v>1528655390265.5854</v>
      </c>
      <c r="Q178" s="100"/>
      <c r="R178" s="243">
        <f>((P178-L178)/L178)</f>
        <v>-1.909039285549054E-3</v>
      </c>
      <c r="S178" s="243"/>
      <c r="T178" s="263">
        <f>SUM(T157,T162,T177)</f>
        <v>1527147329335.0244</v>
      </c>
      <c r="U178" s="100"/>
      <c r="V178" s="243">
        <f>((T178-P178)/P178)</f>
        <v>-9.8652772898607816E-4</v>
      </c>
      <c r="W178" s="243"/>
      <c r="X178" s="263">
        <f>SUM(X157,X162,X177)</f>
        <v>1527235567326.7708</v>
      </c>
      <c r="Y178" s="100"/>
      <c r="Z178" s="243">
        <f>((X178-T178)/T178)</f>
        <v>5.7779619589656704E-5</v>
      </c>
      <c r="AA178" s="243"/>
      <c r="AB178" s="263">
        <f>SUM(AB157,AB162,AB177)</f>
        <v>1501169731841.3428</v>
      </c>
      <c r="AC178" s="100"/>
      <c r="AD178" s="243">
        <f>((AB178-X178)/X178)</f>
        <v>-1.7067331355471813E-2</v>
      </c>
      <c r="AE178" s="243"/>
      <c r="AF178" s="263">
        <f>SUM(AF157,AF162,AF177)</f>
        <v>1502487737538.4939</v>
      </c>
      <c r="AG178" s="100"/>
      <c r="AH178" s="243">
        <f>((AF178-AB178)/AB178)</f>
        <v>8.7798579280868542E-4</v>
      </c>
      <c r="AI178" s="243"/>
      <c r="AJ178" s="27">
        <f t="shared" si="194"/>
        <v>-6.3093222877636554E-5</v>
      </c>
      <c r="AK178" s="27"/>
      <c r="AL178" s="28">
        <f t="shared" si="196"/>
        <v>2.3710566063384689E-3</v>
      </c>
      <c r="AM178" s="28"/>
      <c r="AN178" s="29">
        <f t="shared" si="198"/>
        <v>9.0616183386069953E-3</v>
      </c>
      <c r="AO178" s="87"/>
    </row>
  </sheetData>
  <protectedRanges>
    <protectedRange password="CADF" sqref="B18" name="Fund Name_1_1_1_3_1_7"/>
    <protectedRange password="CADF" sqref="C18" name="Fund Name_1_1_1_1_1_7"/>
    <protectedRange password="CADF" sqref="B45" name="Yield_2_1_2_3_7"/>
    <protectedRange password="CADF" sqref="B50" name="Yield_2_1_2_4_3"/>
    <protectedRange password="CADF" sqref="B76" name="Yield_2_1_2_1_2"/>
    <protectedRange password="CADF" sqref="C75" name="BidOffer Prices_2_1_1_1_1_1_1_1_3_7"/>
    <protectedRange password="CADF" sqref="C76" name="Fund Name_2_2_1_6"/>
    <protectedRange password="CADF" sqref="B136" name="Fund Name_1_1_1"/>
    <protectedRange password="CADF" sqref="C136" name="Fund Name_1_1_1_1_9"/>
    <protectedRange password="CADF" sqref="D18" name="Fund Name_1_1_1_3_1_10"/>
    <protectedRange password="CADF" sqref="E18" name="Fund Name_1_1_1_1_1_8"/>
    <protectedRange password="CADF" sqref="D45" name="Yield_2_1_2_3_8"/>
    <protectedRange password="CADF" sqref="D50" name="Yield_2_1_2_4_4"/>
    <protectedRange password="CADF" sqref="D76" name="Yield_2_1_2_1_8"/>
    <protectedRange password="CADF" sqref="E75" name="BidOffer Prices_2_1_1_1_1_1_1_1_3_8"/>
    <protectedRange password="CADF" sqref="E76" name="Fund Name_2_2_1_7"/>
    <protectedRange password="CADF" sqref="D136" name="Fund Name_1_1_1_8"/>
    <protectedRange password="CADF" sqref="E136" name="Fund Name_1_1_1_1_10"/>
    <protectedRange password="CADF" sqref="H18" name="Fund Name_1_1_1_3_1_8"/>
    <protectedRange password="CADF" sqref="I18" name="Fund Name_1_1_1_1_1_9"/>
    <protectedRange password="CADF" sqref="H45" name="Yield_2_1_2_3_9"/>
    <protectedRange password="CADF" sqref="H50" name="Yield_2_1_2_4_5"/>
    <protectedRange password="CADF" sqref="H76" name="Yield_2_1_2_1_9"/>
    <protectedRange password="CADF" sqref="I75" name="BidOffer Prices_2_1_1_1_1_1_1_1_3_9"/>
    <protectedRange password="CADF" sqref="I76" name="Fund Name_2_2_1_8"/>
    <protectedRange password="CADF" sqref="H136" name="Fund Name_1_1_1_9"/>
    <protectedRange password="CADF" sqref="I136" name="Fund Name_1_1_1_1_11"/>
    <protectedRange password="CADF" sqref="L18" name="Fund Name_1_1_1_3_1_1"/>
    <protectedRange password="CADF" sqref="M18" name="Fund Name_1_1_1_1_1"/>
    <protectedRange password="CADF" sqref="L45" name="Yield_2_1_2_3_2"/>
    <protectedRange password="CADF" sqref="L50" name="Yield_2_1_2_4_6"/>
    <protectedRange password="CADF" sqref="L136" name="Fund Name_1_1_1_2"/>
    <protectedRange password="CADF" sqref="M136" name="Fund Name_1_1_1_1_3"/>
    <protectedRange password="CADF" sqref="L76" name="Yield_2_1_2_1_4"/>
    <protectedRange password="CADF" sqref="M76" name="Fund Name_2_2_1"/>
    <protectedRange password="CADF" sqref="M75" name="BidOffer Prices_2_1_1_1_1_1_1_1_1"/>
    <protectedRange password="CADF" sqref="P18" name="Fund Name_1_1_1_3_1_2"/>
    <protectedRange password="CADF" sqref="Q18" name="Fund Name_1_1_1_1_1_1"/>
    <protectedRange password="CADF" sqref="P45" name="Yield_2_1_2_3_4"/>
    <protectedRange password="CADF" sqref="P50" name="Yield_2_1_2_4_7"/>
    <protectedRange password="CADF" sqref="P76" name="Yield_2_1_2_1_10"/>
    <protectedRange password="CADF" sqref="Q76" name="Fund Name_2_2_1_9"/>
    <protectedRange password="CADF" sqref="Q75" name="BidOffer Prices_2_1_1_1_1_1_1_1_1_1"/>
    <protectedRange password="CADF" sqref="P136" name="Fund Name_1_1_1_7"/>
    <protectedRange password="CADF" sqref="Q136" name="Fund Name_1_1_1_1_5"/>
    <protectedRange password="CADF" sqref="T18" name="Fund Name_1_1_1_3_1_3"/>
    <protectedRange password="CADF" sqref="U18" name="Fund Name_1_1_1_1_1_2"/>
    <protectedRange password="CADF" sqref="T45" name="Yield_2_1_2_3"/>
    <protectedRange password="CADF" sqref="T50" name="Yield_2_1_2_4_8"/>
    <protectedRange password="CADF" sqref="T76" name="Yield_2_1_2_1"/>
    <protectedRange password="CADF" sqref="U76" name="Fund Name_2_2_1_1"/>
    <protectedRange password="CADF" sqref="U75" name="BidOffer Prices_2_1_1_1_1_1_1_1_1_2"/>
    <protectedRange password="CADF" sqref="T136" name="Fund Name_1_1_1_3"/>
    <protectedRange password="CADF" sqref="U136" name="Fund Name_1_1_1_1_2"/>
    <protectedRange password="CADF" sqref="X18" name="Fund Name_1_1_1_3_1_9"/>
    <protectedRange password="CADF" sqref="Y18" name="Fund Name_1_1_1_1_1_10"/>
    <protectedRange password="CADF" sqref="X45" name="Yield_2_1_2_3_10"/>
    <protectedRange password="CADF" sqref="X50" name="Yield_2_1_2_4_9"/>
    <protectedRange password="CADF" sqref="X76" name="Yield_2_1_2_1_11"/>
    <protectedRange password="CADF" sqref="Y76" name="Fund Name_2_2_1_11"/>
    <protectedRange password="CADF" sqref="Y75" name="BidOffer Prices_2_1_1_1_1_1_1_1_1_4"/>
    <protectedRange password="CADF" sqref="X136" name="Fund Name_1_1_1_10"/>
    <protectedRange password="CADF" sqref="Y136" name="Fund Name_1_1_1_1_12"/>
    <protectedRange password="CADF" sqref="AB18" name="Fund Name_1_1_1_3_1"/>
    <protectedRange password="CADF" sqref="AC18" name="Fund Name_1_1_1_1_1_3"/>
    <protectedRange password="CADF" sqref="AB45" name="Yield_2_1_2_3_1"/>
    <protectedRange password="CADF" sqref="AB50" name="Yield_2_1_2_4"/>
    <protectedRange password="CADF" sqref="AB76" name="Yield_2_1_2_1_1"/>
    <protectedRange password="CADF" sqref="AC76" name="Fund Name_2_2_1_2"/>
    <protectedRange password="CADF" sqref="AC75" name="BidOffer Prices_2_1_1_1_1_1_1_1_1_3"/>
    <protectedRange password="CADF" sqref="AB136" name="Fund Name_1_1_1_1"/>
    <protectedRange password="CADF" sqref="AC136" name="Fund Name_1_1_1_1_4"/>
    <protectedRange password="CADF" sqref="AF18" name="Fund Name_1_1_1_3_1_4"/>
    <protectedRange password="CADF" sqref="AG18" name="Fund Name_1_1_1_1_1_4"/>
    <protectedRange password="CADF" sqref="AF45" name="Yield_2_1_2_3_3"/>
    <protectedRange password="CADF" sqref="AF50" name="Yield_2_1_2_4_1"/>
    <protectedRange password="CADF" sqref="AF76" name="Yield_2_1_2_1_3"/>
    <protectedRange password="CADF" sqref="AG76" name="Fund Name_2_2_1_3"/>
    <protectedRange password="CADF" sqref="AG75" name="BidOffer Prices_2_1_1_1_1_1_1_1_1_5"/>
    <protectedRange password="CADF" sqref="AF136" name="Fund Name_1_1_1_4"/>
    <protectedRange password="CADF" sqref="AG136" name="Fund Name_1_1_1_1_6"/>
  </protectedRanges>
  <mergeCells count="23">
    <mergeCell ref="AQ2:AR2"/>
    <mergeCell ref="AQ121:AR121"/>
    <mergeCell ref="D2:E2"/>
    <mergeCell ref="F2:G2"/>
    <mergeCell ref="J2:K2"/>
    <mergeCell ref="H2:I2"/>
    <mergeCell ref="X2:Y2"/>
    <mergeCell ref="V2:W2"/>
    <mergeCell ref="Z2:AA2"/>
    <mergeCell ref="T2:U2"/>
    <mergeCell ref="AH2:AI2"/>
    <mergeCell ref="AF2:AG2"/>
    <mergeCell ref="A1:AO1"/>
    <mergeCell ref="AN2:AO2"/>
    <mergeCell ref="AL2:AM2"/>
    <mergeCell ref="AJ2:AK2"/>
    <mergeCell ref="B2:C2"/>
    <mergeCell ref="N2:O2"/>
    <mergeCell ref="L2:M2"/>
    <mergeCell ref="R2:S2"/>
    <mergeCell ref="P2:Q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2022-06-23T18:28:03Z</dcterms:modified>
</cp:coreProperties>
</file>