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tisaac\Desktop\NAV\"/>
    </mc:Choice>
  </mc:AlternateContent>
  <bookViews>
    <workbookView xWindow="10695" yWindow="465" windowWidth="18105" windowHeight="16185"/>
  </bookViews>
  <sheets>
    <sheet name="Data" sheetId="9" r:id="rId1"/>
    <sheet name="Market Share" sheetId="12" r:id="rId2"/>
    <sheet name="Total NAV" sheetId="8" r:id="rId3"/>
    <sheet name="Sector Trend" sheetId="4" r:id="rId4"/>
    <sheet name="NAV Trend" sheetId="1" r:id="rId5"/>
    <sheet name="Volatility Measure" sheetId="11" r:id="rId6"/>
  </sheets>
  <definedNames>
    <definedName name="_GoBack" localSheetId="0">Data!#REF!</definedName>
    <definedName name="OLE_LINK6" localSheetId="0">Data!$J$64</definedName>
    <definedName name="_xlnm.Print_Area" localSheetId="4">'NAV Trend'!$B$1:$J$10</definedName>
  </definedNames>
  <calcPr calcId="162913"/>
</workbook>
</file>

<file path=xl/calcChain.xml><?xml version="1.0" encoding="utf-8"?>
<calcChain xmlns="http://schemas.openxmlformats.org/spreadsheetml/2006/main">
  <c r="AO156" i="11" l="1"/>
  <c r="AN156" i="11"/>
  <c r="AM156" i="11"/>
  <c r="AL156" i="11"/>
  <c r="AK156" i="11"/>
  <c r="AJ156" i="11"/>
  <c r="AJ155" i="11"/>
  <c r="AK155" i="11"/>
  <c r="AM155" i="11"/>
  <c r="AJ24" i="11"/>
  <c r="AK24" i="11"/>
  <c r="AL24" i="11"/>
  <c r="AM24" i="11"/>
  <c r="AN24" i="11"/>
  <c r="AO24" i="11"/>
  <c r="AJ25" i="11"/>
  <c r="AK25" i="11"/>
  <c r="AL25" i="11"/>
  <c r="AM25" i="11"/>
  <c r="AN25" i="11"/>
  <c r="AO25" i="11"/>
  <c r="AJ26" i="11"/>
  <c r="AK26" i="11"/>
  <c r="AL26" i="11"/>
  <c r="AM26" i="11"/>
  <c r="AN26" i="11"/>
  <c r="AO26" i="11"/>
  <c r="AJ27" i="11"/>
  <c r="AK27" i="11"/>
  <c r="AL27" i="11"/>
  <c r="AM27" i="11"/>
  <c r="AN27" i="11"/>
  <c r="AO27" i="11"/>
  <c r="AJ28" i="11"/>
  <c r="AK28" i="11"/>
  <c r="AL28" i="11"/>
  <c r="AM28" i="11"/>
  <c r="AN28" i="11"/>
  <c r="AO28" i="11"/>
  <c r="AJ29" i="11"/>
  <c r="AK29" i="11"/>
  <c r="AL29" i="11"/>
  <c r="AM29" i="11"/>
  <c r="AN29" i="11"/>
  <c r="AO29" i="11"/>
  <c r="AJ30" i="11"/>
  <c r="AK30" i="11"/>
  <c r="AL30" i="11"/>
  <c r="AM30" i="11"/>
  <c r="AN30" i="11"/>
  <c r="AO30" i="11"/>
  <c r="AJ31" i="11"/>
  <c r="AK31" i="11"/>
  <c r="AL31" i="11"/>
  <c r="AM31" i="11"/>
  <c r="AN31" i="11"/>
  <c r="AO31" i="11"/>
  <c r="AJ32" i="11"/>
  <c r="AK32" i="11"/>
  <c r="AL32" i="11"/>
  <c r="AM32" i="11"/>
  <c r="AN32" i="11"/>
  <c r="AO32" i="11"/>
  <c r="AJ33" i="11"/>
  <c r="AK33" i="11"/>
  <c r="AL33" i="11"/>
  <c r="AM33" i="11"/>
  <c r="AN33" i="11"/>
  <c r="AO33" i="11"/>
  <c r="AJ34" i="11"/>
  <c r="AK34" i="11"/>
  <c r="AL34" i="11"/>
  <c r="AM34" i="11"/>
  <c r="AN34" i="11"/>
  <c r="AO34" i="11"/>
  <c r="AJ35" i="11"/>
  <c r="AK35" i="11"/>
  <c r="AL35" i="11"/>
  <c r="AM35" i="11"/>
  <c r="AN35" i="11"/>
  <c r="AO35" i="11"/>
  <c r="AJ36" i="11"/>
  <c r="AK36" i="11"/>
  <c r="AL36" i="11"/>
  <c r="AM36" i="11"/>
  <c r="AN36" i="11"/>
  <c r="AO36" i="11"/>
  <c r="AJ37" i="11"/>
  <c r="AK37" i="11"/>
  <c r="AL37" i="11"/>
  <c r="AM37" i="11"/>
  <c r="AN37" i="11"/>
  <c r="AO37" i="11"/>
  <c r="AJ38" i="11"/>
  <c r="AK38" i="11"/>
  <c r="AL38" i="11"/>
  <c r="AM38" i="11"/>
  <c r="AN38" i="11"/>
  <c r="AO38" i="11"/>
  <c r="AJ39" i="11"/>
  <c r="AK39" i="11"/>
  <c r="AL39" i="11"/>
  <c r="AM39" i="11"/>
  <c r="AN39" i="11"/>
  <c r="AO39" i="11"/>
  <c r="AJ40" i="11"/>
  <c r="AK40" i="11"/>
  <c r="AL40" i="11"/>
  <c r="AM40" i="11"/>
  <c r="AN40" i="11"/>
  <c r="AO40" i="11"/>
  <c r="AJ41" i="11"/>
  <c r="AK41" i="11"/>
  <c r="AL41" i="11"/>
  <c r="AM41" i="11"/>
  <c r="AN41" i="11"/>
  <c r="AO41" i="11"/>
  <c r="AJ42" i="11"/>
  <c r="AK42" i="11"/>
  <c r="AL42" i="11"/>
  <c r="AM42" i="11"/>
  <c r="AN42" i="11"/>
  <c r="AO42" i="11"/>
  <c r="AJ43" i="11"/>
  <c r="AK43" i="11"/>
  <c r="AL43" i="11"/>
  <c r="AM43" i="11"/>
  <c r="AN43" i="11"/>
  <c r="AO43" i="11"/>
  <c r="AJ44" i="11"/>
  <c r="AK44" i="11"/>
  <c r="AL44" i="11"/>
  <c r="AM44" i="11"/>
  <c r="AN44" i="11"/>
  <c r="AO44" i="11"/>
  <c r="AJ45" i="11"/>
  <c r="AK45" i="11"/>
  <c r="AL45" i="11"/>
  <c r="AM45" i="11"/>
  <c r="AN45" i="11"/>
  <c r="AO45" i="11"/>
  <c r="AJ46" i="11"/>
  <c r="AK46" i="11"/>
  <c r="AL46" i="11"/>
  <c r="AM46" i="11"/>
  <c r="AN46" i="11"/>
  <c r="AO46" i="11"/>
  <c r="AJ47" i="11"/>
  <c r="AK47" i="11"/>
  <c r="AL47" i="11"/>
  <c r="AM47" i="11"/>
  <c r="AN47" i="11"/>
  <c r="AO47" i="11"/>
  <c r="AJ48" i="11"/>
  <c r="AK48" i="11"/>
  <c r="AL48" i="11"/>
  <c r="AM48" i="11"/>
  <c r="AN48" i="11"/>
  <c r="AO48" i="11"/>
  <c r="AJ49" i="11"/>
  <c r="AK49" i="11"/>
  <c r="AL49" i="11"/>
  <c r="AM49" i="11"/>
  <c r="AN49" i="11"/>
  <c r="AO49" i="11"/>
  <c r="AJ50" i="11"/>
  <c r="AK50" i="11"/>
  <c r="AL50" i="11"/>
  <c r="AM50" i="11"/>
  <c r="AN50" i="11"/>
  <c r="AO50" i="11"/>
  <c r="AJ51" i="11"/>
  <c r="AK51" i="11"/>
  <c r="AL51" i="11"/>
  <c r="AM51" i="11"/>
  <c r="AN51" i="11"/>
  <c r="AO51" i="11"/>
  <c r="AJ52" i="11"/>
  <c r="AL52" i="11"/>
  <c r="AN52" i="11"/>
  <c r="AJ55" i="11"/>
  <c r="AK55" i="11"/>
  <c r="AL55" i="11"/>
  <c r="AM55" i="11"/>
  <c r="AN55" i="11"/>
  <c r="AO55" i="11"/>
  <c r="AJ56" i="11"/>
  <c r="AK56" i="11"/>
  <c r="AL56" i="11"/>
  <c r="AM56" i="11"/>
  <c r="AN56" i="11"/>
  <c r="AO56" i="11"/>
  <c r="AJ57" i="11"/>
  <c r="AK57" i="11"/>
  <c r="AL57" i="11"/>
  <c r="AM57" i="11"/>
  <c r="AN57" i="11"/>
  <c r="AO57" i="11"/>
  <c r="AJ58" i="11"/>
  <c r="AK58" i="11"/>
  <c r="AL58" i="11"/>
  <c r="AM58" i="11"/>
  <c r="AN58" i="11"/>
  <c r="AO58" i="11"/>
  <c r="AJ59" i="11"/>
  <c r="AK59" i="11"/>
  <c r="AL59" i="11"/>
  <c r="AM59" i="11"/>
  <c r="AN59" i="11"/>
  <c r="AO59" i="11"/>
  <c r="AJ60" i="11"/>
  <c r="AK60" i="11"/>
  <c r="AL60" i="11"/>
  <c r="AM60" i="11"/>
  <c r="AN60" i="11"/>
  <c r="AO60" i="11"/>
  <c r="AJ61" i="11"/>
  <c r="AK61" i="11"/>
  <c r="AL61" i="11"/>
  <c r="AM61" i="11"/>
  <c r="AN61" i="11"/>
  <c r="AO61" i="11"/>
  <c r="AJ62" i="11"/>
  <c r="AK62" i="11"/>
  <c r="AL62" i="11"/>
  <c r="AM62" i="11"/>
  <c r="AN62" i="11"/>
  <c r="AO62" i="11"/>
  <c r="AJ63" i="11"/>
  <c r="AK63" i="11"/>
  <c r="AL63" i="11"/>
  <c r="AM63" i="11"/>
  <c r="AN63" i="11"/>
  <c r="AO63" i="11"/>
  <c r="AJ64" i="11"/>
  <c r="AK64" i="11"/>
  <c r="AL64" i="11"/>
  <c r="AM64" i="11"/>
  <c r="AN64" i="11"/>
  <c r="AO64" i="11"/>
  <c r="AJ65" i="11"/>
  <c r="AK65" i="11"/>
  <c r="AL65" i="11"/>
  <c r="AM65" i="11"/>
  <c r="AN65" i="11"/>
  <c r="AO65" i="11"/>
  <c r="AJ66" i="11"/>
  <c r="AK66" i="11"/>
  <c r="AL66" i="11"/>
  <c r="AM66" i="11"/>
  <c r="AN66" i="11"/>
  <c r="AO66" i="11"/>
  <c r="AJ67" i="11"/>
  <c r="AK67" i="11"/>
  <c r="AL67" i="11"/>
  <c r="AM67" i="11"/>
  <c r="AN67" i="11"/>
  <c r="AO67" i="11"/>
  <c r="AJ68" i="11"/>
  <c r="AK68" i="11"/>
  <c r="AL68" i="11"/>
  <c r="AM68" i="11"/>
  <c r="AN68" i="11"/>
  <c r="AO68" i="11"/>
  <c r="AJ69" i="11"/>
  <c r="AK69" i="11"/>
  <c r="AL69" i="11"/>
  <c r="AM69" i="11"/>
  <c r="AN69" i="11"/>
  <c r="AO69" i="11"/>
  <c r="AJ70" i="11"/>
  <c r="AK70" i="11"/>
  <c r="AL70" i="11"/>
  <c r="AM70" i="11"/>
  <c r="AN70" i="11"/>
  <c r="AO70" i="11"/>
  <c r="AJ71" i="11"/>
  <c r="AK71" i="11"/>
  <c r="AL71" i="11"/>
  <c r="AM71" i="11"/>
  <c r="AN71" i="11"/>
  <c r="AO71" i="11"/>
  <c r="AJ72" i="11"/>
  <c r="AK72" i="11"/>
  <c r="AL72" i="11"/>
  <c r="AM72" i="11"/>
  <c r="AN72" i="11"/>
  <c r="AO72" i="11"/>
  <c r="AJ73" i="11"/>
  <c r="AK73" i="11"/>
  <c r="AL73" i="11"/>
  <c r="AM73" i="11"/>
  <c r="AN73" i="11"/>
  <c r="AO73" i="11"/>
  <c r="AJ74" i="11"/>
  <c r="AK74" i="11"/>
  <c r="AL74" i="11"/>
  <c r="AM74" i="11"/>
  <c r="AN74" i="11"/>
  <c r="AO74" i="11"/>
  <c r="AJ75" i="11"/>
  <c r="AK75" i="11"/>
  <c r="AL75" i="11"/>
  <c r="AM75" i="11"/>
  <c r="AN75" i="11"/>
  <c r="AO75" i="11"/>
  <c r="AJ76" i="11"/>
  <c r="AK76" i="11"/>
  <c r="AL76" i="11"/>
  <c r="AM76" i="11"/>
  <c r="AN76" i="11"/>
  <c r="AO76" i="11"/>
  <c r="AJ77" i="11"/>
  <c r="AK77" i="11"/>
  <c r="AL77" i="11"/>
  <c r="AM77" i="11"/>
  <c r="AN77" i="11"/>
  <c r="AO77" i="11"/>
  <c r="AJ78" i="11"/>
  <c r="AK78" i="11"/>
  <c r="AL78" i="11"/>
  <c r="AM78" i="11"/>
  <c r="AN78" i="11"/>
  <c r="AO78" i="11"/>
  <c r="AJ79" i="11"/>
  <c r="AK79" i="11"/>
  <c r="AL79" i="11"/>
  <c r="AM79" i="11"/>
  <c r="AN79" i="11"/>
  <c r="AO79" i="11"/>
  <c r="AJ80" i="11"/>
  <c r="AK80" i="11"/>
  <c r="AL80" i="11"/>
  <c r="AM80" i="11"/>
  <c r="AN80" i="11"/>
  <c r="AO80" i="11"/>
  <c r="AJ81" i="11"/>
  <c r="AL81" i="11"/>
  <c r="AN81" i="11"/>
  <c r="AJ85" i="11"/>
  <c r="AK85" i="11"/>
  <c r="AL85" i="11"/>
  <c r="AM85" i="11"/>
  <c r="AN85" i="11"/>
  <c r="AO85" i="11"/>
  <c r="AJ86" i="11"/>
  <c r="AK86" i="11"/>
  <c r="AL86" i="11"/>
  <c r="AM86" i="11"/>
  <c r="AN86" i="11"/>
  <c r="AO86" i="11"/>
  <c r="AJ87" i="11"/>
  <c r="AK87" i="11"/>
  <c r="AL87" i="11"/>
  <c r="AM87" i="11"/>
  <c r="AN87" i="11"/>
  <c r="AO87" i="11"/>
  <c r="AJ88" i="11"/>
  <c r="AK88" i="11"/>
  <c r="AL88" i="11"/>
  <c r="AM88" i="11"/>
  <c r="AN88" i="11"/>
  <c r="AO88" i="11"/>
  <c r="AJ89" i="11"/>
  <c r="AK89" i="11"/>
  <c r="AL89" i="11"/>
  <c r="AM89" i="11"/>
  <c r="AN89" i="11"/>
  <c r="AO89" i="11"/>
  <c r="AJ90" i="11"/>
  <c r="AK90" i="11"/>
  <c r="AL90" i="11"/>
  <c r="AM90" i="11"/>
  <c r="AN90" i="11"/>
  <c r="AO90" i="11"/>
  <c r="AJ91" i="11"/>
  <c r="AK91" i="11"/>
  <c r="AL91" i="11"/>
  <c r="AM91" i="11"/>
  <c r="AN91" i="11"/>
  <c r="AO91" i="11"/>
  <c r="AJ92" i="11"/>
  <c r="AK92" i="11"/>
  <c r="AL92" i="11"/>
  <c r="AM92" i="11"/>
  <c r="AN92" i="11"/>
  <c r="AO92" i="11"/>
  <c r="AJ95" i="11"/>
  <c r="AK95" i="11"/>
  <c r="AL95" i="11"/>
  <c r="AM95" i="11"/>
  <c r="AN95" i="11"/>
  <c r="AO95" i="11"/>
  <c r="AJ96" i="11"/>
  <c r="AK96" i="11"/>
  <c r="AL96" i="11"/>
  <c r="AM96" i="11"/>
  <c r="AN96" i="11"/>
  <c r="AO96" i="11"/>
  <c r="AJ97" i="11"/>
  <c r="AK97" i="11"/>
  <c r="AL97" i="11"/>
  <c r="AM97" i="11"/>
  <c r="AN97" i="11"/>
  <c r="AO97" i="11"/>
  <c r="AJ98" i="11"/>
  <c r="AK98" i="11"/>
  <c r="AL98" i="11"/>
  <c r="AM98" i="11"/>
  <c r="AN98" i="11"/>
  <c r="AO98" i="11"/>
  <c r="AJ99" i="11"/>
  <c r="AK99" i="11"/>
  <c r="AL99" i="11"/>
  <c r="AM99" i="11"/>
  <c r="AN99" i="11"/>
  <c r="AO99" i="11"/>
  <c r="AJ100" i="11"/>
  <c r="AK100" i="11"/>
  <c r="AL100" i="11"/>
  <c r="AM100" i="11"/>
  <c r="AN100" i="11"/>
  <c r="AO100" i="11"/>
  <c r="AJ101" i="11"/>
  <c r="AK101" i="11"/>
  <c r="AL101" i="11"/>
  <c r="AM101" i="11"/>
  <c r="AN101" i="11"/>
  <c r="AO101" i="11"/>
  <c r="AJ105" i="11"/>
  <c r="AK105" i="11"/>
  <c r="AL105" i="11"/>
  <c r="AM105" i="11"/>
  <c r="AN105" i="11"/>
  <c r="AO105" i="11"/>
  <c r="AJ106" i="11"/>
  <c r="AK106" i="11"/>
  <c r="AL106" i="11"/>
  <c r="AM106" i="11"/>
  <c r="AN106" i="11"/>
  <c r="AO106" i="11"/>
  <c r="AJ107" i="11"/>
  <c r="AK107" i="11"/>
  <c r="AL107" i="11"/>
  <c r="AM107" i="11"/>
  <c r="AN107" i="11"/>
  <c r="AO107" i="11"/>
  <c r="AJ108" i="11"/>
  <c r="AK108" i="11"/>
  <c r="AL108" i="11"/>
  <c r="AM108" i="11"/>
  <c r="AN108" i="11"/>
  <c r="AO108" i="11"/>
  <c r="AJ109" i="11"/>
  <c r="AL109" i="11"/>
  <c r="AN109" i="11"/>
  <c r="AJ111" i="11"/>
  <c r="AK111" i="11"/>
  <c r="AL111" i="11"/>
  <c r="AM111" i="11"/>
  <c r="AN111" i="11"/>
  <c r="AO111" i="11"/>
  <c r="AJ112" i="11"/>
  <c r="AK112" i="11"/>
  <c r="AL112" i="11"/>
  <c r="AM112" i="11"/>
  <c r="AN112" i="11"/>
  <c r="AO112" i="11"/>
  <c r="AJ113" i="11"/>
  <c r="AK113" i="11"/>
  <c r="AL113" i="11"/>
  <c r="AM113" i="11"/>
  <c r="AN113" i="11"/>
  <c r="AO113" i="11"/>
  <c r="AJ114" i="11"/>
  <c r="AK114" i="11"/>
  <c r="AL114" i="11"/>
  <c r="AM114" i="11"/>
  <c r="AN114" i="11"/>
  <c r="AO114" i="11"/>
  <c r="AJ115" i="11"/>
  <c r="AK115" i="11"/>
  <c r="AL115" i="11"/>
  <c r="AM115" i="11"/>
  <c r="AN115" i="11"/>
  <c r="AO115" i="11"/>
  <c r="AJ116" i="11"/>
  <c r="AK116" i="11"/>
  <c r="AL116" i="11"/>
  <c r="AM116" i="11"/>
  <c r="AN116" i="11"/>
  <c r="AO116" i="11"/>
  <c r="AJ117" i="11"/>
  <c r="AK117" i="11"/>
  <c r="AL117" i="11"/>
  <c r="AM117" i="11"/>
  <c r="AN117" i="11"/>
  <c r="AO117" i="11"/>
  <c r="AJ118" i="11"/>
  <c r="AK118" i="11"/>
  <c r="AL118" i="11"/>
  <c r="AM118" i="11"/>
  <c r="AN118" i="11"/>
  <c r="AO118" i="11"/>
  <c r="AJ119" i="11"/>
  <c r="AK119" i="11"/>
  <c r="AL119" i="11"/>
  <c r="AM119" i="11"/>
  <c r="AN119" i="11"/>
  <c r="AO119" i="11"/>
  <c r="AJ120" i="11"/>
  <c r="AK120" i="11"/>
  <c r="AL120" i="11"/>
  <c r="AM120" i="11"/>
  <c r="AN120" i="11"/>
  <c r="AO120" i="11"/>
  <c r="AJ121" i="11"/>
  <c r="AK121" i="11"/>
  <c r="AL121" i="11"/>
  <c r="AM121" i="11"/>
  <c r="AN121" i="11"/>
  <c r="AO121" i="11"/>
  <c r="AJ122" i="11"/>
  <c r="AK122" i="11"/>
  <c r="AL122" i="11"/>
  <c r="AM122" i="11"/>
  <c r="AN122" i="11"/>
  <c r="AO122" i="11"/>
  <c r="AJ123" i="11"/>
  <c r="AK123" i="11"/>
  <c r="AL123" i="11"/>
  <c r="AM123" i="11"/>
  <c r="AN123" i="11"/>
  <c r="AO123" i="11"/>
  <c r="AJ124" i="11"/>
  <c r="AK124" i="11"/>
  <c r="AL124" i="11"/>
  <c r="AM124" i="11"/>
  <c r="AN124" i="11"/>
  <c r="AO124" i="11"/>
  <c r="AJ125" i="11"/>
  <c r="AK125" i="11"/>
  <c r="AL125" i="11"/>
  <c r="AM125" i="11"/>
  <c r="AN125" i="11"/>
  <c r="AO125" i="11"/>
  <c r="AJ126" i="11"/>
  <c r="AK126" i="11"/>
  <c r="AL126" i="11"/>
  <c r="AM126" i="11"/>
  <c r="AN126" i="11"/>
  <c r="AO126" i="11"/>
  <c r="AJ127" i="11"/>
  <c r="AK127" i="11"/>
  <c r="AL127" i="11"/>
  <c r="AM127" i="11"/>
  <c r="AN127" i="11"/>
  <c r="AO127" i="11"/>
  <c r="AJ128" i="11"/>
  <c r="AK128" i="11"/>
  <c r="AL128" i="11"/>
  <c r="AM128" i="11"/>
  <c r="AN128" i="11"/>
  <c r="AO128" i="11"/>
  <c r="AJ129" i="11"/>
  <c r="AK129" i="11"/>
  <c r="AL129" i="11"/>
  <c r="AM129" i="11"/>
  <c r="AN129" i="11"/>
  <c r="AO129" i="11"/>
  <c r="AJ130" i="11"/>
  <c r="AK130" i="11"/>
  <c r="AL130" i="11"/>
  <c r="AM130" i="11"/>
  <c r="AN130" i="11"/>
  <c r="AO130" i="11"/>
  <c r="AJ131" i="11"/>
  <c r="AK131" i="11"/>
  <c r="AL131" i="11"/>
  <c r="AM131" i="11"/>
  <c r="AN131" i="11"/>
  <c r="AO131" i="11"/>
  <c r="AJ132" i="11"/>
  <c r="AK132" i="11"/>
  <c r="AL132" i="11"/>
  <c r="AM132" i="11"/>
  <c r="AN132" i="11"/>
  <c r="AO132" i="11"/>
  <c r="AJ133" i="11"/>
  <c r="AL133" i="11"/>
  <c r="AN133" i="11"/>
  <c r="AJ136" i="11"/>
  <c r="AK136" i="11"/>
  <c r="AL136" i="11"/>
  <c r="AM136" i="11"/>
  <c r="AN136" i="11"/>
  <c r="AO136" i="11"/>
  <c r="AJ137" i="11"/>
  <c r="AK137" i="11"/>
  <c r="AL137" i="11"/>
  <c r="AM137" i="11"/>
  <c r="AN137" i="11"/>
  <c r="AO137" i="11"/>
  <c r="AJ138" i="11"/>
  <c r="AK138" i="11"/>
  <c r="AL138" i="11"/>
  <c r="AM138" i="11"/>
  <c r="AN138" i="11"/>
  <c r="AO138" i="11"/>
  <c r="AJ139" i="11"/>
  <c r="AL139" i="11"/>
  <c r="AN139" i="11"/>
  <c r="AJ143" i="11"/>
  <c r="AK143" i="11"/>
  <c r="AL143" i="11"/>
  <c r="AM143" i="11"/>
  <c r="AN143" i="11"/>
  <c r="AO143" i="11"/>
  <c r="AJ144" i="11"/>
  <c r="AK144" i="11"/>
  <c r="AL144" i="11"/>
  <c r="AM144" i="11"/>
  <c r="AN144" i="11"/>
  <c r="AO144" i="11"/>
  <c r="AJ147" i="11"/>
  <c r="AK147" i="11"/>
  <c r="AL147" i="11"/>
  <c r="AM147" i="11"/>
  <c r="AN147" i="11"/>
  <c r="AO147" i="11"/>
  <c r="AJ148" i="11"/>
  <c r="AK148" i="11"/>
  <c r="AL148" i="11"/>
  <c r="AM148" i="11"/>
  <c r="AN148" i="11"/>
  <c r="AO148" i="11"/>
  <c r="AJ149" i="11"/>
  <c r="AK149" i="11"/>
  <c r="AL149" i="11"/>
  <c r="AM149" i="11"/>
  <c r="AN149" i="11"/>
  <c r="AO149" i="11"/>
  <c r="AJ150" i="11"/>
  <c r="AK150" i="11"/>
  <c r="AL150" i="11"/>
  <c r="AM150" i="11"/>
  <c r="AN150" i="11"/>
  <c r="AO150" i="11"/>
  <c r="AL155" i="11"/>
  <c r="AN155" i="11"/>
  <c r="AO155" i="11"/>
  <c r="AJ160" i="11"/>
  <c r="AK160" i="11"/>
  <c r="AL160" i="11"/>
  <c r="AM160" i="11"/>
  <c r="AN160" i="11"/>
  <c r="AO160" i="11"/>
  <c r="AJ161" i="11"/>
  <c r="AK161" i="11"/>
  <c r="AL161" i="11"/>
  <c r="AM161" i="11"/>
  <c r="AN161" i="11"/>
  <c r="AO161" i="11"/>
  <c r="AJ162" i="11"/>
  <c r="AK162" i="11"/>
  <c r="AL162" i="11"/>
  <c r="AM162" i="11"/>
  <c r="AN162" i="11"/>
  <c r="AO162" i="11"/>
  <c r="AJ163" i="11"/>
  <c r="AK163" i="11"/>
  <c r="AL163" i="11"/>
  <c r="AM163" i="11"/>
  <c r="AN163" i="11"/>
  <c r="AO163" i="11"/>
  <c r="AJ164" i="11"/>
  <c r="AK164" i="11"/>
  <c r="AL164" i="11"/>
  <c r="AM164" i="11"/>
  <c r="AN164" i="11"/>
  <c r="AO164" i="11"/>
  <c r="AJ165" i="11"/>
  <c r="AK165" i="11"/>
  <c r="AL165" i="11"/>
  <c r="AM165" i="11"/>
  <c r="AN165" i="11"/>
  <c r="AO165" i="11"/>
  <c r="AJ166" i="11"/>
  <c r="AK166" i="11"/>
  <c r="AL166" i="11"/>
  <c r="AM166" i="11"/>
  <c r="AN166" i="11"/>
  <c r="AO166" i="11"/>
  <c r="AJ167" i="11"/>
  <c r="AK167" i="11"/>
  <c r="AL167" i="11"/>
  <c r="AM167" i="11"/>
  <c r="AN167" i="11"/>
  <c r="AO167" i="11"/>
  <c r="AJ168" i="11"/>
  <c r="AK168" i="11"/>
  <c r="AL168" i="11"/>
  <c r="AM168" i="11"/>
  <c r="AN168" i="11"/>
  <c r="AO168" i="11"/>
  <c r="AJ169" i="11"/>
  <c r="AK169" i="11"/>
  <c r="AL169" i="11"/>
  <c r="AM169" i="11"/>
  <c r="AN169" i="11"/>
  <c r="AO169" i="11"/>
  <c r="AJ170" i="11"/>
  <c r="AK170" i="11"/>
  <c r="AL170" i="11"/>
  <c r="AM170" i="11"/>
  <c r="AN170" i="11"/>
  <c r="AO170" i="11"/>
  <c r="AJ171" i="11"/>
  <c r="AK171" i="11"/>
  <c r="AL171" i="11"/>
  <c r="AM171" i="11"/>
  <c r="AN171" i="11"/>
  <c r="AO171" i="11"/>
  <c r="AJ172" i="11"/>
  <c r="AL172" i="11"/>
  <c r="AN172" i="11"/>
  <c r="AO23" i="11"/>
  <c r="AN23" i="11"/>
  <c r="AM23" i="11"/>
  <c r="AL23" i="11"/>
  <c r="AK23" i="11"/>
  <c r="AJ23" i="11"/>
  <c r="AJ6" i="11"/>
  <c r="AK6" i="11"/>
  <c r="AL6" i="11"/>
  <c r="AM6" i="11"/>
  <c r="AN6" i="11"/>
  <c r="AO6" i="11"/>
  <c r="AJ7" i="11"/>
  <c r="AK7" i="11"/>
  <c r="AL7" i="11"/>
  <c r="AM7" i="11"/>
  <c r="AN7" i="11"/>
  <c r="AO7" i="11"/>
  <c r="AJ8" i="11"/>
  <c r="AK8" i="11"/>
  <c r="AL8" i="11"/>
  <c r="AM8" i="11"/>
  <c r="AN8" i="11"/>
  <c r="AO8" i="11"/>
  <c r="AJ9" i="11"/>
  <c r="AK9" i="11"/>
  <c r="AL9" i="11"/>
  <c r="AM9" i="11"/>
  <c r="AN9" i="11"/>
  <c r="AO9" i="11"/>
  <c r="AJ10" i="11"/>
  <c r="AK10" i="11"/>
  <c r="AL10" i="11"/>
  <c r="AM10" i="11"/>
  <c r="AN10" i="11"/>
  <c r="AO10" i="11"/>
  <c r="AJ11" i="11"/>
  <c r="AK11" i="11"/>
  <c r="AL11" i="11"/>
  <c r="AM11" i="11"/>
  <c r="AN11" i="11"/>
  <c r="AO11" i="11"/>
  <c r="AJ12" i="11"/>
  <c r="AK12" i="11"/>
  <c r="AL12" i="11"/>
  <c r="AM12" i="11"/>
  <c r="AN12" i="11"/>
  <c r="AO12" i="11"/>
  <c r="AJ13" i="11"/>
  <c r="AK13" i="11"/>
  <c r="AL13" i="11"/>
  <c r="AM13" i="11"/>
  <c r="AN13" i="11"/>
  <c r="AO13" i="11"/>
  <c r="AJ14" i="11"/>
  <c r="AK14" i="11"/>
  <c r="AL14" i="11"/>
  <c r="AM14" i="11"/>
  <c r="AN14" i="11"/>
  <c r="AO14" i="11"/>
  <c r="AJ15" i="11"/>
  <c r="AK15" i="11"/>
  <c r="AL15" i="11"/>
  <c r="AM15" i="11"/>
  <c r="AN15" i="11"/>
  <c r="AO15" i="11"/>
  <c r="AJ16" i="11"/>
  <c r="AK16" i="11"/>
  <c r="AL16" i="11"/>
  <c r="AM16" i="11"/>
  <c r="AN16" i="11"/>
  <c r="AO16" i="11"/>
  <c r="AJ17" i="11"/>
  <c r="AK17" i="11"/>
  <c r="AL17" i="11"/>
  <c r="AM17" i="11"/>
  <c r="AN17" i="11"/>
  <c r="AO17" i="11"/>
  <c r="AJ18" i="11"/>
  <c r="AK18" i="11"/>
  <c r="AL18" i="11"/>
  <c r="AM18" i="11"/>
  <c r="AN18" i="11"/>
  <c r="AO18" i="11"/>
  <c r="AJ19" i="11"/>
  <c r="AK19" i="11"/>
  <c r="AL19" i="11"/>
  <c r="AM19" i="11"/>
  <c r="AN19" i="11"/>
  <c r="AO19" i="11"/>
  <c r="AJ20" i="11"/>
  <c r="AL20" i="11"/>
  <c r="AN20" i="11"/>
  <c r="AO5" i="11"/>
  <c r="AN5" i="11"/>
  <c r="AM5" i="11"/>
  <c r="AL5" i="11"/>
  <c r="AK5" i="11"/>
  <c r="AJ5" i="11"/>
  <c r="AI171" i="11" l="1"/>
  <c r="AH171" i="11"/>
  <c r="AI170" i="11"/>
  <c r="AH170" i="11"/>
  <c r="AI169" i="11"/>
  <c r="AH169" i="11"/>
  <c r="AI168" i="11"/>
  <c r="AH168" i="11"/>
  <c r="AI167" i="11"/>
  <c r="AH167" i="11"/>
  <c r="AI166" i="11"/>
  <c r="AH166" i="11"/>
  <c r="AI165" i="11"/>
  <c r="AH165" i="11"/>
  <c r="AI164" i="11"/>
  <c r="AH164" i="11"/>
  <c r="AI163" i="11"/>
  <c r="AH163" i="11"/>
  <c r="AI162" i="11"/>
  <c r="AH162" i="11"/>
  <c r="AI161" i="11"/>
  <c r="AH161" i="11"/>
  <c r="AI160" i="11"/>
  <c r="AH160" i="11"/>
  <c r="AI156" i="11"/>
  <c r="AH156" i="11"/>
  <c r="AI155" i="11"/>
  <c r="AH155" i="11"/>
  <c r="AI150" i="11"/>
  <c r="AH150" i="11"/>
  <c r="AI149" i="11"/>
  <c r="AH149" i="11"/>
  <c r="AI148" i="11"/>
  <c r="AH148" i="11"/>
  <c r="AI147" i="11"/>
  <c r="AH147" i="11"/>
  <c r="AI144" i="11"/>
  <c r="AH144" i="11"/>
  <c r="AI143" i="11"/>
  <c r="AH143" i="11"/>
  <c r="AI138" i="11"/>
  <c r="AH138" i="11"/>
  <c r="AI137" i="11"/>
  <c r="AH137" i="11"/>
  <c r="AI136" i="11"/>
  <c r="AH136" i="11"/>
  <c r="AI132" i="11"/>
  <c r="AH132" i="11"/>
  <c r="AI131" i="11"/>
  <c r="AH131" i="11"/>
  <c r="AI130" i="11"/>
  <c r="AH130" i="11"/>
  <c r="AI129" i="11"/>
  <c r="AH129" i="11"/>
  <c r="AI128" i="11"/>
  <c r="AH128" i="11"/>
  <c r="AI127" i="11"/>
  <c r="AH127" i="11"/>
  <c r="AI126" i="11"/>
  <c r="AH126" i="11"/>
  <c r="AI125" i="11"/>
  <c r="AH125" i="11"/>
  <c r="AI124" i="11"/>
  <c r="AH124" i="11"/>
  <c r="AI123" i="11"/>
  <c r="AH123" i="11"/>
  <c r="AI122" i="11"/>
  <c r="AH122" i="11"/>
  <c r="AI121" i="11"/>
  <c r="AH121" i="11"/>
  <c r="AI120" i="11"/>
  <c r="AH120" i="11"/>
  <c r="AI119" i="11"/>
  <c r="AH119" i="11"/>
  <c r="AI118" i="11"/>
  <c r="AH118" i="11"/>
  <c r="AI117" i="11"/>
  <c r="AH117" i="11"/>
  <c r="AI116" i="11"/>
  <c r="AH116" i="11"/>
  <c r="AI115" i="11"/>
  <c r="AH115" i="11"/>
  <c r="AI114" i="11"/>
  <c r="AH114" i="11"/>
  <c r="AI113" i="11"/>
  <c r="AH113" i="11"/>
  <c r="AI112" i="11"/>
  <c r="AH112" i="11"/>
  <c r="AI111" i="11"/>
  <c r="AH111" i="11"/>
  <c r="AI108" i="11"/>
  <c r="AH108" i="11"/>
  <c r="AI107" i="11"/>
  <c r="AH107" i="11"/>
  <c r="AI106" i="11"/>
  <c r="AH106" i="11"/>
  <c r="AI105" i="11"/>
  <c r="AH105" i="11"/>
  <c r="AI101" i="11"/>
  <c r="AH101" i="11"/>
  <c r="AI100" i="11"/>
  <c r="AH100" i="11"/>
  <c r="AH99" i="11"/>
  <c r="AI98" i="11"/>
  <c r="AH98" i="11"/>
  <c r="AI97" i="11"/>
  <c r="AH97" i="11"/>
  <c r="AI96" i="11"/>
  <c r="AH96" i="11"/>
  <c r="AI95" i="11"/>
  <c r="AH95" i="11"/>
  <c r="AI92" i="11"/>
  <c r="AH92" i="11"/>
  <c r="AI91" i="11"/>
  <c r="AH91" i="11"/>
  <c r="AI90" i="11"/>
  <c r="AH90" i="11"/>
  <c r="AI89" i="11"/>
  <c r="AH89" i="11"/>
  <c r="AI88" i="11"/>
  <c r="AH88" i="11"/>
  <c r="AI87" i="11"/>
  <c r="AH87" i="11"/>
  <c r="AI86" i="11"/>
  <c r="AH86" i="11"/>
  <c r="AI85" i="11"/>
  <c r="AH85" i="11"/>
  <c r="AI80" i="11"/>
  <c r="AH80" i="11"/>
  <c r="AI79" i="11"/>
  <c r="AH79" i="11"/>
  <c r="AI78" i="11"/>
  <c r="AH78" i="11"/>
  <c r="AI77" i="11"/>
  <c r="AH77" i="11"/>
  <c r="AI76" i="11"/>
  <c r="AH76" i="11"/>
  <c r="AI75" i="11"/>
  <c r="AH75" i="11"/>
  <c r="AI74" i="11"/>
  <c r="AH74" i="11"/>
  <c r="AI73" i="11"/>
  <c r="AH73" i="11"/>
  <c r="AI72" i="11"/>
  <c r="AH72" i="11"/>
  <c r="AI71" i="11"/>
  <c r="AH71" i="11"/>
  <c r="AI70" i="11"/>
  <c r="AH70" i="11"/>
  <c r="AI69" i="11"/>
  <c r="AH69" i="11"/>
  <c r="AI68" i="11"/>
  <c r="AH68" i="11"/>
  <c r="AI67" i="11"/>
  <c r="AH67" i="11"/>
  <c r="AI66" i="11"/>
  <c r="AH66" i="11"/>
  <c r="AI65" i="11"/>
  <c r="AH65" i="11"/>
  <c r="AI64" i="11"/>
  <c r="AH64" i="11"/>
  <c r="AI63" i="11"/>
  <c r="AH63" i="11"/>
  <c r="AI62" i="11"/>
  <c r="AH62" i="11"/>
  <c r="AI61" i="11"/>
  <c r="AH61" i="11"/>
  <c r="AI60" i="11"/>
  <c r="AH60" i="11"/>
  <c r="AI59" i="11"/>
  <c r="AH59" i="11"/>
  <c r="AI58" i="11"/>
  <c r="AH58" i="11"/>
  <c r="AI57" i="11"/>
  <c r="AH57" i="11"/>
  <c r="AI56" i="11"/>
  <c r="AH56" i="11"/>
  <c r="AI55" i="11"/>
  <c r="AH55" i="11"/>
  <c r="AI51" i="11"/>
  <c r="AH51" i="11"/>
  <c r="AI50" i="11"/>
  <c r="AH50" i="11"/>
  <c r="AI49" i="11"/>
  <c r="AH49" i="11"/>
  <c r="AI48" i="11"/>
  <c r="AH48" i="11"/>
  <c r="AI47" i="11"/>
  <c r="AH47" i="11"/>
  <c r="AI46" i="11"/>
  <c r="AH46" i="11"/>
  <c r="AI45" i="11"/>
  <c r="AH45" i="11"/>
  <c r="AI44" i="11"/>
  <c r="AH44" i="11"/>
  <c r="AI43" i="11"/>
  <c r="AH43" i="11"/>
  <c r="AI42" i="11"/>
  <c r="AH42" i="11"/>
  <c r="AI41" i="11"/>
  <c r="AH41" i="11"/>
  <c r="AI40" i="11"/>
  <c r="AH40" i="11"/>
  <c r="AI39" i="11"/>
  <c r="AH39" i="11"/>
  <c r="AI38" i="11"/>
  <c r="AH38" i="11"/>
  <c r="AI37" i="11"/>
  <c r="AH37" i="11"/>
  <c r="AI36" i="11"/>
  <c r="AH36" i="11"/>
  <c r="AI35" i="11"/>
  <c r="AH35" i="11"/>
  <c r="AI34" i="11"/>
  <c r="AH34" i="11"/>
  <c r="AI33" i="11"/>
  <c r="AH33" i="11"/>
  <c r="AI32" i="11"/>
  <c r="AH32" i="11"/>
  <c r="AI31" i="11"/>
  <c r="AH31" i="11"/>
  <c r="AI30" i="11"/>
  <c r="AH30" i="11"/>
  <c r="AI29" i="11"/>
  <c r="AH29" i="11"/>
  <c r="AI28" i="11"/>
  <c r="AH28" i="11"/>
  <c r="AI27" i="11"/>
  <c r="AH27" i="11"/>
  <c r="AI26" i="11"/>
  <c r="AH26" i="11"/>
  <c r="AI25" i="11"/>
  <c r="AH25" i="11"/>
  <c r="AI24" i="11"/>
  <c r="AH24" i="11"/>
  <c r="AI23" i="11"/>
  <c r="AH23" i="11"/>
  <c r="AI19" i="11"/>
  <c r="AH19" i="11"/>
  <c r="AI18" i="11"/>
  <c r="AH18" i="11"/>
  <c r="AI17" i="11"/>
  <c r="AH17" i="11"/>
  <c r="AI16" i="11"/>
  <c r="AH16" i="11"/>
  <c r="AI15" i="11"/>
  <c r="AH15" i="11"/>
  <c r="AI14" i="11"/>
  <c r="AH14" i="11"/>
  <c r="AI13" i="11"/>
  <c r="AH13" i="11"/>
  <c r="AI12" i="11"/>
  <c r="AH12" i="11"/>
  <c r="AI11" i="11"/>
  <c r="AH11" i="11"/>
  <c r="AI10" i="11"/>
  <c r="AH10" i="11"/>
  <c r="AI9" i="11"/>
  <c r="AH9" i="11"/>
  <c r="AI8" i="11"/>
  <c r="AH8" i="11"/>
  <c r="AI7" i="11"/>
  <c r="AH7" i="11"/>
  <c r="AI6" i="11"/>
  <c r="AH6" i="11"/>
  <c r="AI5" i="11"/>
  <c r="AH5" i="11"/>
  <c r="AF172" i="11"/>
  <c r="AF157" i="11"/>
  <c r="AF151" i="11"/>
  <c r="AL151" i="11" s="1"/>
  <c r="AF139" i="11"/>
  <c r="AF133" i="11"/>
  <c r="AF109" i="11"/>
  <c r="AF102" i="11"/>
  <c r="AL102" i="11" s="1"/>
  <c r="AF81" i="11"/>
  <c r="AF52" i="11"/>
  <c r="AF20" i="11"/>
  <c r="I10" i="1"/>
  <c r="H10" i="1"/>
  <c r="G10" i="1"/>
  <c r="F10" i="1"/>
  <c r="E10" i="1"/>
  <c r="D10" i="1"/>
  <c r="C10" i="1"/>
  <c r="AF152" i="11" l="1"/>
  <c r="K100" i="9"/>
  <c r="AF173" i="11" l="1"/>
  <c r="AL173" i="11" s="1"/>
  <c r="AL152" i="11"/>
  <c r="N128" i="9"/>
  <c r="N129" i="9"/>
  <c r="D179" i="9" l="1"/>
  <c r="D178" i="9"/>
  <c r="D161" i="9"/>
  <c r="D154" i="9"/>
  <c r="D153" i="9"/>
  <c r="D141" i="9"/>
  <c r="D135" i="9"/>
  <c r="D110" i="9"/>
  <c r="G100" i="9"/>
  <c r="F100" i="9"/>
  <c r="D103" i="9"/>
  <c r="D82" i="9"/>
  <c r="D53" i="9"/>
  <c r="D21" i="9"/>
  <c r="AB172" i="11" l="1"/>
  <c r="AH172" i="11" s="1"/>
  <c r="AB157" i="11"/>
  <c r="AB151" i="11"/>
  <c r="AH151" i="11" s="1"/>
  <c r="AB139" i="11"/>
  <c r="AH139" i="11" s="1"/>
  <c r="AB133" i="11"/>
  <c r="AH133" i="11" s="1"/>
  <c r="AB109" i="11"/>
  <c r="AH109" i="11" s="1"/>
  <c r="AC99" i="11"/>
  <c r="AI99" i="11" s="1"/>
  <c r="AB102" i="11"/>
  <c r="AH102" i="11" s="1"/>
  <c r="AB81" i="11"/>
  <c r="AH81" i="11" s="1"/>
  <c r="AB52" i="11"/>
  <c r="AH52" i="11" s="1"/>
  <c r="AE171" i="11"/>
  <c r="AD171" i="11"/>
  <c r="AE170" i="11"/>
  <c r="AD170" i="11"/>
  <c r="AE169" i="11"/>
  <c r="AD169" i="11"/>
  <c r="AE168" i="11"/>
  <c r="AD168" i="11"/>
  <c r="AE167" i="11"/>
  <c r="AD167" i="11"/>
  <c r="AE166" i="11"/>
  <c r="AD166" i="11"/>
  <c r="AE165" i="11"/>
  <c r="AD165" i="11"/>
  <c r="AE164" i="11"/>
  <c r="AD164" i="11"/>
  <c r="AE163" i="11"/>
  <c r="AD163" i="11"/>
  <c r="AE162" i="11"/>
  <c r="AD162" i="11"/>
  <c r="AE161" i="11"/>
  <c r="AD161" i="11"/>
  <c r="AE160" i="11"/>
  <c r="AD160" i="11"/>
  <c r="AE156" i="11"/>
  <c r="AD156" i="11"/>
  <c r="AE155" i="11"/>
  <c r="AD155" i="11"/>
  <c r="AE150" i="11"/>
  <c r="AD150" i="11"/>
  <c r="AE149" i="11"/>
  <c r="AD149" i="11"/>
  <c r="AE148" i="11"/>
  <c r="AD148" i="11"/>
  <c r="AE147" i="11"/>
  <c r="AD147" i="11"/>
  <c r="AE144" i="11"/>
  <c r="AD144" i="11"/>
  <c r="AE143" i="11"/>
  <c r="AD143" i="11"/>
  <c r="AE138" i="11"/>
  <c r="AD138" i="11"/>
  <c r="AE137" i="11"/>
  <c r="AD137" i="11"/>
  <c r="AE136" i="11"/>
  <c r="AD136" i="11"/>
  <c r="AE132" i="11"/>
  <c r="AD132" i="11"/>
  <c r="AE131" i="11"/>
  <c r="AD131" i="11"/>
  <c r="AE130" i="11"/>
  <c r="AD130" i="11"/>
  <c r="AE129" i="11"/>
  <c r="AD129" i="11"/>
  <c r="AE128" i="11"/>
  <c r="AD128" i="11"/>
  <c r="AE127" i="11"/>
  <c r="AD127" i="11"/>
  <c r="AE126" i="11"/>
  <c r="AD126" i="11"/>
  <c r="AE125" i="11"/>
  <c r="AD125" i="11"/>
  <c r="AE124" i="11"/>
  <c r="AD124" i="11"/>
  <c r="AE123" i="11"/>
  <c r="AD123" i="11"/>
  <c r="AE122" i="11"/>
  <c r="AD122" i="11"/>
  <c r="AE121" i="11"/>
  <c r="AD121" i="11"/>
  <c r="AE120" i="11"/>
  <c r="AD120" i="11"/>
  <c r="AE119" i="11"/>
  <c r="AD119" i="11"/>
  <c r="AE118" i="11"/>
  <c r="AD118" i="11"/>
  <c r="AE117" i="11"/>
  <c r="AD117" i="11"/>
  <c r="AE116" i="11"/>
  <c r="AD116" i="11"/>
  <c r="AE115" i="11"/>
  <c r="AD115" i="11"/>
  <c r="AE114" i="11"/>
  <c r="AD114" i="11"/>
  <c r="AE113" i="11"/>
  <c r="AD113" i="11"/>
  <c r="AE112" i="11"/>
  <c r="AD112" i="11"/>
  <c r="AE111" i="11"/>
  <c r="AD111" i="11"/>
  <c r="AE108" i="11"/>
  <c r="AD108" i="11"/>
  <c r="AE107" i="11"/>
  <c r="AD107" i="11"/>
  <c r="AE106" i="11"/>
  <c r="AD106" i="11"/>
  <c r="AE105" i="11"/>
  <c r="AD105" i="11"/>
  <c r="AE101" i="11"/>
  <c r="AD101" i="11"/>
  <c r="AE100" i="11"/>
  <c r="AD100" i="11"/>
  <c r="AE98" i="11"/>
  <c r="AD98" i="11"/>
  <c r="AE97" i="11"/>
  <c r="AD97" i="11"/>
  <c r="AE96" i="11"/>
  <c r="AD96" i="11"/>
  <c r="AE95" i="11"/>
  <c r="AD95" i="11"/>
  <c r="AE92" i="11"/>
  <c r="AD92" i="11"/>
  <c r="AE91" i="11"/>
  <c r="AD91" i="11"/>
  <c r="AE90" i="11"/>
  <c r="AD90" i="11"/>
  <c r="AE89" i="11"/>
  <c r="AD89" i="11"/>
  <c r="AE88" i="11"/>
  <c r="AD88" i="11"/>
  <c r="AE87" i="11"/>
  <c r="AD87" i="11"/>
  <c r="AE86" i="11"/>
  <c r="AD86" i="11"/>
  <c r="AE85" i="11"/>
  <c r="AD85" i="11"/>
  <c r="AE80" i="11"/>
  <c r="AD80" i="11"/>
  <c r="AE79" i="11"/>
  <c r="AD79" i="11"/>
  <c r="AE78" i="11"/>
  <c r="AD78" i="11"/>
  <c r="AE77" i="11"/>
  <c r="AD77" i="11"/>
  <c r="AE76" i="11"/>
  <c r="AD76" i="11"/>
  <c r="AE75" i="11"/>
  <c r="AD75" i="11"/>
  <c r="AE74" i="11"/>
  <c r="AD74" i="11"/>
  <c r="AE73" i="11"/>
  <c r="AD73" i="11"/>
  <c r="AE72" i="11"/>
  <c r="AD72" i="11"/>
  <c r="AE71" i="11"/>
  <c r="AD71" i="11"/>
  <c r="AE70" i="11"/>
  <c r="AD70" i="11"/>
  <c r="AE69" i="11"/>
  <c r="AD69" i="11"/>
  <c r="AE68" i="11"/>
  <c r="AD68" i="11"/>
  <c r="AE67" i="11"/>
  <c r="AD67" i="11"/>
  <c r="AE66" i="11"/>
  <c r="AD66" i="11"/>
  <c r="AE65" i="11"/>
  <c r="AD65" i="11"/>
  <c r="AE64" i="11"/>
  <c r="AD64" i="11"/>
  <c r="AE63" i="11"/>
  <c r="AD63" i="11"/>
  <c r="AE62" i="11"/>
  <c r="AD62" i="11"/>
  <c r="AE61" i="11"/>
  <c r="AD61" i="11"/>
  <c r="AE60" i="11"/>
  <c r="AD60" i="11"/>
  <c r="AE59" i="11"/>
  <c r="AD59" i="11"/>
  <c r="AE58" i="11"/>
  <c r="AD58" i="11"/>
  <c r="AE57" i="11"/>
  <c r="AD57" i="11"/>
  <c r="AE56" i="11"/>
  <c r="AD56" i="11"/>
  <c r="AE55" i="11"/>
  <c r="AD55" i="11"/>
  <c r="AE51" i="11"/>
  <c r="AD51" i="11"/>
  <c r="AE50" i="11"/>
  <c r="AD50" i="11"/>
  <c r="AE49" i="11"/>
  <c r="AD49" i="11"/>
  <c r="AE48" i="11"/>
  <c r="AD48" i="11"/>
  <c r="AE47" i="11"/>
  <c r="AD47" i="11"/>
  <c r="AE46" i="11"/>
  <c r="AD46" i="11"/>
  <c r="AE45" i="11"/>
  <c r="AD45" i="11"/>
  <c r="AE44" i="11"/>
  <c r="AD44" i="11"/>
  <c r="AE43" i="11"/>
  <c r="AD43" i="11"/>
  <c r="AE42" i="11"/>
  <c r="AD42" i="11"/>
  <c r="AE41" i="11"/>
  <c r="AD41" i="11"/>
  <c r="AE40" i="11"/>
  <c r="AD40" i="11"/>
  <c r="AE39" i="11"/>
  <c r="AD39" i="11"/>
  <c r="AE38" i="11"/>
  <c r="AD38" i="11"/>
  <c r="AE37" i="11"/>
  <c r="AD37" i="11"/>
  <c r="AE36" i="11"/>
  <c r="AD36" i="11"/>
  <c r="AE35" i="11"/>
  <c r="AD35" i="11"/>
  <c r="AE34" i="11"/>
  <c r="AD34" i="11"/>
  <c r="AE33" i="11"/>
  <c r="AD33" i="11"/>
  <c r="AE32" i="11"/>
  <c r="AD32" i="11"/>
  <c r="AE31" i="11"/>
  <c r="AD31" i="11"/>
  <c r="AE30" i="11"/>
  <c r="AD30" i="11"/>
  <c r="AE29" i="11"/>
  <c r="AD29" i="11"/>
  <c r="AE28" i="11"/>
  <c r="AD28" i="11"/>
  <c r="AE27" i="11"/>
  <c r="AD27" i="11"/>
  <c r="AE26" i="11"/>
  <c r="AD26" i="11"/>
  <c r="AE25" i="11"/>
  <c r="AD25" i="11"/>
  <c r="AE24" i="11"/>
  <c r="AD24" i="11"/>
  <c r="AE23" i="11"/>
  <c r="AD23" i="11"/>
  <c r="AE19" i="11"/>
  <c r="AD19" i="11"/>
  <c r="AE18" i="11"/>
  <c r="AD18" i="11"/>
  <c r="AE17" i="11"/>
  <c r="AD17" i="11"/>
  <c r="AE16" i="11"/>
  <c r="AD16" i="11"/>
  <c r="AE15" i="11"/>
  <c r="AD15" i="11"/>
  <c r="AE14" i="11"/>
  <c r="AD14" i="11"/>
  <c r="AE13" i="11"/>
  <c r="AD13" i="11"/>
  <c r="AE12" i="11"/>
  <c r="AD12" i="11"/>
  <c r="AE11" i="11"/>
  <c r="AD11" i="11"/>
  <c r="AE10" i="11"/>
  <c r="AD10" i="11"/>
  <c r="AE9" i="11"/>
  <c r="AD9" i="11"/>
  <c r="AE8" i="11"/>
  <c r="AD8" i="11"/>
  <c r="AE7" i="11"/>
  <c r="AD7" i="11"/>
  <c r="AE6" i="11"/>
  <c r="AD6" i="11"/>
  <c r="AE5" i="11"/>
  <c r="AD5" i="11"/>
  <c r="AB20" i="11"/>
  <c r="AH20" i="11" s="1"/>
  <c r="AJ151" i="11" l="1"/>
  <c r="AN151" i="11"/>
  <c r="AJ102" i="11"/>
  <c r="AN102" i="11"/>
  <c r="AB152" i="11"/>
  <c r="AH152" i="11" s="1"/>
  <c r="AN152" i="11" l="1"/>
  <c r="AJ152" i="11"/>
  <c r="AB173" i="11"/>
  <c r="AH173" i="11" s="1"/>
  <c r="X172" i="11"/>
  <c r="AD172" i="11" s="1"/>
  <c r="T172" i="11"/>
  <c r="P172" i="11"/>
  <c r="L172" i="11"/>
  <c r="H172" i="11"/>
  <c r="D172" i="11"/>
  <c r="B172" i="11"/>
  <c r="AA171" i="11"/>
  <c r="Z171" i="11"/>
  <c r="W171" i="11"/>
  <c r="V171" i="11"/>
  <c r="S171" i="11"/>
  <c r="R171" i="11"/>
  <c r="O171" i="11"/>
  <c r="N171" i="11"/>
  <c r="K171" i="11"/>
  <c r="J171" i="11"/>
  <c r="G171" i="11"/>
  <c r="F171" i="11"/>
  <c r="AA170" i="11"/>
  <c r="Z170" i="11"/>
  <c r="W170" i="11"/>
  <c r="V170" i="11"/>
  <c r="S170" i="11"/>
  <c r="R170" i="11"/>
  <c r="O170" i="11"/>
  <c r="N170" i="11"/>
  <c r="K170" i="11"/>
  <c r="J170" i="11"/>
  <c r="G170" i="11"/>
  <c r="F170" i="11"/>
  <c r="AA169" i="11"/>
  <c r="Z169" i="11"/>
  <c r="W169" i="11"/>
  <c r="V169" i="11"/>
  <c r="S169" i="11"/>
  <c r="R169" i="11"/>
  <c r="O169" i="11"/>
  <c r="N169" i="11"/>
  <c r="K169" i="11"/>
  <c r="J169" i="11"/>
  <c r="G169" i="11"/>
  <c r="F169" i="11"/>
  <c r="AA168" i="11"/>
  <c r="Z168" i="11"/>
  <c r="W168" i="11"/>
  <c r="V168" i="11"/>
  <c r="S168" i="11"/>
  <c r="R168" i="11"/>
  <c r="O168" i="11"/>
  <c r="N168" i="11"/>
  <c r="K168" i="11"/>
  <c r="J168" i="11"/>
  <c r="G168" i="11"/>
  <c r="F168" i="11"/>
  <c r="AA167" i="11"/>
  <c r="Z167" i="11"/>
  <c r="W167" i="11"/>
  <c r="V167" i="11"/>
  <c r="S167" i="11"/>
  <c r="R167" i="11"/>
  <c r="O167" i="11"/>
  <c r="N167" i="11"/>
  <c r="K167" i="11"/>
  <c r="J167" i="11"/>
  <c r="G167" i="11"/>
  <c r="F167" i="11"/>
  <c r="AA166" i="11"/>
  <c r="Z166" i="11"/>
  <c r="W166" i="11"/>
  <c r="V166" i="11"/>
  <c r="S166" i="11"/>
  <c r="R166" i="11"/>
  <c r="O166" i="11"/>
  <c r="N166" i="11"/>
  <c r="K166" i="11"/>
  <c r="J166" i="11"/>
  <c r="G166" i="11"/>
  <c r="F166" i="11"/>
  <c r="AA165" i="11"/>
  <c r="Z165" i="11"/>
  <c r="W165" i="11"/>
  <c r="V165" i="11"/>
  <c r="S165" i="11"/>
  <c r="R165" i="11"/>
  <c r="O165" i="11"/>
  <c r="N165" i="11"/>
  <c r="K165" i="11"/>
  <c r="J165" i="11"/>
  <c r="G165" i="11"/>
  <c r="F165" i="11"/>
  <c r="AA164" i="11"/>
  <c r="Z164" i="11"/>
  <c r="W164" i="11"/>
  <c r="V164" i="11"/>
  <c r="S164" i="11"/>
  <c r="R164" i="11"/>
  <c r="O164" i="11"/>
  <c r="N164" i="11"/>
  <c r="K164" i="11"/>
  <c r="J164" i="11"/>
  <c r="G164" i="11"/>
  <c r="F164" i="11"/>
  <c r="AA163" i="11"/>
  <c r="Z163" i="11"/>
  <c r="W163" i="11"/>
  <c r="V163" i="11"/>
  <c r="S163" i="11"/>
  <c r="R163" i="11"/>
  <c r="O163" i="11"/>
  <c r="N163" i="11"/>
  <c r="K163" i="11"/>
  <c r="J163" i="11"/>
  <c r="G163" i="11"/>
  <c r="F163" i="11"/>
  <c r="AA162" i="11"/>
  <c r="Z162" i="11"/>
  <c r="W162" i="11"/>
  <c r="V162" i="11"/>
  <c r="S162" i="11"/>
  <c r="R162" i="11"/>
  <c r="O162" i="11"/>
  <c r="N162" i="11"/>
  <c r="K162" i="11"/>
  <c r="J162" i="11"/>
  <c r="G162" i="11"/>
  <c r="F162" i="11"/>
  <c r="AA161" i="11"/>
  <c r="Z161" i="11"/>
  <c r="W161" i="11"/>
  <c r="V161" i="11"/>
  <c r="S161" i="11"/>
  <c r="R161" i="11"/>
  <c r="O161" i="11"/>
  <c r="N161" i="11"/>
  <c r="K161" i="11"/>
  <c r="J161" i="11"/>
  <c r="G161" i="11"/>
  <c r="F161" i="11"/>
  <c r="AA160" i="11"/>
  <c r="Z160" i="11"/>
  <c r="W160" i="11"/>
  <c r="V160" i="11"/>
  <c r="S160" i="11"/>
  <c r="R160" i="11"/>
  <c r="O160" i="11"/>
  <c r="N160" i="11"/>
  <c r="K160" i="11"/>
  <c r="J160" i="11"/>
  <c r="G160" i="11"/>
  <c r="F160" i="11"/>
  <c r="X157" i="11"/>
  <c r="T157" i="11"/>
  <c r="P157" i="11"/>
  <c r="L157" i="11"/>
  <c r="H157" i="11"/>
  <c r="D157" i="11"/>
  <c r="AA156" i="11"/>
  <c r="Z156" i="11"/>
  <c r="W156" i="11"/>
  <c r="V156" i="11"/>
  <c r="S156" i="11"/>
  <c r="R156" i="11"/>
  <c r="O156" i="11"/>
  <c r="N156" i="11"/>
  <c r="K156" i="11"/>
  <c r="J156" i="11"/>
  <c r="G156" i="11"/>
  <c r="F156" i="11"/>
  <c r="AA155" i="11"/>
  <c r="Z155" i="11"/>
  <c r="W155" i="11"/>
  <c r="V155" i="11"/>
  <c r="S155" i="11"/>
  <c r="R155" i="11"/>
  <c r="O155" i="11"/>
  <c r="N155" i="11"/>
  <c r="K155" i="11"/>
  <c r="J155" i="11"/>
  <c r="G155" i="11"/>
  <c r="F155" i="11"/>
  <c r="X151" i="11"/>
  <c r="AD151" i="11" s="1"/>
  <c r="T151" i="11"/>
  <c r="P151" i="11"/>
  <c r="L151" i="11"/>
  <c r="H151" i="11"/>
  <c r="D151" i="11"/>
  <c r="B151" i="11"/>
  <c r="AA150" i="11"/>
  <c r="Z150" i="11"/>
  <c r="W150" i="11"/>
  <c r="V150" i="11"/>
  <c r="S150" i="11"/>
  <c r="R150" i="11"/>
  <c r="O150" i="11"/>
  <c r="N150" i="11"/>
  <c r="K150" i="11"/>
  <c r="J150" i="11"/>
  <c r="G150" i="11"/>
  <c r="F150" i="11"/>
  <c r="AA149" i="11"/>
  <c r="Z149" i="11"/>
  <c r="W149" i="11"/>
  <c r="V149" i="11"/>
  <c r="S149" i="11"/>
  <c r="R149" i="11"/>
  <c r="O149" i="11"/>
  <c r="N149" i="11"/>
  <c r="K149" i="11"/>
  <c r="J149" i="11"/>
  <c r="G149" i="11"/>
  <c r="F149" i="11"/>
  <c r="AA148" i="11"/>
  <c r="Z148" i="11"/>
  <c r="W148" i="11"/>
  <c r="V148" i="11"/>
  <c r="S148" i="11"/>
  <c r="R148" i="11"/>
  <c r="O148" i="11"/>
  <c r="N148" i="11"/>
  <c r="K148" i="11"/>
  <c r="J148" i="11"/>
  <c r="G148" i="11"/>
  <c r="F148" i="11"/>
  <c r="AA147" i="11"/>
  <c r="Z147" i="11"/>
  <c r="W147" i="11"/>
  <c r="V147" i="11"/>
  <c r="S147" i="11"/>
  <c r="R147" i="11"/>
  <c r="O147" i="11"/>
  <c r="N147" i="11"/>
  <c r="K147" i="11"/>
  <c r="J147" i="11"/>
  <c r="G147" i="11"/>
  <c r="F147" i="11"/>
  <c r="AA144" i="11"/>
  <c r="Z144" i="11"/>
  <c r="W144" i="11"/>
  <c r="V144" i="11"/>
  <c r="S144" i="11"/>
  <c r="R144" i="11"/>
  <c r="O144" i="11"/>
  <c r="N144" i="11"/>
  <c r="K144" i="11"/>
  <c r="J144" i="11"/>
  <c r="G144" i="11"/>
  <c r="F144" i="11"/>
  <c r="AA143" i="11"/>
  <c r="Z143" i="11"/>
  <c r="W143" i="11"/>
  <c r="V143" i="11"/>
  <c r="S143" i="11"/>
  <c r="R143" i="11"/>
  <c r="O143" i="11"/>
  <c r="N143" i="11"/>
  <c r="K143" i="11"/>
  <c r="J143" i="11"/>
  <c r="G143" i="11"/>
  <c r="F143" i="11"/>
  <c r="X139" i="11"/>
  <c r="AD139" i="11" s="1"/>
  <c r="T139" i="11"/>
  <c r="P139" i="11"/>
  <c r="L139" i="11"/>
  <c r="H139" i="11"/>
  <c r="D139" i="11"/>
  <c r="B139" i="11"/>
  <c r="AA138" i="11"/>
  <c r="Z138" i="11"/>
  <c r="W138" i="11"/>
  <c r="V138" i="11"/>
  <c r="S138" i="11"/>
  <c r="R138" i="11"/>
  <c r="O138" i="11"/>
  <c r="N138" i="11"/>
  <c r="K138" i="11"/>
  <c r="J138" i="11"/>
  <c r="G138" i="11"/>
  <c r="F138" i="11"/>
  <c r="AA137" i="11"/>
  <c r="Z137" i="11"/>
  <c r="W137" i="11"/>
  <c r="V137" i="11"/>
  <c r="S137" i="11"/>
  <c r="R137" i="11"/>
  <c r="O137" i="11"/>
  <c r="N137" i="11"/>
  <c r="K137" i="11"/>
  <c r="J137" i="11"/>
  <c r="G137" i="11"/>
  <c r="F137" i="11"/>
  <c r="AA136" i="11"/>
  <c r="Z136" i="11"/>
  <c r="W136" i="11"/>
  <c r="V136" i="11"/>
  <c r="S136" i="11"/>
  <c r="R136" i="11"/>
  <c r="O136" i="11"/>
  <c r="N136" i="11"/>
  <c r="K136" i="11"/>
  <c r="J136" i="11"/>
  <c r="G136" i="11"/>
  <c r="F136" i="11"/>
  <c r="X133" i="11"/>
  <c r="T133" i="11"/>
  <c r="P133" i="11"/>
  <c r="L133" i="11"/>
  <c r="H133" i="11"/>
  <c r="D133" i="11"/>
  <c r="B133" i="11"/>
  <c r="AA132" i="11"/>
  <c r="Z132" i="11"/>
  <c r="W132" i="11"/>
  <c r="V132" i="11"/>
  <c r="S132" i="11"/>
  <c r="R132" i="11"/>
  <c r="O132" i="11"/>
  <c r="N132" i="11"/>
  <c r="K132" i="11"/>
  <c r="J132" i="11"/>
  <c r="G132" i="11"/>
  <c r="F132" i="11"/>
  <c r="AT131" i="11"/>
  <c r="AA131" i="11"/>
  <c r="Z131" i="11"/>
  <c r="W131" i="11"/>
  <c r="V131" i="11"/>
  <c r="S131" i="11"/>
  <c r="R131" i="11"/>
  <c r="O131" i="11"/>
  <c r="N131" i="11"/>
  <c r="K131" i="11"/>
  <c r="J131" i="11"/>
  <c r="G131" i="11"/>
  <c r="F131" i="11"/>
  <c r="AA130" i="11"/>
  <c r="Z130" i="11"/>
  <c r="W130" i="11"/>
  <c r="V130" i="11"/>
  <c r="S130" i="11"/>
  <c r="R130" i="11"/>
  <c r="O130" i="11"/>
  <c r="N130" i="11"/>
  <c r="K130" i="11"/>
  <c r="J130" i="11"/>
  <c r="G130" i="11"/>
  <c r="F130" i="11"/>
  <c r="AA129" i="11"/>
  <c r="Z129" i="11"/>
  <c r="W129" i="11"/>
  <c r="V129" i="11"/>
  <c r="S129" i="11"/>
  <c r="R129" i="11"/>
  <c r="O129" i="11"/>
  <c r="N129" i="11"/>
  <c r="K129" i="11"/>
  <c r="J129" i="11"/>
  <c r="G129" i="11"/>
  <c r="F129" i="11"/>
  <c r="AA128" i="11"/>
  <c r="Z128" i="11"/>
  <c r="W128" i="11"/>
  <c r="V128" i="11"/>
  <c r="S128" i="11"/>
  <c r="R128" i="11"/>
  <c r="O128" i="11"/>
  <c r="N128" i="11"/>
  <c r="K128" i="11"/>
  <c r="J128" i="11"/>
  <c r="G128" i="11"/>
  <c r="F128" i="11"/>
  <c r="AA127" i="11"/>
  <c r="Z127" i="11"/>
  <c r="W127" i="11"/>
  <c r="V127" i="11"/>
  <c r="S127" i="11"/>
  <c r="R127" i="11"/>
  <c r="O127" i="11"/>
  <c r="N127" i="11"/>
  <c r="K127" i="11"/>
  <c r="J127" i="11"/>
  <c r="G127" i="11"/>
  <c r="F127" i="11"/>
  <c r="AT126" i="11"/>
  <c r="AQ126" i="11"/>
  <c r="AS126" i="11" s="1"/>
  <c r="AA126" i="11"/>
  <c r="Z126" i="11"/>
  <c r="W126" i="11"/>
  <c r="V126" i="11"/>
  <c r="S126" i="11"/>
  <c r="R126" i="11"/>
  <c r="O126" i="11"/>
  <c r="N126" i="11"/>
  <c r="K126" i="11"/>
  <c r="J126" i="11"/>
  <c r="G126" i="11"/>
  <c r="F126" i="11"/>
  <c r="AT125" i="11"/>
  <c r="AS125" i="11"/>
  <c r="AA125" i="11"/>
  <c r="Z125" i="11"/>
  <c r="W125" i="11"/>
  <c r="V125" i="11"/>
  <c r="S125" i="11"/>
  <c r="R125" i="11"/>
  <c r="O125" i="11"/>
  <c r="N125" i="11"/>
  <c r="K125" i="11"/>
  <c r="J125" i="11"/>
  <c r="G125" i="11"/>
  <c r="F125" i="11"/>
  <c r="AT124" i="11"/>
  <c r="AS124" i="11"/>
  <c r="AA124" i="11"/>
  <c r="Z124" i="11"/>
  <c r="W124" i="11"/>
  <c r="V124" i="11"/>
  <c r="S124" i="11"/>
  <c r="R124" i="11"/>
  <c r="O124" i="11"/>
  <c r="N124" i="11"/>
  <c r="K124" i="11"/>
  <c r="J124" i="11"/>
  <c r="G124" i="11"/>
  <c r="F124" i="11"/>
  <c r="AT123" i="11"/>
  <c r="AS123" i="11"/>
  <c r="AA123" i="11"/>
  <c r="Z123" i="11"/>
  <c r="W123" i="11"/>
  <c r="V123" i="11"/>
  <c r="S123" i="11"/>
  <c r="R123" i="11"/>
  <c r="O123" i="11"/>
  <c r="N123" i="11"/>
  <c r="K123" i="11"/>
  <c r="J123" i="11"/>
  <c r="G123" i="11"/>
  <c r="F123" i="11"/>
  <c r="AT122" i="11"/>
  <c r="AS122" i="11"/>
  <c r="AA122" i="11"/>
  <c r="Z122" i="11"/>
  <c r="W122" i="11"/>
  <c r="V122" i="11"/>
  <c r="S122" i="11"/>
  <c r="R122" i="11"/>
  <c r="O122" i="11"/>
  <c r="N122" i="11"/>
  <c r="K122" i="11"/>
  <c r="J122" i="11"/>
  <c r="G122" i="11"/>
  <c r="F122" i="11"/>
  <c r="AT121" i="11"/>
  <c r="AS121" i="11"/>
  <c r="AA121" i="11"/>
  <c r="Z121" i="11"/>
  <c r="W121" i="11"/>
  <c r="V121" i="11"/>
  <c r="S121" i="11"/>
  <c r="R121" i="11"/>
  <c r="O121" i="11"/>
  <c r="N121" i="11"/>
  <c r="K121" i="11"/>
  <c r="J121" i="11"/>
  <c r="G121" i="11"/>
  <c r="F121" i="11"/>
  <c r="AT120" i="11"/>
  <c r="AS120" i="11"/>
  <c r="AA120" i="11"/>
  <c r="Z120" i="11"/>
  <c r="W120" i="11"/>
  <c r="V120" i="11"/>
  <c r="S120" i="11"/>
  <c r="R120" i="11"/>
  <c r="O120" i="11"/>
  <c r="N120" i="11"/>
  <c r="K120" i="11"/>
  <c r="J120" i="11"/>
  <c r="G120" i="11"/>
  <c r="F120" i="11"/>
  <c r="AT119" i="11"/>
  <c r="AS119" i="11"/>
  <c r="AA119" i="11"/>
  <c r="Z119" i="11"/>
  <c r="W119" i="11"/>
  <c r="V119" i="11"/>
  <c r="S119" i="11"/>
  <c r="R119" i="11"/>
  <c r="O119" i="11"/>
  <c r="N119" i="11"/>
  <c r="K119" i="11"/>
  <c r="J119" i="11"/>
  <c r="G119" i="11"/>
  <c r="F119" i="11"/>
  <c r="AT118" i="11"/>
  <c r="AS118" i="11"/>
  <c r="AA118" i="11"/>
  <c r="Z118" i="11"/>
  <c r="W118" i="11"/>
  <c r="V118" i="11"/>
  <c r="S118" i="11"/>
  <c r="R118" i="11"/>
  <c r="O118" i="11"/>
  <c r="N118" i="11"/>
  <c r="K118" i="11"/>
  <c r="J118" i="11"/>
  <c r="G118" i="11"/>
  <c r="F118" i="11"/>
  <c r="AT117" i="11"/>
  <c r="AS117" i="11"/>
  <c r="AA117" i="11"/>
  <c r="Z117" i="11"/>
  <c r="W117" i="11"/>
  <c r="V117" i="11"/>
  <c r="S117" i="11"/>
  <c r="R117" i="11"/>
  <c r="O117" i="11"/>
  <c r="N117" i="11"/>
  <c r="K117" i="11"/>
  <c r="J117" i="11"/>
  <c r="G117" i="11"/>
  <c r="F117" i="11"/>
  <c r="AT116" i="11"/>
  <c r="AS116" i="11"/>
  <c r="AA116" i="11"/>
  <c r="Z116" i="11"/>
  <c r="W116" i="11"/>
  <c r="V116" i="11"/>
  <c r="S116" i="11"/>
  <c r="R116" i="11"/>
  <c r="O116" i="11"/>
  <c r="N116" i="11"/>
  <c r="K116" i="11"/>
  <c r="J116" i="11"/>
  <c r="G116" i="11"/>
  <c r="F116" i="11"/>
  <c r="AT115" i="11"/>
  <c r="AQ115" i="11"/>
  <c r="AQ131" i="11" s="1"/>
  <c r="AS131" i="11" s="1"/>
  <c r="AA115" i="11"/>
  <c r="Z115" i="11"/>
  <c r="W115" i="11"/>
  <c r="V115" i="11"/>
  <c r="S115" i="11"/>
  <c r="R115" i="11"/>
  <c r="O115" i="11"/>
  <c r="N115" i="11"/>
  <c r="K115" i="11"/>
  <c r="J115" i="11"/>
  <c r="G115" i="11"/>
  <c r="F115" i="11"/>
  <c r="AT114" i="11"/>
  <c r="AQ114" i="11"/>
  <c r="AS114" i="11" s="1"/>
  <c r="AA114" i="11"/>
  <c r="Z114" i="11"/>
  <c r="W114" i="11"/>
  <c r="V114" i="11"/>
  <c r="S114" i="11"/>
  <c r="R114" i="11"/>
  <c r="O114" i="11"/>
  <c r="N114" i="11"/>
  <c r="K114" i="11"/>
  <c r="J114" i="11"/>
  <c r="G114" i="11"/>
  <c r="F114" i="11"/>
  <c r="AA113" i="11"/>
  <c r="Z113" i="11"/>
  <c r="W113" i="11"/>
  <c r="V113" i="11"/>
  <c r="S113" i="11"/>
  <c r="R113" i="11"/>
  <c r="O113" i="11"/>
  <c r="N113" i="11"/>
  <c r="K113" i="11"/>
  <c r="J113" i="11"/>
  <c r="G113" i="11"/>
  <c r="F113" i="11"/>
  <c r="AA112" i="11"/>
  <c r="Z112" i="11"/>
  <c r="W112" i="11"/>
  <c r="V112" i="11"/>
  <c r="S112" i="11"/>
  <c r="R112" i="11"/>
  <c r="O112" i="11"/>
  <c r="N112" i="11"/>
  <c r="K112" i="11"/>
  <c r="J112" i="11"/>
  <c r="G112" i="11"/>
  <c r="F112" i="11"/>
  <c r="AA111" i="11"/>
  <c r="Z111" i="11"/>
  <c r="W111" i="11"/>
  <c r="V111" i="11"/>
  <c r="S111" i="11"/>
  <c r="R111" i="11"/>
  <c r="O111" i="11"/>
  <c r="N111" i="11"/>
  <c r="K111" i="11"/>
  <c r="J111" i="11"/>
  <c r="G111" i="11"/>
  <c r="F111" i="11"/>
  <c r="AT110" i="11"/>
  <c r="AS110" i="11"/>
  <c r="AT109" i="11"/>
  <c r="AS109" i="11"/>
  <c r="X109" i="11"/>
  <c r="AD109" i="11" s="1"/>
  <c r="T109" i="11"/>
  <c r="P109" i="11"/>
  <c r="L109" i="11"/>
  <c r="H109" i="11"/>
  <c r="D109" i="11"/>
  <c r="B109" i="11"/>
  <c r="AT108" i="11"/>
  <c r="AS108" i="11"/>
  <c r="AA108" i="11"/>
  <c r="Z108" i="11"/>
  <c r="W108" i="11"/>
  <c r="V108" i="11"/>
  <c r="S108" i="11"/>
  <c r="R108" i="11"/>
  <c r="O108" i="11"/>
  <c r="N108" i="11"/>
  <c r="K108" i="11"/>
  <c r="J108" i="11"/>
  <c r="G108" i="11"/>
  <c r="F108" i="11"/>
  <c r="AT107" i="11"/>
  <c r="AS107" i="11"/>
  <c r="AA107" i="11"/>
  <c r="Z107" i="11"/>
  <c r="W107" i="11"/>
  <c r="V107" i="11"/>
  <c r="S107" i="11"/>
  <c r="R107" i="11"/>
  <c r="O107" i="11"/>
  <c r="N107" i="11"/>
  <c r="K107" i="11"/>
  <c r="J107" i="11"/>
  <c r="G107" i="11"/>
  <c r="F107" i="11"/>
  <c r="AT106" i="11"/>
  <c r="AS106" i="11"/>
  <c r="AA106" i="11"/>
  <c r="Z106" i="11"/>
  <c r="W106" i="11"/>
  <c r="V106" i="11"/>
  <c r="S106" i="11"/>
  <c r="R106" i="11"/>
  <c r="O106" i="11"/>
  <c r="N106" i="11"/>
  <c r="K106" i="11"/>
  <c r="J106" i="11"/>
  <c r="G106" i="11"/>
  <c r="F106" i="11"/>
  <c r="AT105" i="11"/>
  <c r="AS105" i="11"/>
  <c r="AA105" i="11"/>
  <c r="Z105" i="11"/>
  <c r="W105" i="11"/>
  <c r="V105" i="11"/>
  <c r="S105" i="11"/>
  <c r="R105" i="11"/>
  <c r="O105" i="11"/>
  <c r="N105" i="11"/>
  <c r="K105" i="11"/>
  <c r="J105" i="11"/>
  <c r="G105" i="11"/>
  <c r="F105" i="11"/>
  <c r="AT104" i="11"/>
  <c r="AQ104" i="11"/>
  <c r="AS104" i="11" s="1"/>
  <c r="P102" i="11"/>
  <c r="L102" i="11"/>
  <c r="AA101" i="11"/>
  <c r="Z101" i="11"/>
  <c r="W101" i="11"/>
  <c r="V101" i="11"/>
  <c r="S101" i="11"/>
  <c r="R101" i="11"/>
  <c r="O101" i="11"/>
  <c r="N101" i="11"/>
  <c r="K101" i="11"/>
  <c r="J101" i="11"/>
  <c r="G101" i="11"/>
  <c r="F101" i="11"/>
  <c r="AA100" i="11"/>
  <c r="Z100" i="11"/>
  <c r="W100" i="11"/>
  <c r="V100" i="11"/>
  <c r="S100" i="11"/>
  <c r="R100" i="11"/>
  <c r="O100" i="11"/>
  <c r="N100" i="11"/>
  <c r="K100" i="11"/>
  <c r="J100" i="11"/>
  <c r="G100" i="11"/>
  <c r="F100" i="11"/>
  <c r="Y99" i="11"/>
  <c r="AE99" i="11" s="1"/>
  <c r="X99" i="11"/>
  <c r="AD99" i="11" s="1"/>
  <c r="W99" i="11"/>
  <c r="T99" i="11"/>
  <c r="V99" i="11" s="1"/>
  <c r="S99" i="11"/>
  <c r="R99" i="11"/>
  <c r="I99" i="11"/>
  <c r="O99" i="11" s="1"/>
  <c r="H99" i="11"/>
  <c r="H102" i="11" s="1"/>
  <c r="E99" i="11"/>
  <c r="D99" i="11"/>
  <c r="C99" i="11"/>
  <c r="B99" i="11"/>
  <c r="AA98" i="11"/>
  <c r="Z98" i="11"/>
  <c r="W98" i="11"/>
  <c r="V98" i="11"/>
  <c r="S98" i="11"/>
  <c r="R98" i="11"/>
  <c r="O98" i="11"/>
  <c r="N98" i="11"/>
  <c r="K98" i="11"/>
  <c r="J98" i="11"/>
  <c r="G98" i="11"/>
  <c r="F98" i="11"/>
  <c r="AT97" i="11"/>
  <c r="AS97" i="11"/>
  <c r="AA97" i="11"/>
  <c r="Z97" i="11"/>
  <c r="W97" i="11"/>
  <c r="V97" i="11"/>
  <c r="S97" i="11"/>
  <c r="R97" i="11"/>
  <c r="O97" i="11"/>
  <c r="N97" i="11"/>
  <c r="K97" i="11"/>
  <c r="J97" i="11"/>
  <c r="G97" i="11"/>
  <c r="F97" i="11"/>
  <c r="AT96" i="11"/>
  <c r="AS96" i="11"/>
  <c r="AA96" i="11"/>
  <c r="Z96" i="11"/>
  <c r="W96" i="11"/>
  <c r="V96" i="11"/>
  <c r="S96" i="11"/>
  <c r="R96" i="11"/>
  <c r="O96" i="11"/>
  <c r="N96" i="11"/>
  <c r="K96" i="11"/>
  <c r="J96" i="11"/>
  <c r="G96" i="11"/>
  <c r="F96" i="11"/>
  <c r="AT95" i="11"/>
  <c r="AS95" i="11"/>
  <c r="AA95" i="11"/>
  <c r="Z95" i="11"/>
  <c r="W95" i="11"/>
  <c r="V95" i="11"/>
  <c r="S95" i="11"/>
  <c r="R95" i="11"/>
  <c r="O95" i="11"/>
  <c r="N95" i="11"/>
  <c r="K95" i="11"/>
  <c r="J95" i="11"/>
  <c r="G95" i="11"/>
  <c r="F95" i="11"/>
  <c r="AT94" i="11"/>
  <c r="AS94" i="11"/>
  <c r="AT93" i="11"/>
  <c r="AS93" i="11"/>
  <c r="AT92" i="11"/>
  <c r="AS92" i="11"/>
  <c r="AA92" i="11"/>
  <c r="Z92" i="11"/>
  <c r="W92" i="11"/>
  <c r="V92" i="11"/>
  <c r="S92" i="11"/>
  <c r="R92" i="11"/>
  <c r="O92" i="11"/>
  <c r="N92" i="11"/>
  <c r="K92" i="11"/>
  <c r="J92" i="11"/>
  <c r="G92" i="11"/>
  <c r="F92" i="11"/>
  <c r="AT91" i="11"/>
  <c r="AS91" i="11"/>
  <c r="AA91" i="11"/>
  <c r="Z91" i="11"/>
  <c r="W91" i="11"/>
  <c r="V91" i="11"/>
  <c r="S91" i="11"/>
  <c r="R91" i="11"/>
  <c r="O91" i="11"/>
  <c r="N91" i="11"/>
  <c r="K91" i="11"/>
  <c r="J91" i="11"/>
  <c r="F91" i="11"/>
  <c r="C91" i="11"/>
  <c r="B91" i="11"/>
  <c r="AT90" i="11"/>
  <c r="AS90" i="11"/>
  <c r="AA90" i="11"/>
  <c r="Z90" i="11"/>
  <c r="V90" i="11"/>
  <c r="R90" i="11"/>
  <c r="Q90" i="11"/>
  <c r="W90" i="11" s="1"/>
  <c r="N90" i="11"/>
  <c r="M90" i="11"/>
  <c r="O90" i="11" s="1"/>
  <c r="K90" i="11"/>
  <c r="J90" i="11"/>
  <c r="F90" i="11"/>
  <c r="C90" i="11"/>
  <c r="AT89" i="11"/>
  <c r="AS89" i="11"/>
  <c r="AA89" i="11"/>
  <c r="Z89" i="11"/>
  <c r="W89" i="11"/>
  <c r="V89" i="11"/>
  <c r="S89" i="11"/>
  <c r="R89" i="11"/>
  <c r="O89" i="11"/>
  <c r="N89" i="11"/>
  <c r="K89" i="11"/>
  <c r="J89" i="11"/>
  <c r="G89" i="11"/>
  <c r="F89" i="11"/>
  <c r="AT88" i="11"/>
  <c r="AS88" i="11"/>
  <c r="AA88" i="11"/>
  <c r="Z88" i="11"/>
  <c r="W88" i="11"/>
  <c r="V88" i="11"/>
  <c r="S88" i="11"/>
  <c r="R88" i="11"/>
  <c r="O88" i="11"/>
  <c r="N88" i="11"/>
  <c r="K88" i="11"/>
  <c r="J88" i="11"/>
  <c r="G88" i="11"/>
  <c r="F88" i="11"/>
  <c r="AT87" i="11"/>
  <c r="AQ87" i="11"/>
  <c r="AS87" i="11" s="1"/>
  <c r="AA87" i="11"/>
  <c r="Z87" i="11"/>
  <c r="W87" i="11"/>
  <c r="V87" i="11"/>
  <c r="S87" i="11"/>
  <c r="R87" i="11"/>
  <c r="O87" i="11"/>
  <c r="N87" i="11"/>
  <c r="K87" i="11"/>
  <c r="J87" i="11"/>
  <c r="G87" i="11"/>
  <c r="F87" i="11"/>
  <c r="AA86" i="11"/>
  <c r="Z86" i="11"/>
  <c r="W86" i="11"/>
  <c r="V86" i="11"/>
  <c r="S86" i="11"/>
  <c r="R86" i="11"/>
  <c r="O86" i="11"/>
  <c r="N86" i="11"/>
  <c r="K86" i="11"/>
  <c r="J86" i="11"/>
  <c r="G86" i="11"/>
  <c r="F86" i="11"/>
  <c r="AT85" i="11"/>
  <c r="AS85" i="11"/>
  <c r="AA85" i="11"/>
  <c r="Z85" i="11"/>
  <c r="W85" i="11"/>
  <c r="V85" i="11"/>
  <c r="S85" i="11"/>
  <c r="R85" i="11"/>
  <c r="O85" i="11"/>
  <c r="N85" i="11"/>
  <c r="K85" i="11"/>
  <c r="J85" i="11"/>
  <c r="G85" i="11"/>
  <c r="F85" i="11"/>
  <c r="AT81" i="11"/>
  <c r="AS81" i="11"/>
  <c r="X81" i="11"/>
  <c r="AD81" i="11" s="1"/>
  <c r="T81" i="11"/>
  <c r="P81" i="11"/>
  <c r="L81" i="11"/>
  <c r="H81" i="11"/>
  <c r="D81" i="11"/>
  <c r="B81" i="11"/>
  <c r="AA80" i="11"/>
  <c r="Z80" i="11"/>
  <c r="W80" i="11"/>
  <c r="V80" i="11"/>
  <c r="S80" i="11"/>
  <c r="R80" i="11"/>
  <c r="O80" i="11"/>
  <c r="N80" i="11"/>
  <c r="K80" i="11"/>
  <c r="J80" i="11"/>
  <c r="G80" i="11"/>
  <c r="F80" i="11"/>
  <c r="AA79" i="11"/>
  <c r="Z79" i="11"/>
  <c r="W79" i="11"/>
  <c r="V79" i="11"/>
  <c r="S79" i="11"/>
  <c r="R79" i="11"/>
  <c r="O79" i="11"/>
  <c r="N79" i="11"/>
  <c r="K79" i="11"/>
  <c r="J79" i="11"/>
  <c r="G79" i="11"/>
  <c r="F79" i="11"/>
  <c r="AA78" i="11"/>
  <c r="Z78" i="11"/>
  <c r="W78" i="11"/>
  <c r="V78" i="11"/>
  <c r="S78" i="11"/>
  <c r="R78" i="11"/>
  <c r="O78" i="11"/>
  <c r="N78" i="11"/>
  <c r="K78" i="11"/>
  <c r="J78" i="11"/>
  <c r="G78" i="11"/>
  <c r="F78" i="11"/>
  <c r="AA77" i="11"/>
  <c r="Z77" i="11"/>
  <c r="W77" i="11"/>
  <c r="V77" i="11"/>
  <c r="S77" i="11"/>
  <c r="R77" i="11"/>
  <c r="O77" i="11"/>
  <c r="N77" i="11"/>
  <c r="K77" i="11"/>
  <c r="J77" i="11"/>
  <c r="G77" i="11"/>
  <c r="F77" i="11"/>
  <c r="AA76" i="11"/>
  <c r="Z76" i="11"/>
  <c r="W76" i="11"/>
  <c r="V76" i="11"/>
  <c r="S76" i="11"/>
  <c r="R76" i="11"/>
  <c r="O76" i="11"/>
  <c r="N76" i="11"/>
  <c r="K76" i="11"/>
  <c r="J76" i="11"/>
  <c r="G76" i="11"/>
  <c r="F76" i="11"/>
  <c r="AA75" i="11"/>
  <c r="Z75" i="11"/>
  <c r="W75" i="11"/>
  <c r="V75" i="11"/>
  <c r="S75" i="11"/>
  <c r="R75" i="11"/>
  <c r="O75" i="11"/>
  <c r="N75" i="11"/>
  <c r="K75" i="11"/>
  <c r="J75" i="11"/>
  <c r="G75" i="11"/>
  <c r="F75" i="11"/>
  <c r="AA74" i="11"/>
  <c r="Z74" i="11"/>
  <c r="W74" i="11"/>
  <c r="V74" i="11"/>
  <c r="S74" i="11"/>
  <c r="R74" i="11"/>
  <c r="O74" i="11"/>
  <c r="N74" i="11"/>
  <c r="K74" i="11"/>
  <c r="J74" i="11"/>
  <c r="G74" i="11"/>
  <c r="F74" i="11"/>
  <c r="AA73" i="11"/>
  <c r="Z73" i="11"/>
  <c r="W73" i="11"/>
  <c r="V73" i="11"/>
  <c r="S73" i="11"/>
  <c r="R73" i="11"/>
  <c r="O73" i="11"/>
  <c r="N73" i="11"/>
  <c r="K73" i="11"/>
  <c r="J73" i="11"/>
  <c r="G73" i="11"/>
  <c r="F73" i="11"/>
  <c r="AA72" i="11"/>
  <c r="Z72" i="11"/>
  <c r="W72" i="11"/>
  <c r="V72" i="11"/>
  <c r="S72" i="11"/>
  <c r="R72" i="11"/>
  <c r="O72" i="11"/>
  <c r="N72" i="11"/>
  <c r="K72" i="11"/>
  <c r="J72" i="11"/>
  <c r="G72" i="11"/>
  <c r="F72" i="11"/>
  <c r="AA71" i="11"/>
  <c r="Z71" i="11"/>
  <c r="W71" i="11"/>
  <c r="V71" i="11"/>
  <c r="S71" i="11"/>
  <c r="R71" i="11"/>
  <c r="O71" i="11"/>
  <c r="N71" i="11"/>
  <c r="K71" i="11"/>
  <c r="J71" i="11"/>
  <c r="G71" i="11"/>
  <c r="F71" i="11"/>
  <c r="AA70" i="11"/>
  <c r="Z70" i="11"/>
  <c r="W70" i="11"/>
  <c r="V70" i="11"/>
  <c r="S70" i="11"/>
  <c r="R70" i="11"/>
  <c r="O70" i="11"/>
  <c r="N70" i="11"/>
  <c r="K70" i="11"/>
  <c r="J70" i="11"/>
  <c r="G70" i="11"/>
  <c r="F70" i="11"/>
  <c r="AT69" i="11"/>
  <c r="AS69" i="11"/>
  <c r="AA69" i="11"/>
  <c r="Z69" i="11"/>
  <c r="W69" i="11"/>
  <c r="V69" i="11"/>
  <c r="S69" i="11"/>
  <c r="R69" i="11"/>
  <c r="O69" i="11"/>
  <c r="N69" i="11"/>
  <c r="K69" i="11"/>
  <c r="J69" i="11"/>
  <c r="G69" i="11"/>
  <c r="F69" i="11"/>
  <c r="AA68" i="11"/>
  <c r="Z68" i="11"/>
  <c r="W68" i="11"/>
  <c r="V68" i="11"/>
  <c r="S68" i="11"/>
  <c r="R68" i="11"/>
  <c r="O68" i="11"/>
  <c r="N68" i="11"/>
  <c r="K68" i="11"/>
  <c r="J68" i="11"/>
  <c r="G68" i="11"/>
  <c r="F68" i="11"/>
  <c r="AT67" i="11"/>
  <c r="AS67" i="11"/>
  <c r="AA67" i="11"/>
  <c r="Z67" i="11"/>
  <c r="W67" i="11"/>
  <c r="V67" i="11"/>
  <c r="S67" i="11"/>
  <c r="R67" i="11"/>
  <c r="O67" i="11"/>
  <c r="N67" i="11"/>
  <c r="K67" i="11"/>
  <c r="J67" i="11"/>
  <c r="G67" i="11"/>
  <c r="F67" i="11"/>
  <c r="AT66" i="11"/>
  <c r="AS66" i="11"/>
  <c r="AA66" i="11"/>
  <c r="Z66" i="11"/>
  <c r="W66" i="11"/>
  <c r="V66" i="11"/>
  <c r="S66" i="11"/>
  <c r="R66" i="11"/>
  <c r="O66" i="11"/>
  <c r="N66" i="11"/>
  <c r="K66" i="11"/>
  <c r="J66" i="11"/>
  <c r="G66" i="11"/>
  <c r="F66" i="11"/>
  <c r="AT65" i="11"/>
  <c r="AS65" i="11"/>
  <c r="AA65" i="11"/>
  <c r="Z65" i="11"/>
  <c r="W65" i="11"/>
  <c r="V65" i="11"/>
  <c r="S65" i="11"/>
  <c r="R65" i="11"/>
  <c r="O65" i="11"/>
  <c r="N65" i="11"/>
  <c r="K65" i="11"/>
  <c r="J65" i="11"/>
  <c r="G65" i="11"/>
  <c r="F65" i="11"/>
  <c r="AT64" i="11"/>
  <c r="AS64" i="11"/>
  <c r="AA64" i="11"/>
  <c r="Z64" i="11"/>
  <c r="W64" i="11"/>
  <c r="V64" i="11"/>
  <c r="S64" i="11"/>
  <c r="R64" i="11"/>
  <c r="O64" i="11"/>
  <c r="N64" i="11"/>
  <c r="K64" i="11"/>
  <c r="J64" i="11"/>
  <c r="G64" i="11"/>
  <c r="F64" i="11"/>
  <c r="AT63" i="11"/>
  <c r="AS63" i="11"/>
  <c r="AA63" i="11"/>
  <c r="Z63" i="11"/>
  <c r="W63" i="11"/>
  <c r="V63" i="11"/>
  <c r="S63" i="11"/>
  <c r="R63" i="11"/>
  <c r="O63" i="11"/>
  <c r="N63" i="11"/>
  <c r="K63" i="11"/>
  <c r="J63" i="11"/>
  <c r="G63" i="11"/>
  <c r="F63" i="11"/>
  <c r="AT62" i="11"/>
  <c r="AS62" i="11"/>
  <c r="AA62" i="11"/>
  <c r="Z62" i="11"/>
  <c r="W62" i="11"/>
  <c r="V62" i="11"/>
  <c r="S62" i="11"/>
  <c r="R62" i="11"/>
  <c r="O62" i="11"/>
  <c r="N62" i="11"/>
  <c r="K62" i="11"/>
  <c r="J62" i="11"/>
  <c r="G62" i="11"/>
  <c r="F62" i="11"/>
  <c r="AT61" i="11"/>
  <c r="AS61" i="11"/>
  <c r="AA61" i="11"/>
  <c r="Z61" i="11"/>
  <c r="W61" i="11"/>
  <c r="V61" i="11"/>
  <c r="S61" i="11"/>
  <c r="R61" i="11"/>
  <c r="O61" i="11"/>
  <c r="N61" i="11"/>
  <c r="K61" i="11"/>
  <c r="J61" i="11"/>
  <c r="G61" i="11"/>
  <c r="F61" i="11"/>
  <c r="AT60" i="11"/>
  <c r="AS60" i="11"/>
  <c r="AA60" i="11"/>
  <c r="Z60" i="11"/>
  <c r="W60" i="11"/>
  <c r="V60" i="11"/>
  <c r="S60" i="11"/>
  <c r="R60" i="11"/>
  <c r="O60" i="11"/>
  <c r="N60" i="11"/>
  <c r="K60" i="11"/>
  <c r="J60" i="11"/>
  <c r="G60" i="11"/>
  <c r="F60" i="11"/>
  <c r="AT59" i="11"/>
  <c r="AS59" i="11"/>
  <c r="AA59" i="11"/>
  <c r="Z59" i="11"/>
  <c r="W59" i="11"/>
  <c r="V59" i="11"/>
  <c r="S59" i="11"/>
  <c r="R59" i="11"/>
  <c r="O59" i="11"/>
  <c r="N59" i="11"/>
  <c r="K59" i="11"/>
  <c r="J59" i="11"/>
  <c r="G59" i="11"/>
  <c r="F59" i="11"/>
  <c r="AA58" i="11"/>
  <c r="Z58" i="11"/>
  <c r="W58" i="11"/>
  <c r="V58" i="11"/>
  <c r="S58" i="11"/>
  <c r="R58" i="11"/>
  <c r="O58" i="11"/>
  <c r="N58" i="11"/>
  <c r="K58" i="11"/>
  <c r="J58" i="11"/>
  <c r="G58" i="11"/>
  <c r="F58" i="11"/>
  <c r="AT57" i="11"/>
  <c r="AS57" i="11"/>
  <c r="AA57" i="11"/>
  <c r="Z57" i="11"/>
  <c r="W57" i="11"/>
  <c r="V57" i="11"/>
  <c r="S57" i="11"/>
  <c r="R57" i="11"/>
  <c r="O57" i="11"/>
  <c r="N57" i="11"/>
  <c r="K57" i="11"/>
  <c r="J57" i="11"/>
  <c r="G57" i="11"/>
  <c r="F57" i="11"/>
  <c r="AT56" i="11"/>
  <c r="AS56" i="11"/>
  <c r="AA56" i="11"/>
  <c r="Z56" i="11"/>
  <c r="W56" i="11"/>
  <c r="V56" i="11"/>
  <c r="S56" i="11"/>
  <c r="R56" i="11"/>
  <c r="O56" i="11"/>
  <c r="N56" i="11"/>
  <c r="K56" i="11"/>
  <c r="J56" i="11"/>
  <c r="G56" i="11"/>
  <c r="F56" i="11"/>
  <c r="AT55" i="11"/>
  <c r="AS55" i="11"/>
  <c r="AA55" i="11"/>
  <c r="Z55" i="11"/>
  <c r="W55" i="11"/>
  <c r="V55" i="11"/>
  <c r="S55" i="11"/>
  <c r="R55" i="11"/>
  <c r="O55" i="11"/>
  <c r="N55" i="11"/>
  <c r="K55" i="11"/>
  <c r="J55" i="11"/>
  <c r="G55" i="11"/>
  <c r="F55" i="11"/>
  <c r="AT54" i="11"/>
  <c r="AS54" i="11"/>
  <c r="AT52" i="11"/>
  <c r="AQ52" i="11"/>
  <c r="AS52" i="11" s="1"/>
  <c r="X52" i="11"/>
  <c r="AD52" i="11" s="1"/>
  <c r="T52" i="11"/>
  <c r="P52" i="11"/>
  <c r="L52" i="11"/>
  <c r="H52" i="11"/>
  <c r="D52" i="11"/>
  <c r="B52" i="11"/>
  <c r="AT51" i="11"/>
  <c r="AS51" i="11"/>
  <c r="AA51" i="11"/>
  <c r="Z51" i="11"/>
  <c r="W51" i="11"/>
  <c r="V51" i="11"/>
  <c r="S51" i="11"/>
  <c r="R51" i="11"/>
  <c r="O51" i="11"/>
  <c r="N51" i="11"/>
  <c r="K51" i="11"/>
  <c r="J51" i="11"/>
  <c r="G51" i="11"/>
  <c r="F51" i="11"/>
  <c r="AA50" i="11"/>
  <c r="Z50" i="11"/>
  <c r="W50" i="11"/>
  <c r="V50" i="11"/>
  <c r="S50" i="11"/>
  <c r="R50" i="11"/>
  <c r="O50" i="11"/>
  <c r="N50" i="11"/>
  <c r="K50" i="11"/>
  <c r="J50" i="11"/>
  <c r="G50" i="11"/>
  <c r="F50" i="11"/>
  <c r="AA49" i="11"/>
  <c r="Z49" i="11"/>
  <c r="W49" i="11"/>
  <c r="V49" i="11"/>
  <c r="S49" i="11"/>
  <c r="R49" i="11"/>
  <c r="O49" i="11"/>
  <c r="N49" i="11"/>
  <c r="K49" i="11"/>
  <c r="J49" i="11"/>
  <c r="G49" i="11"/>
  <c r="F49" i="11"/>
  <c r="AA48" i="11"/>
  <c r="Z48" i="11"/>
  <c r="W48" i="11"/>
  <c r="V48" i="11"/>
  <c r="S48" i="11"/>
  <c r="R48" i="11"/>
  <c r="O48" i="11"/>
  <c r="N48" i="11"/>
  <c r="K48" i="11"/>
  <c r="J48" i="11"/>
  <c r="G48" i="11"/>
  <c r="F48" i="11"/>
  <c r="AA47" i="11"/>
  <c r="Z47" i="11"/>
  <c r="W47" i="11"/>
  <c r="V47" i="11"/>
  <c r="S47" i="11"/>
  <c r="R47" i="11"/>
  <c r="O47" i="11"/>
  <c r="N47" i="11"/>
  <c r="K47" i="11"/>
  <c r="J47" i="11"/>
  <c r="G47" i="11"/>
  <c r="F47" i="11"/>
  <c r="AA46" i="11"/>
  <c r="Z46" i="11"/>
  <c r="W46" i="11"/>
  <c r="V46" i="11"/>
  <c r="S46" i="11"/>
  <c r="R46" i="11"/>
  <c r="O46" i="11"/>
  <c r="N46" i="11"/>
  <c r="K46" i="11"/>
  <c r="J46" i="11"/>
  <c r="G46" i="11"/>
  <c r="F46" i="11"/>
  <c r="AA45" i="11"/>
  <c r="Z45" i="11"/>
  <c r="W45" i="11"/>
  <c r="V45" i="11"/>
  <c r="S45" i="11"/>
  <c r="R45" i="11"/>
  <c r="O45" i="11"/>
  <c r="N45" i="11"/>
  <c r="K45" i="11"/>
  <c r="J45" i="11"/>
  <c r="G45" i="11"/>
  <c r="F45" i="11"/>
  <c r="AA44" i="11"/>
  <c r="Z44" i="11"/>
  <c r="W44" i="11"/>
  <c r="V44" i="11"/>
  <c r="S44" i="11"/>
  <c r="R44" i="11"/>
  <c r="O44" i="11"/>
  <c r="N44" i="11"/>
  <c r="K44" i="11"/>
  <c r="J44" i="11"/>
  <c r="G44" i="11"/>
  <c r="F44" i="11"/>
  <c r="AA43" i="11"/>
  <c r="Z43" i="11"/>
  <c r="W43" i="11"/>
  <c r="V43" i="11"/>
  <c r="S43" i="11"/>
  <c r="R43" i="11"/>
  <c r="O43" i="11"/>
  <c r="N43" i="11"/>
  <c r="K43" i="11"/>
  <c r="J43" i="11"/>
  <c r="G43" i="11"/>
  <c r="F43" i="11"/>
  <c r="AA42" i="11"/>
  <c r="Z42" i="11"/>
  <c r="W42" i="11"/>
  <c r="V42" i="11"/>
  <c r="S42" i="11"/>
  <c r="R42" i="11"/>
  <c r="O42" i="11"/>
  <c r="N42" i="11"/>
  <c r="K42" i="11"/>
  <c r="J42" i="11"/>
  <c r="G42" i="11"/>
  <c r="F42" i="11"/>
  <c r="AA41" i="11"/>
  <c r="Z41" i="11"/>
  <c r="W41" i="11"/>
  <c r="V41" i="11"/>
  <c r="S41" i="11"/>
  <c r="R41" i="11"/>
  <c r="O41" i="11"/>
  <c r="N41" i="11"/>
  <c r="K41" i="11"/>
  <c r="J41" i="11"/>
  <c r="G41" i="11"/>
  <c r="F41" i="11"/>
  <c r="AA40" i="11"/>
  <c r="Z40" i="11"/>
  <c r="W40" i="11"/>
  <c r="V40" i="11"/>
  <c r="S40" i="11"/>
  <c r="R40" i="11"/>
  <c r="O40" i="11"/>
  <c r="N40" i="11"/>
  <c r="K40" i="11"/>
  <c r="J40" i="11"/>
  <c r="G40" i="11"/>
  <c r="F40" i="11"/>
  <c r="AA39" i="11"/>
  <c r="Z39" i="11"/>
  <c r="W39" i="11"/>
  <c r="V39" i="11"/>
  <c r="S39" i="11"/>
  <c r="R39" i="11"/>
  <c r="O39" i="11"/>
  <c r="N39" i="11"/>
  <c r="K39" i="11"/>
  <c r="J39" i="11"/>
  <c r="G39" i="11"/>
  <c r="F39" i="11"/>
  <c r="AA38" i="11"/>
  <c r="Z38" i="11"/>
  <c r="W38" i="11"/>
  <c r="V38" i="11"/>
  <c r="S38" i="11"/>
  <c r="R38" i="11"/>
  <c r="O38" i="11"/>
  <c r="N38" i="11"/>
  <c r="K38" i="11"/>
  <c r="J38" i="11"/>
  <c r="G38" i="11"/>
  <c r="F38" i="11"/>
  <c r="AA37" i="11"/>
  <c r="Z37" i="11"/>
  <c r="W37" i="11"/>
  <c r="V37" i="11"/>
  <c r="S37" i="11"/>
  <c r="R37" i="11"/>
  <c r="O37" i="11"/>
  <c r="N37" i="11"/>
  <c r="K37" i="11"/>
  <c r="J37" i="11"/>
  <c r="G37" i="11"/>
  <c r="F37" i="11"/>
  <c r="AA36" i="11"/>
  <c r="Z36" i="11"/>
  <c r="W36" i="11"/>
  <c r="V36" i="11"/>
  <c r="S36" i="11"/>
  <c r="R36" i="11"/>
  <c r="O36" i="11"/>
  <c r="N36" i="11"/>
  <c r="K36" i="11"/>
  <c r="J36" i="11"/>
  <c r="G36" i="11"/>
  <c r="F36" i="11"/>
  <c r="AA35" i="11"/>
  <c r="Z35" i="11"/>
  <c r="W35" i="11"/>
  <c r="V35" i="11"/>
  <c r="S35" i="11"/>
  <c r="R35" i="11"/>
  <c r="O35" i="11"/>
  <c r="N35" i="11"/>
  <c r="K35" i="11"/>
  <c r="J35" i="11"/>
  <c r="G35" i="11"/>
  <c r="F35" i="11"/>
  <c r="AA34" i="11"/>
  <c r="Z34" i="11"/>
  <c r="W34" i="11"/>
  <c r="V34" i="11"/>
  <c r="S34" i="11"/>
  <c r="R34" i="11"/>
  <c r="O34" i="11"/>
  <c r="N34" i="11"/>
  <c r="K34" i="11"/>
  <c r="J34" i="11"/>
  <c r="G34" i="11"/>
  <c r="F34" i="11"/>
  <c r="AA33" i="11"/>
  <c r="Z33" i="11"/>
  <c r="W33" i="11"/>
  <c r="V33" i="11"/>
  <c r="S33" i="11"/>
  <c r="R33" i="11"/>
  <c r="O33" i="11"/>
  <c r="N33" i="11"/>
  <c r="K33" i="11"/>
  <c r="J33" i="11"/>
  <c r="G33" i="11"/>
  <c r="F33" i="11"/>
  <c r="AA32" i="11"/>
  <c r="Z32" i="11"/>
  <c r="W32" i="11"/>
  <c r="V32" i="11"/>
  <c r="S32" i="11"/>
  <c r="R32" i="11"/>
  <c r="O32" i="11"/>
  <c r="N32" i="11"/>
  <c r="K32" i="11"/>
  <c r="J32" i="11"/>
  <c r="G32" i="11"/>
  <c r="F32" i="11"/>
  <c r="AA31" i="11"/>
  <c r="Z31" i="11"/>
  <c r="W31" i="11"/>
  <c r="V31" i="11"/>
  <c r="S31" i="11"/>
  <c r="R31" i="11"/>
  <c r="O31" i="11"/>
  <c r="N31" i="11"/>
  <c r="K31" i="11"/>
  <c r="J31" i="11"/>
  <c r="G31" i="11"/>
  <c r="F31" i="11"/>
  <c r="AA30" i="11"/>
  <c r="Z30" i="11"/>
  <c r="W30" i="11"/>
  <c r="V30" i="11"/>
  <c r="S30" i="11"/>
  <c r="R30" i="11"/>
  <c r="O30" i="11"/>
  <c r="N30" i="11"/>
  <c r="K30" i="11"/>
  <c r="J30" i="11"/>
  <c r="G30" i="11"/>
  <c r="F30" i="11"/>
  <c r="AA29" i="11"/>
  <c r="Z29" i="11"/>
  <c r="W29" i="11"/>
  <c r="V29" i="11"/>
  <c r="S29" i="11"/>
  <c r="R29" i="11"/>
  <c r="O29" i="11"/>
  <c r="N29" i="11"/>
  <c r="K29" i="11"/>
  <c r="J29" i="11"/>
  <c r="G29" i="11"/>
  <c r="F29" i="11"/>
  <c r="AT28" i="11"/>
  <c r="AS28" i="11"/>
  <c r="AA28" i="11"/>
  <c r="Z28" i="11"/>
  <c r="W28" i="11"/>
  <c r="V28" i="11"/>
  <c r="S28" i="11"/>
  <c r="R28" i="11"/>
  <c r="O28" i="11"/>
  <c r="N28" i="11"/>
  <c r="K28" i="11"/>
  <c r="J28" i="11"/>
  <c r="G28" i="11"/>
  <c r="F28" i="11"/>
  <c r="AT27" i="11"/>
  <c r="AS27" i="11"/>
  <c r="AA27" i="11"/>
  <c r="Z27" i="11"/>
  <c r="W27" i="11"/>
  <c r="V27" i="11"/>
  <c r="S27" i="11"/>
  <c r="R27" i="11"/>
  <c r="O27" i="11"/>
  <c r="N27" i="11"/>
  <c r="K27" i="11"/>
  <c r="J27" i="11"/>
  <c r="G27" i="11"/>
  <c r="F27" i="11"/>
  <c r="AT26" i="11"/>
  <c r="AS26" i="11"/>
  <c r="AA26" i="11"/>
  <c r="Z26" i="11"/>
  <c r="W26" i="11"/>
  <c r="V26" i="11"/>
  <c r="S26" i="11"/>
  <c r="R26" i="11"/>
  <c r="O26" i="11"/>
  <c r="N26" i="11"/>
  <c r="K26" i="11"/>
  <c r="J26" i="11"/>
  <c r="G26" i="11"/>
  <c r="F26" i="11"/>
  <c r="AT25" i="11"/>
  <c r="AS25" i="11"/>
  <c r="AA25" i="11"/>
  <c r="Z25" i="11"/>
  <c r="W25" i="11"/>
  <c r="V25" i="11"/>
  <c r="S25" i="11"/>
  <c r="R25" i="11"/>
  <c r="O25" i="11"/>
  <c r="N25" i="11"/>
  <c r="K25" i="11"/>
  <c r="J25" i="11"/>
  <c r="G25" i="11"/>
  <c r="F25" i="11"/>
  <c r="AT24" i="11"/>
  <c r="AS24" i="11"/>
  <c r="AA24" i="11"/>
  <c r="Z24" i="11"/>
  <c r="W24" i="11"/>
  <c r="V24" i="11"/>
  <c r="S24" i="11"/>
  <c r="R24" i="11"/>
  <c r="O24" i="11"/>
  <c r="N24" i="11"/>
  <c r="K24" i="11"/>
  <c r="J24" i="11"/>
  <c r="G24" i="11"/>
  <c r="F24" i="11"/>
  <c r="AT23" i="11"/>
  <c r="AS23" i="11"/>
  <c r="AA23" i="11"/>
  <c r="Z23" i="11"/>
  <c r="W23" i="11"/>
  <c r="V23" i="11"/>
  <c r="S23" i="11"/>
  <c r="R23" i="11"/>
  <c r="O23" i="11"/>
  <c r="N23" i="11"/>
  <c r="K23" i="11"/>
  <c r="J23" i="11"/>
  <c r="G23" i="11"/>
  <c r="F23" i="11"/>
  <c r="AT22" i="11"/>
  <c r="AS22" i="11"/>
  <c r="AT20" i="11"/>
  <c r="AQ20" i="11"/>
  <c r="AS20" i="11" s="1"/>
  <c r="X20" i="11"/>
  <c r="AD20" i="11" s="1"/>
  <c r="T20" i="11"/>
  <c r="P20" i="11"/>
  <c r="L20" i="11"/>
  <c r="H20" i="11"/>
  <c r="D20" i="11"/>
  <c r="B20" i="11"/>
  <c r="AT19" i="11"/>
  <c r="AS19" i="11"/>
  <c r="AA19" i="11"/>
  <c r="Z19" i="11"/>
  <c r="W19" i="11"/>
  <c r="V19" i="11"/>
  <c r="S19" i="11"/>
  <c r="R19" i="11"/>
  <c r="O19" i="11"/>
  <c r="N19" i="11"/>
  <c r="K19" i="11"/>
  <c r="J19" i="11"/>
  <c r="G19" i="11"/>
  <c r="F19" i="11"/>
  <c r="AA18" i="11"/>
  <c r="Z18" i="11"/>
  <c r="W18" i="11"/>
  <c r="V18" i="11"/>
  <c r="S18" i="11"/>
  <c r="R18" i="11"/>
  <c r="O18" i="11"/>
  <c r="N18" i="11"/>
  <c r="K18" i="11"/>
  <c r="J18" i="11"/>
  <c r="G18" i="11"/>
  <c r="F18" i="11"/>
  <c r="AA17" i="11"/>
  <c r="Z17" i="11"/>
  <c r="W17" i="11"/>
  <c r="V17" i="11"/>
  <c r="S17" i="11"/>
  <c r="R17" i="11"/>
  <c r="O17" i="11"/>
  <c r="N17" i="11"/>
  <c r="K17" i="11"/>
  <c r="J17" i="11"/>
  <c r="G17" i="11"/>
  <c r="F17" i="11"/>
  <c r="AA16" i="11"/>
  <c r="Z16" i="11"/>
  <c r="W16" i="11"/>
  <c r="V16" i="11"/>
  <c r="S16" i="11"/>
  <c r="R16" i="11"/>
  <c r="O16" i="11"/>
  <c r="N16" i="11"/>
  <c r="K16" i="11"/>
  <c r="J16" i="11"/>
  <c r="G16" i="11"/>
  <c r="F16" i="11"/>
  <c r="AA15" i="11"/>
  <c r="Z15" i="11"/>
  <c r="W15" i="11"/>
  <c r="V15" i="11"/>
  <c r="S15" i="11"/>
  <c r="R15" i="11"/>
  <c r="O15" i="11"/>
  <c r="N15" i="11"/>
  <c r="K15" i="11"/>
  <c r="J15" i="11"/>
  <c r="G15" i="11"/>
  <c r="F15" i="11"/>
  <c r="AT14" i="11"/>
  <c r="AS14" i="11"/>
  <c r="AA14" i="11"/>
  <c r="Z14" i="11"/>
  <c r="W14" i="11"/>
  <c r="V14" i="11"/>
  <c r="S14" i="11"/>
  <c r="R14" i="11"/>
  <c r="O14" i="11"/>
  <c r="N14" i="11"/>
  <c r="K14" i="11"/>
  <c r="J14" i="11"/>
  <c r="G14" i="11"/>
  <c r="F14" i="11"/>
  <c r="AT13" i="11"/>
  <c r="AS13" i="11"/>
  <c r="AA13" i="11"/>
  <c r="Z13" i="11"/>
  <c r="W13" i="11"/>
  <c r="V13" i="11"/>
  <c r="S13" i="11"/>
  <c r="R13" i="11"/>
  <c r="O13" i="11"/>
  <c r="N13" i="11"/>
  <c r="K13" i="11"/>
  <c r="J13" i="11"/>
  <c r="G13" i="11"/>
  <c r="F13" i="11"/>
  <c r="AT12" i="11"/>
  <c r="AS12" i="11"/>
  <c r="AA12" i="11"/>
  <c r="Z12" i="11"/>
  <c r="W12" i="11"/>
  <c r="V12" i="11"/>
  <c r="S12" i="11"/>
  <c r="R12" i="11"/>
  <c r="O12" i="11"/>
  <c r="N12" i="11"/>
  <c r="K12" i="11"/>
  <c r="J12" i="11"/>
  <c r="G12" i="11"/>
  <c r="F12" i="11"/>
  <c r="AT11" i="11"/>
  <c r="AS11" i="11"/>
  <c r="AA11" i="11"/>
  <c r="Z11" i="11"/>
  <c r="W11" i="11"/>
  <c r="V11" i="11"/>
  <c r="S11" i="11"/>
  <c r="R11" i="11"/>
  <c r="O11" i="11"/>
  <c r="N11" i="11"/>
  <c r="K11" i="11"/>
  <c r="J11" i="11"/>
  <c r="G11" i="11"/>
  <c r="F11" i="11"/>
  <c r="AT10" i="11"/>
  <c r="AS10" i="11"/>
  <c r="AA10" i="11"/>
  <c r="Z10" i="11"/>
  <c r="W10" i="11"/>
  <c r="V10" i="11"/>
  <c r="S10" i="11"/>
  <c r="R10" i="11"/>
  <c r="O10" i="11"/>
  <c r="N10" i="11"/>
  <c r="K10" i="11"/>
  <c r="J10" i="11"/>
  <c r="G10" i="11"/>
  <c r="F10" i="11"/>
  <c r="AA9" i="11"/>
  <c r="Z9" i="11"/>
  <c r="W9" i="11"/>
  <c r="V9" i="11"/>
  <c r="S9" i="11"/>
  <c r="R9" i="11"/>
  <c r="O9" i="11"/>
  <c r="N9" i="11"/>
  <c r="K9" i="11"/>
  <c r="J9" i="11"/>
  <c r="G9" i="11"/>
  <c r="F9" i="11"/>
  <c r="AT8" i="11"/>
  <c r="AS8" i="11"/>
  <c r="AA8" i="11"/>
  <c r="Z8" i="11"/>
  <c r="W8" i="11"/>
  <c r="V8" i="11"/>
  <c r="S8" i="11"/>
  <c r="R8" i="11"/>
  <c r="O8" i="11"/>
  <c r="N8" i="11"/>
  <c r="K8" i="11"/>
  <c r="J8" i="11"/>
  <c r="G8" i="11"/>
  <c r="F8" i="11"/>
  <c r="AT7" i="11"/>
  <c r="AS7" i="11"/>
  <c r="AA7" i="11"/>
  <c r="Z7" i="11"/>
  <c r="W7" i="11"/>
  <c r="V7" i="11"/>
  <c r="S7" i="11"/>
  <c r="R7" i="11"/>
  <c r="O7" i="11"/>
  <c r="N7" i="11"/>
  <c r="K7" i="11"/>
  <c r="J7" i="11"/>
  <c r="G7" i="11"/>
  <c r="F7" i="11"/>
  <c r="AT6" i="11"/>
  <c r="AS6" i="11"/>
  <c r="AA6" i="11"/>
  <c r="Z6" i="11"/>
  <c r="W6" i="11"/>
  <c r="V6" i="11"/>
  <c r="S6" i="11"/>
  <c r="R6" i="11"/>
  <c r="O6" i="11"/>
  <c r="N6" i="11"/>
  <c r="K6" i="11"/>
  <c r="J6" i="11"/>
  <c r="G6" i="11"/>
  <c r="F6" i="11"/>
  <c r="AT5" i="11"/>
  <c r="AS5" i="11"/>
  <c r="AA5" i="11"/>
  <c r="Z5" i="11"/>
  <c r="W5" i="11"/>
  <c r="V5" i="11"/>
  <c r="S5" i="11"/>
  <c r="R5" i="11"/>
  <c r="O5" i="11"/>
  <c r="N5" i="11"/>
  <c r="K5" i="11"/>
  <c r="J5" i="11"/>
  <c r="G5" i="11"/>
  <c r="F5" i="11"/>
  <c r="I12" i="1"/>
  <c r="H12" i="1"/>
  <c r="G12" i="1"/>
  <c r="F12" i="1"/>
  <c r="E12" i="1"/>
  <c r="D12" i="1"/>
  <c r="J10" i="1"/>
  <c r="J12" i="1" s="1"/>
  <c r="F14" i="12"/>
  <c r="F13" i="12"/>
  <c r="F12" i="12"/>
  <c r="F11" i="12"/>
  <c r="F10" i="12"/>
  <c r="F9" i="12"/>
  <c r="F8" i="12"/>
  <c r="F7" i="12"/>
  <c r="P178" i="9"/>
  <c r="I178" i="9"/>
  <c r="J175" i="9" s="1"/>
  <c r="P177" i="9"/>
  <c r="O177" i="9"/>
  <c r="N177" i="9"/>
  <c r="E177" i="9"/>
  <c r="P176" i="9"/>
  <c r="O176" i="9"/>
  <c r="N176" i="9"/>
  <c r="E176" i="9"/>
  <c r="P175" i="9"/>
  <c r="O175" i="9"/>
  <c r="N175" i="9"/>
  <c r="E175" i="9"/>
  <c r="P174" i="9"/>
  <c r="O174" i="9"/>
  <c r="N174" i="9"/>
  <c r="E174" i="9"/>
  <c r="P173" i="9"/>
  <c r="O173" i="9"/>
  <c r="N173" i="9"/>
  <c r="E173" i="9"/>
  <c r="P172" i="9"/>
  <c r="O172" i="9"/>
  <c r="N172" i="9"/>
  <c r="E172" i="9"/>
  <c r="P171" i="9"/>
  <c r="O171" i="9"/>
  <c r="N171" i="9"/>
  <c r="E171" i="9"/>
  <c r="P170" i="9"/>
  <c r="O170" i="9"/>
  <c r="N170" i="9"/>
  <c r="E170" i="9"/>
  <c r="P169" i="9"/>
  <c r="O169" i="9"/>
  <c r="N169" i="9"/>
  <c r="E169" i="9"/>
  <c r="P168" i="9"/>
  <c r="O168" i="9"/>
  <c r="N168" i="9"/>
  <c r="E168" i="9"/>
  <c r="P167" i="9"/>
  <c r="O167" i="9"/>
  <c r="N167" i="9"/>
  <c r="E167" i="9"/>
  <c r="P166" i="9"/>
  <c r="O166" i="9"/>
  <c r="N166" i="9"/>
  <c r="E166" i="9"/>
  <c r="P161" i="9"/>
  <c r="I161" i="9"/>
  <c r="J159" i="9" s="1"/>
  <c r="P160" i="9"/>
  <c r="O160" i="9"/>
  <c r="N160" i="9"/>
  <c r="J160" i="9"/>
  <c r="E160" i="9"/>
  <c r="P159" i="9"/>
  <c r="O159" i="9"/>
  <c r="N159" i="9"/>
  <c r="E159" i="9"/>
  <c r="P153" i="9"/>
  <c r="I153" i="9"/>
  <c r="J149" i="9" s="1"/>
  <c r="P152" i="9"/>
  <c r="O152" i="9"/>
  <c r="N152" i="9"/>
  <c r="E152" i="9"/>
  <c r="P151" i="9"/>
  <c r="O151" i="9"/>
  <c r="N151" i="9"/>
  <c r="E151" i="9"/>
  <c r="P150" i="9"/>
  <c r="O150" i="9"/>
  <c r="N150" i="9"/>
  <c r="E150" i="9"/>
  <c r="P149" i="9"/>
  <c r="O149" i="9"/>
  <c r="N149" i="9"/>
  <c r="E149" i="9"/>
  <c r="P146" i="9"/>
  <c r="O146" i="9"/>
  <c r="N146" i="9"/>
  <c r="E146" i="9"/>
  <c r="P145" i="9"/>
  <c r="O145" i="9"/>
  <c r="N145" i="9"/>
  <c r="E145" i="9"/>
  <c r="P141" i="9"/>
  <c r="I141" i="9"/>
  <c r="J139" i="9" s="1"/>
  <c r="P140" i="9"/>
  <c r="O140" i="9"/>
  <c r="N140" i="9"/>
  <c r="E140" i="9"/>
  <c r="P139" i="9"/>
  <c r="O139" i="9"/>
  <c r="N139" i="9"/>
  <c r="E139" i="9"/>
  <c r="P138" i="9"/>
  <c r="O138" i="9"/>
  <c r="N138" i="9"/>
  <c r="E138" i="9"/>
  <c r="P135" i="9"/>
  <c r="I135" i="9"/>
  <c r="P134" i="9"/>
  <c r="O134" i="9"/>
  <c r="N134" i="9"/>
  <c r="E134" i="9"/>
  <c r="O133" i="9"/>
  <c r="N133" i="9"/>
  <c r="E133" i="9"/>
  <c r="P132" i="9"/>
  <c r="O132" i="9"/>
  <c r="N132" i="9"/>
  <c r="E132" i="9"/>
  <c r="P131" i="9"/>
  <c r="O131" i="9"/>
  <c r="N131" i="9"/>
  <c r="E131" i="9"/>
  <c r="P130" i="9"/>
  <c r="O130" i="9"/>
  <c r="N130" i="9"/>
  <c r="E130" i="9"/>
  <c r="P129" i="9"/>
  <c r="O129" i="9"/>
  <c r="E129" i="9"/>
  <c r="P128" i="9"/>
  <c r="O128" i="9"/>
  <c r="E128" i="9"/>
  <c r="P127" i="9"/>
  <c r="O127" i="9"/>
  <c r="N127" i="9"/>
  <c r="E127" i="9"/>
  <c r="P126" i="9"/>
  <c r="O126" i="9"/>
  <c r="N126" i="9"/>
  <c r="E126" i="9"/>
  <c r="P125" i="9"/>
  <c r="O125" i="9"/>
  <c r="N125" i="9"/>
  <c r="E125" i="9"/>
  <c r="P124" i="9"/>
  <c r="O124" i="9"/>
  <c r="N124" i="9"/>
  <c r="E124" i="9"/>
  <c r="P123" i="9"/>
  <c r="O123" i="9"/>
  <c r="N123" i="9"/>
  <c r="E123" i="9"/>
  <c r="P122" i="9"/>
  <c r="O122" i="9"/>
  <c r="N122" i="9"/>
  <c r="E122" i="9"/>
  <c r="P121" i="9"/>
  <c r="O121" i="9"/>
  <c r="N121" i="9"/>
  <c r="E121" i="9"/>
  <c r="P120" i="9"/>
  <c r="O120" i="9"/>
  <c r="N120" i="9"/>
  <c r="E120" i="9"/>
  <c r="P119" i="9"/>
  <c r="O119" i="9"/>
  <c r="N119" i="9"/>
  <c r="E119" i="9"/>
  <c r="P118" i="9"/>
  <c r="O118" i="9"/>
  <c r="N118" i="9"/>
  <c r="E118" i="9"/>
  <c r="P117" i="9"/>
  <c r="O117" i="9"/>
  <c r="N117" i="9"/>
  <c r="E117" i="9"/>
  <c r="P116" i="9"/>
  <c r="O116" i="9"/>
  <c r="N116" i="9"/>
  <c r="E116" i="9"/>
  <c r="P115" i="9"/>
  <c r="O115" i="9"/>
  <c r="N115" i="9"/>
  <c r="E115" i="9"/>
  <c r="P114" i="9"/>
  <c r="O114" i="9"/>
  <c r="N114" i="9"/>
  <c r="E114" i="9"/>
  <c r="P113" i="9"/>
  <c r="O113" i="9"/>
  <c r="N113" i="9"/>
  <c r="E113" i="9"/>
  <c r="P110" i="9"/>
  <c r="I110" i="9"/>
  <c r="J108" i="9" s="1"/>
  <c r="P109" i="9"/>
  <c r="O109" i="9"/>
  <c r="N109" i="9"/>
  <c r="E109" i="9"/>
  <c r="P108" i="9"/>
  <c r="O108" i="9"/>
  <c r="N108" i="9"/>
  <c r="E108" i="9"/>
  <c r="P107" i="9"/>
  <c r="O107" i="9"/>
  <c r="N107" i="9"/>
  <c r="E107" i="9"/>
  <c r="P106" i="9"/>
  <c r="O106" i="9"/>
  <c r="N106" i="9"/>
  <c r="E106" i="9"/>
  <c r="P103" i="9"/>
  <c r="I103" i="9"/>
  <c r="J91" i="9" s="1"/>
  <c r="E97" i="9"/>
  <c r="P102" i="9"/>
  <c r="O102" i="9"/>
  <c r="N102" i="9"/>
  <c r="P101" i="9"/>
  <c r="O101" i="9"/>
  <c r="N101" i="9"/>
  <c r="P100" i="9"/>
  <c r="O100" i="9"/>
  <c r="N100" i="9"/>
  <c r="P99" i="9"/>
  <c r="O99" i="9"/>
  <c r="N99" i="9"/>
  <c r="P98" i="9"/>
  <c r="O98" i="9"/>
  <c r="N98" i="9"/>
  <c r="P97" i="9"/>
  <c r="O97" i="9"/>
  <c r="N97" i="9"/>
  <c r="P96" i="9"/>
  <c r="O96" i="9"/>
  <c r="N96" i="9"/>
  <c r="P93" i="9"/>
  <c r="O93" i="9"/>
  <c r="N93" i="9"/>
  <c r="P92" i="9"/>
  <c r="O92" i="9"/>
  <c r="N92" i="9"/>
  <c r="P91" i="9"/>
  <c r="O91" i="9"/>
  <c r="N91" i="9"/>
  <c r="P90" i="9"/>
  <c r="O90" i="9"/>
  <c r="N90" i="9"/>
  <c r="P89" i="9"/>
  <c r="O89" i="9"/>
  <c r="N89" i="9"/>
  <c r="P88" i="9"/>
  <c r="O88" i="9"/>
  <c r="N88" i="9"/>
  <c r="P87" i="9"/>
  <c r="O87" i="9"/>
  <c r="N87" i="9"/>
  <c r="P86" i="9"/>
  <c r="O86" i="9"/>
  <c r="N86" i="9"/>
  <c r="P82" i="9"/>
  <c r="I82" i="9"/>
  <c r="J81" i="9" s="1"/>
  <c r="P81" i="9"/>
  <c r="O81" i="9"/>
  <c r="N81" i="9"/>
  <c r="E81" i="9"/>
  <c r="P80" i="9"/>
  <c r="O80" i="9"/>
  <c r="N80" i="9"/>
  <c r="E80" i="9"/>
  <c r="P79" i="9"/>
  <c r="O79" i="9"/>
  <c r="N79" i="9"/>
  <c r="E79" i="9"/>
  <c r="P78" i="9"/>
  <c r="O78" i="9"/>
  <c r="N78" i="9"/>
  <c r="E78" i="9"/>
  <c r="P77" i="9"/>
  <c r="O77" i="9"/>
  <c r="N77" i="9"/>
  <c r="E77" i="9"/>
  <c r="P76" i="9"/>
  <c r="O76" i="9"/>
  <c r="N76" i="9"/>
  <c r="E76" i="9"/>
  <c r="P75" i="9"/>
  <c r="O75" i="9"/>
  <c r="N75" i="9"/>
  <c r="E75" i="9"/>
  <c r="P74" i="9"/>
  <c r="O74" i="9"/>
  <c r="N74" i="9"/>
  <c r="E74" i="9"/>
  <c r="P73" i="9"/>
  <c r="O73" i="9"/>
  <c r="N73" i="9"/>
  <c r="E73" i="9"/>
  <c r="P72" i="9"/>
  <c r="O72" i="9"/>
  <c r="N72" i="9"/>
  <c r="E72" i="9"/>
  <c r="P71" i="9"/>
  <c r="O71" i="9"/>
  <c r="N71" i="9"/>
  <c r="E71" i="9"/>
  <c r="P70" i="9"/>
  <c r="O70" i="9"/>
  <c r="N70" i="9"/>
  <c r="E70" i="9"/>
  <c r="P69" i="9"/>
  <c r="O69" i="9"/>
  <c r="N69" i="9"/>
  <c r="E69" i="9"/>
  <c r="P68" i="9"/>
  <c r="O68" i="9"/>
  <c r="N68" i="9"/>
  <c r="E68" i="9"/>
  <c r="P67" i="9"/>
  <c r="O67" i="9"/>
  <c r="N67" i="9"/>
  <c r="E67" i="9"/>
  <c r="P66" i="9"/>
  <c r="O66" i="9"/>
  <c r="N66" i="9"/>
  <c r="E66" i="9"/>
  <c r="P65" i="9"/>
  <c r="O65" i="9"/>
  <c r="N65" i="9"/>
  <c r="E65" i="9"/>
  <c r="P64" i="9"/>
  <c r="O64" i="9"/>
  <c r="N64" i="9"/>
  <c r="E64" i="9"/>
  <c r="P63" i="9"/>
  <c r="O63" i="9"/>
  <c r="N63" i="9"/>
  <c r="E63" i="9"/>
  <c r="P62" i="9"/>
  <c r="O62" i="9"/>
  <c r="N62" i="9"/>
  <c r="E62" i="9"/>
  <c r="P61" i="9"/>
  <c r="O61" i="9"/>
  <c r="N61" i="9"/>
  <c r="E61" i="9"/>
  <c r="P60" i="9"/>
  <c r="O60" i="9"/>
  <c r="N60" i="9"/>
  <c r="E60" i="9"/>
  <c r="O59" i="9"/>
  <c r="N59" i="9"/>
  <c r="E59" i="9"/>
  <c r="P58" i="9"/>
  <c r="O58" i="9"/>
  <c r="N58" i="9"/>
  <c r="E58" i="9"/>
  <c r="P57" i="9"/>
  <c r="O57" i="9"/>
  <c r="N57" i="9"/>
  <c r="E57" i="9"/>
  <c r="P56" i="9"/>
  <c r="O56" i="9"/>
  <c r="N56" i="9"/>
  <c r="E56" i="9"/>
  <c r="P53" i="9"/>
  <c r="I53" i="9"/>
  <c r="J51" i="9" s="1"/>
  <c r="P52" i="9"/>
  <c r="O52" i="9"/>
  <c r="N52" i="9"/>
  <c r="E52" i="9"/>
  <c r="P51" i="9"/>
  <c r="O51" i="9"/>
  <c r="N51" i="9"/>
  <c r="E51" i="9"/>
  <c r="P50" i="9"/>
  <c r="O50" i="9"/>
  <c r="N50" i="9"/>
  <c r="E50" i="9"/>
  <c r="P49" i="9"/>
  <c r="O49" i="9"/>
  <c r="N49" i="9"/>
  <c r="E49" i="9"/>
  <c r="P48" i="9"/>
  <c r="O48" i="9"/>
  <c r="N48" i="9"/>
  <c r="E48" i="9"/>
  <c r="P47" i="9"/>
  <c r="O47" i="9"/>
  <c r="N47" i="9"/>
  <c r="E47" i="9"/>
  <c r="P46" i="9"/>
  <c r="O46" i="9"/>
  <c r="N46" i="9"/>
  <c r="E46" i="9"/>
  <c r="P45" i="9"/>
  <c r="O45" i="9"/>
  <c r="N45" i="9"/>
  <c r="E45" i="9"/>
  <c r="P44" i="9"/>
  <c r="O44" i="9"/>
  <c r="N44" i="9"/>
  <c r="E44" i="9"/>
  <c r="P43" i="9"/>
  <c r="O43" i="9"/>
  <c r="N43" i="9"/>
  <c r="E43" i="9"/>
  <c r="P42" i="9"/>
  <c r="O42" i="9"/>
  <c r="N42" i="9"/>
  <c r="E42" i="9"/>
  <c r="P41" i="9"/>
  <c r="O41" i="9"/>
  <c r="N41" i="9"/>
  <c r="E41" i="9"/>
  <c r="P40" i="9"/>
  <c r="O40" i="9"/>
  <c r="N40" i="9"/>
  <c r="E40" i="9"/>
  <c r="P39" i="9"/>
  <c r="O39" i="9"/>
  <c r="N39" i="9"/>
  <c r="E39" i="9"/>
  <c r="P38" i="9"/>
  <c r="O38" i="9"/>
  <c r="N38" i="9"/>
  <c r="E38" i="9"/>
  <c r="P37" i="9"/>
  <c r="O37" i="9"/>
  <c r="N37" i="9"/>
  <c r="E37" i="9"/>
  <c r="P36" i="9"/>
  <c r="O36" i="9"/>
  <c r="N36" i="9"/>
  <c r="E36" i="9"/>
  <c r="P35" i="9"/>
  <c r="O35" i="9"/>
  <c r="N35" i="9"/>
  <c r="E35" i="9"/>
  <c r="P34" i="9"/>
  <c r="O34" i="9"/>
  <c r="N34" i="9"/>
  <c r="E34" i="9"/>
  <c r="P33" i="9"/>
  <c r="O33" i="9"/>
  <c r="N33" i="9"/>
  <c r="E33" i="9"/>
  <c r="P32" i="9"/>
  <c r="O32" i="9"/>
  <c r="N32" i="9"/>
  <c r="E32" i="9"/>
  <c r="P31" i="9"/>
  <c r="O31" i="9"/>
  <c r="N31" i="9"/>
  <c r="E31" i="9"/>
  <c r="P30" i="9"/>
  <c r="O30" i="9"/>
  <c r="N30" i="9"/>
  <c r="E30" i="9"/>
  <c r="P29" i="9"/>
  <c r="O29" i="9"/>
  <c r="N29" i="9"/>
  <c r="E29" i="9"/>
  <c r="P28" i="9"/>
  <c r="O28" i="9"/>
  <c r="N28" i="9"/>
  <c r="E28" i="9"/>
  <c r="P27" i="9"/>
  <c r="O27" i="9"/>
  <c r="N27" i="9"/>
  <c r="E27" i="9"/>
  <c r="P26" i="9"/>
  <c r="O26" i="9"/>
  <c r="N26" i="9"/>
  <c r="E26" i="9"/>
  <c r="P25" i="9"/>
  <c r="O25" i="9"/>
  <c r="N25" i="9"/>
  <c r="E25" i="9"/>
  <c r="P24" i="9"/>
  <c r="O24" i="9"/>
  <c r="N24" i="9"/>
  <c r="E24" i="9"/>
  <c r="P21" i="9"/>
  <c r="I21" i="9"/>
  <c r="J17" i="9" s="1"/>
  <c r="P20" i="9"/>
  <c r="O20" i="9"/>
  <c r="N20" i="9"/>
  <c r="E20" i="9"/>
  <c r="P19" i="9"/>
  <c r="O19" i="9"/>
  <c r="N19" i="9"/>
  <c r="E19" i="9"/>
  <c r="P18" i="9"/>
  <c r="O18" i="9"/>
  <c r="N18" i="9"/>
  <c r="E18" i="9"/>
  <c r="P17" i="9"/>
  <c r="O17" i="9"/>
  <c r="N17" i="9"/>
  <c r="E17" i="9"/>
  <c r="P16" i="9"/>
  <c r="O16" i="9"/>
  <c r="N16" i="9"/>
  <c r="E16" i="9"/>
  <c r="P15" i="9"/>
  <c r="O15" i="9"/>
  <c r="N15" i="9"/>
  <c r="E15" i="9"/>
  <c r="P14" i="9"/>
  <c r="O14" i="9"/>
  <c r="N14" i="9"/>
  <c r="E14" i="9"/>
  <c r="P13" i="9"/>
  <c r="O13" i="9"/>
  <c r="N13" i="9"/>
  <c r="E13" i="9"/>
  <c r="P12" i="9"/>
  <c r="O12" i="9"/>
  <c r="N12" i="9"/>
  <c r="E12" i="9"/>
  <c r="P11" i="9"/>
  <c r="O11" i="9"/>
  <c r="N11" i="9"/>
  <c r="E11" i="9"/>
  <c r="P10" i="9"/>
  <c r="O10" i="9"/>
  <c r="N10" i="9"/>
  <c r="E10" i="9"/>
  <c r="P9" i="9"/>
  <c r="O9" i="9"/>
  <c r="N9" i="9"/>
  <c r="E9" i="9"/>
  <c r="P8" i="9"/>
  <c r="O8" i="9"/>
  <c r="N8" i="9"/>
  <c r="E8" i="9"/>
  <c r="P7" i="9"/>
  <c r="O7" i="9"/>
  <c r="N7" i="9"/>
  <c r="E7" i="9"/>
  <c r="P6" i="9"/>
  <c r="O6" i="9"/>
  <c r="N6" i="9"/>
  <c r="E6" i="9"/>
  <c r="AN173" i="11" l="1"/>
  <c r="AJ173" i="11"/>
  <c r="R81" i="11"/>
  <c r="AS115" i="11"/>
  <c r="N133" i="11"/>
  <c r="J139" i="11"/>
  <c r="R102" i="11"/>
  <c r="R52" i="11"/>
  <c r="N172" i="11"/>
  <c r="N99" i="11"/>
  <c r="R109" i="11"/>
  <c r="F81" i="11"/>
  <c r="G90" i="11"/>
  <c r="V139" i="11"/>
  <c r="F151" i="11"/>
  <c r="R172" i="11"/>
  <c r="F172" i="11"/>
  <c r="Z133" i="11"/>
  <c r="AD133" i="11"/>
  <c r="N161" i="9"/>
  <c r="R161" i="9"/>
  <c r="J80" i="9"/>
  <c r="J69" i="9"/>
  <c r="J131" i="9"/>
  <c r="J128" i="9"/>
  <c r="J129" i="9"/>
  <c r="E101" i="9"/>
  <c r="E88" i="9"/>
  <c r="E92" i="9"/>
  <c r="E86" i="9"/>
  <c r="E90" i="9"/>
  <c r="E98" i="9"/>
  <c r="E100" i="9"/>
  <c r="E96" i="9"/>
  <c r="E102" i="9"/>
  <c r="E82" i="9"/>
  <c r="E87" i="9"/>
  <c r="E89" i="9"/>
  <c r="E91" i="9"/>
  <c r="E93" i="9"/>
  <c r="E99" i="9"/>
  <c r="N52" i="11"/>
  <c r="V151" i="11"/>
  <c r="Z99" i="11"/>
  <c r="J20" i="11"/>
  <c r="X102" i="11"/>
  <c r="AD102" i="11" s="1"/>
  <c r="J133" i="11"/>
  <c r="V81" i="11"/>
  <c r="R151" i="11"/>
  <c r="H152" i="11"/>
  <c r="H173" i="11" s="1"/>
  <c r="N139" i="11"/>
  <c r="V20" i="11"/>
  <c r="V109" i="11"/>
  <c r="V172" i="11"/>
  <c r="F109" i="11"/>
  <c r="F139" i="11"/>
  <c r="Z52" i="11"/>
  <c r="T102" i="11"/>
  <c r="J172" i="11"/>
  <c r="S90" i="11"/>
  <c r="R139" i="11"/>
  <c r="J52" i="11"/>
  <c r="B102" i="11"/>
  <c r="N109" i="11"/>
  <c r="K99" i="11"/>
  <c r="Z20" i="11"/>
  <c r="N81" i="11"/>
  <c r="L152" i="11"/>
  <c r="N20" i="11"/>
  <c r="N102" i="11"/>
  <c r="P152" i="11"/>
  <c r="R20" i="11"/>
  <c r="AA99" i="11"/>
  <c r="G91" i="11"/>
  <c r="V133" i="11"/>
  <c r="R133" i="11"/>
  <c r="Z151" i="11"/>
  <c r="Z172" i="11"/>
  <c r="F20" i="11"/>
  <c r="F133" i="11"/>
  <c r="J99" i="11"/>
  <c r="F99" i="11"/>
  <c r="D102" i="11"/>
  <c r="N151" i="11"/>
  <c r="J151" i="11"/>
  <c r="F52" i="11"/>
  <c r="V52" i="11"/>
  <c r="J81" i="11"/>
  <c r="Z81" i="11"/>
  <c r="J109" i="11"/>
  <c r="Z109" i="11"/>
  <c r="Z139" i="11"/>
  <c r="G99" i="11"/>
  <c r="J109" i="9"/>
  <c r="J106" i="9"/>
  <c r="J107" i="9"/>
  <c r="N110" i="9"/>
  <c r="N141" i="9"/>
  <c r="J169" i="9"/>
  <c r="J172" i="9"/>
  <c r="J168" i="9"/>
  <c r="J171" i="9"/>
  <c r="J174" i="9"/>
  <c r="J167" i="9"/>
  <c r="J170" i="9"/>
  <c r="J177" i="9"/>
  <c r="R179" i="9"/>
  <c r="J166" i="9"/>
  <c r="J176" i="9"/>
  <c r="J173" i="9"/>
  <c r="N178" i="9"/>
  <c r="J118" i="9"/>
  <c r="J132" i="9"/>
  <c r="J113" i="9"/>
  <c r="J134" i="9"/>
  <c r="J125" i="9"/>
  <c r="J127" i="9"/>
  <c r="J120" i="9"/>
  <c r="J46" i="9"/>
  <c r="J25" i="9"/>
  <c r="J30" i="9"/>
  <c r="J48" i="9"/>
  <c r="J24" i="9"/>
  <c r="J33" i="9"/>
  <c r="J26" i="9"/>
  <c r="J32" i="9"/>
  <c r="J49" i="9"/>
  <c r="J16" i="9"/>
  <c r="J11" i="9"/>
  <c r="J57" i="9"/>
  <c r="J63" i="9"/>
  <c r="J56" i="9"/>
  <c r="J58" i="9"/>
  <c r="J75" i="9"/>
  <c r="J138" i="9"/>
  <c r="J140" i="9"/>
  <c r="J119" i="9"/>
  <c r="J126" i="9"/>
  <c r="J133" i="9"/>
  <c r="J116" i="9"/>
  <c r="J117" i="9"/>
  <c r="J124" i="9"/>
  <c r="J114" i="9"/>
  <c r="J122" i="9"/>
  <c r="J130" i="9"/>
  <c r="J121" i="9"/>
  <c r="N135" i="9"/>
  <c r="J115" i="9"/>
  <c r="J123" i="9"/>
  <c r="J93" i="9"/>
  <c r="N103" i="9"/>
  <c r="J86" i="9"/>
  <c r="J88" i="9"/>
  <c r="J98" i="9"/>
  <c r="J89" i="9"/>
  <c r="J90" i="9"/>
  <c r="J102" i="9"/>
  <c r="J87" i="9"/>
  <c r="J97" i="9"/>
  <c r="J92" i="9"/>
  <c r="J99" i="9"/>
  <c r="J101" i="9"/>
  <c r="J96" i="9"/>
  <c r="J100" i="9"/>
  <c r="J71" i="9"/>
  <c r="J77" i="9"/>
  <c r="J59" i="9"/>
  <c r="J79" i="9"/>
  <c r="J61" i="9"/>
  <c r="J67" i="9"/>
  <c r="J66" i="9"/>
  <c r="J74" i="9"/>
  <c r="J60" i="9"/>
  <c r="J68" i="9"/>
  <c r="J76" i="9"/>
  <c r="N82" i="9"/>
  <c r="J65" i="9"/>
  <c r="J73" i="9"/>
  <c r="J62" i="9"/>
  <c r="J70" i="9"/>
  <c r="J78" i="9"/>
  <c r="J64" i="9"/>
  <c r="J72" i="9"/>
  <c r="J42" i="9"/>
  <c r="J41" i="9"/>
  <c r="J34" i="9"/>
  <c r="J50" i="9"/>
  <c r="J38" i="9"/>
  <c r="J40" i="9"/>
  <c r="J29" i="9"/>
  <c r="J37" i="9"/>
  <c r="J45" i="9"/>
  <c r="J31" i="9"/>
  <c r="J39" i="9"/>
  <c r="J47" i="9"/>
  <c r="N53" i="9"/>
  <c r="J28" i="9"/>
  <c r="J36" i="9"/>
  <c r="J44" i="9"/>
  <c r="J52" i="9"/>
  <c r="J27" i="9"/>
  <c r="J35" i="9"/>
  <c r="J43" i="9"/>
  <c r="J12" i="9"/>
  <c r="J7" i="9"/>
  <c r="J18" i="9"/>
  <c r="N21" i="9"/>
  <c r="J13" i="9"/>
  <c r="J20" i="9"/>
  <c r="J8" i="9"/>
  <c r="J10" i="9"/>
  <c r="J15" i="9"/>
  <c r="J9" i="9"/>
  <c r="J6" i="9"/>
  <c r="J14" i="9"/>
  <c r="J19" i="9"/>
  <c r="J150" i="9"/>
  <c r="N153" i="9"/>
  <c r="J152" i="9"/>
  <c r="J151" i="9"/>
  <c r="I154" i="9"/>
  <c r="J153" i="9" s="1"/>
  <c r="J146" i="9"/>
  <c r="J145" i="9"/>
  <c r="Z102" i="11" l="1"/>
  <c r="X152" i="11"/>
  <c r="AD152" i="11" s="1"/>
  <c r="V102" i="11"/>
  <c r="B152" i="11"/>
  <c r="E21" i="9"/>
  <c r="E53" i="9"/>
  <c r="E153" i="9"/>
  <c r="E135" i="9"/>
  <c r="E110" i="9"/>
  <c r="E141" i="9"/>
  <c r="E103" i="9"/>
  <c r="F102" i="11"/>
  <c r="T152" i="11"/>
  <c r="N152" i="11"/>
  <c r="L173" i="11"/>
  <c r="N173" i="11" s="1"/>
  <c r="D152" i="11"/>
  <c r="P173" i="11"/>
  <c r="R152" i="11"/>
  <c r="J102" i="11"/>
  <c r="I179" i="9"/>
  <c r="J135" i="9"/>
  <c r="R154" i="9"/>
  <c r="N154" i="9"/>
  <c r="J141" i="9"/>
  <c r="J110" i="9"/>
  <c r="J21" i="9"/>
  <c r="J82" i="9"/>
  <c r="J53" i="9"/>
  <c r="J103" i="9"/>
  <c r="X173" i="11" l="1"/>
  <c r="AD173" i="11" s="1"/>
  <c r="B173" i="11"/>
  <c r="T173" i="11"/>
  <c r="Z152" i="11"/>
  <c r="V152" i="11"/>
  <c r="F152" i="11"/>
  <c r="D173" i="11"/>
  <c r="J152" i="11"/>
  <c r="R173" i="11"/>
  <c r="Z173" i="11" l="1"/>
  <c r="V173" i="11"/>
  <c r="F173" i="11"/>
  <c r="J173" i="11"/>
  <c r="P59" i="9"/>
  <c r="P133" i="9"/>
</calcChain>
</file>

<file path=xl/sharedStrings.xml><?xml version="1.0" encoding="utf-8"?>
<sst xmlns="http://schemas.openxmlformats.org/spreadsheetml/2006/main" count="687" uniqueCount="270">
  <si>
    <t>EQUITY BASED FUNDS</t>
  </si>
  <si>
    <t>Total</t>
  </si>
  <si>
    <t>S/N</t>
  </si>
  <si>
    <t>FUND</t>
  </si>
  <si>
    <t>Unit Price</t>
  </si>
  <si>
    <t>N</t>
  </si>
  <si>
    <t>Stanbic IBTC Asset Mgt. Limited</t>
  </si>
  <si>
    <t>Stanbic  IBTC Nigerian Equity Fund</t>
  </si>
  <si>
    <t>Asset &amp; Resources Mgt. Co. Ltd</t>
  </si>
  <si>
    <t>ARM Discovery Fund</t>
  </si>
  <si>
    <t>FSDH Asset Management Ltd</t>
  </si>
  <si>
    <t>Coral Growth Fund</t>
  </si>
  <si>
    <t>Frontier Fund</t>
  </si>
  <si>
    <t>Chapel Hill Denham Mgt. Limited</t>
  </si>
  <si>
    <t>Paramount Equity Fund</t>
  </si>
  <si>
    <t>ARM Aggressive Growth Fund</t>
  </si>
  <si>
    <t>Zenith Asset Management Ltd</t>
  </si>
  <si>
    <t>Zenith Equity Fund</t>
  </si>
  <si>
    <t>Afrinvest Equity Fund</t>
  </si>
  <si>
    <t>FBN Money Market Fund</t>
  </si>
  <si>
    <t>ARM Money Market Fund</t>
  </si>
  <si>
    <t>Stanbic IBTC Bond Fund</t>
  </si>
  <si>
    <t>Nigeria International Debt Fund</t>
  </si>
  <si>
    <t>Coral Income Fund</t>
  </si>
  <si>
    <t>Zenith Income Fund</t>
  </si>
  <si>
    <t>SFS Capital Nigeria Ltd</t>
  </si>
  <si>
    <t>Union Homes REITS</t>
  </si>
  <si>
    <t>Stanbic IBTC Balanced Fund</t>
  </si>
  <si>
    <t>Lotus Capital Limited</t>
  </si>
  <si>
    <t>Lotus Halal Inv. Fund</t>
  </si>
  <si>
    <t>Stanbic IBTC Ethical Fund</t>
  </si>
  <si>
    <t>ARM Ethical Fund</t>
  </si>
  <si>
    <t>Nigeria Energy Sector Fund</t>
  </si>
  <si>
    <t>Mutual Funds Total</t>
  </si>
  <si>
    <t>Vetiva Fund Managers Limited</t>
  </si>
  <si>
    <t>VG 30 ETF</t>
  </si>
  <si>
    <t>New Gold Managers (Proprietary) Ltd</t>
  </si>
  <si>
    <t>New Gold ETF</t>
  </si>
  <si>
    <t>ETF Total</t>
  </si>
  <si>
    <t>Stanbic IBTC Money Market Fund</t>
  </si>
  <si>
    <t>SFS Fixed Income Fund</t>
  </si>
  <si>
    <t>AIICO Capital Ltd</t>
  </si>
  <si>
    <t>AIICO Money Market Fund</t>
  </si>
  <si>
    <t>Vetiva Fund Managers</t>
  </si>
  <si>
    <t>Stanbic IBTC Asset Mgt.Limited</t>
  </si>
  <si>
    <t>Stanbic IBTC ETF 30 Fund</t>
  </si>
  <si>
    <t>United Capital Asset Mgt. Ltd</t>
  </si>
  <si>
    <t>Sub-Total</t>
  </si>
  <si>
    <t>Grand Total</t>
  </si>
  <si>
    <t>MONEY MARKET FUNDS</t>
  </si>
  <si>
    <t>Legacy Equity Fund</t>
  </si>
  <si>
    <t>EXCHANGE TRADED FUNDS</t>
  </si>
  <si>
    <t>Lotus Halal ETF</t>
  </si>
  <si>
    <t>Investment One Funds Management Limited</t>
  </si>
  <si>
    <t>PACAM Balanced Fund</t>
  </si>
  <si>
    <t>Vantage Guaranteed Income Fund</t>
  </si>
  <si>
    <t>VCG ETF</t>
  </si>
  <si>
    <t>VI ETF</t>
  </si>
  <si>
    <t>Vantage Balanced Fund</t>
  </si>
  <si>
    <t>FBN Nigeria Smart Beta Equity Fund</t>
  </si>
  <si>
    <t>Meristem Equity Market Fund</t>
  </si>
  <si>
    <t>Meristem Wealth Management Limited</t>
  </si>
  <si>
    <t>Meristem Money Market Fund</t>
  </si>
  <si>
    <t>SCM Capital Limited</t>
  </si>
  <si>
    <t>Afrinvest Asset Mgt Ltd</t>
  </si>
  <si>
    <t>Afrinvest Asset Mgt Ltd.</t>
  </si>
  <si>
    <t>NAV</t>
  </si>
  <si>
    <t>VETBANK ETF</t>
  </si>
  <si>
    <t>MIXED FUNDS</t>
  </si>
  <si>
    <t>% on Total</t>
  </si>
  <si>
    <t>% Change (Current from Previous)</t>
  </si>
  <si>
    <t>Stanbic IBTC Guaranteed Investment Fund</t>
  </si>
  <si>
    <t>FUNDS</t>
  </si>
  <si>
    <t>Stanbic IBTC Imaan Fund</t>
  </si>
  <si>
    <t>ETHICAL FUNDS</t>
  </si>
  <si>
    <t>Stanbic IBTC Aggressive Fund (Sub Fund)</t>
  </si>
  <si>
    <t>Stanbic IBTC Absolute Fund (Sub Fund)</t>
  </si>
  <si>
    <t>Stanbic IBTC Conservative Fund (Sub Fund)</t>
  </si>
  <si>
    <t>8-Weeks Volatility Measure (%)</t>
  </si>
  <si>
    <t>8-WEEKS VOLATILITY MEASURE</t>
  </si>
  <si>
    <t>Mkt Cap</t>
  </si>
  <si>
    <t>Market Cap (N)</t>
  </si>
  <si>
    <t>Unit Price (N)</t>
  </si>
  <si>
    <t>United Capital Balanced Fund</t>
  </si>
  <si>
    <t>United Capital Equity Fund</t>
  </si>
  <si>
    <t>United Capital Money Market Fund</t>
  </si>
  <si>
    <t>%</t>
  </si>
  <si>
    <t>8-Weeks Average (%)</t>
  </si>
  <si>
    <t>8-Weeks % Change</t>
  </si>
  <si>
    <t>AXA Mansard Investments Limited</t>
  </si>
  <si>
    <t>AXA Mansard Equity Income Fund</t>
  </si>
  <si>
    <t>AXA Mansard Money Market Fund</t>
  </si>
  <si>
    <t>NAV and Unit Price as at Week Ended July 29, 2016</t>
  </si>
  <si>
    <t>Market Capitalization as at July 29, 2016</t>
  </si>
  <si>
    <t>Lotus Capital Fixed Income Fund</t>
  </si>
  <si>
    <t>Greenwich Plus Money Market Fund</t>
  </si>
  <si>
    <t>Greenwich Asset Management Limited</t>
  </si>
  <si>
    <t>Cordros Asset Management Limited</t>
  </si>
  <si>
    <t>Cordros Money Market Fund</t>
  </si>
  <si>
    <t>PAC Asset Management Limited</t>
  </si>
  <si>
    <t>PACAM Fixed Income Fund</t>
  </si>
  <si>
    <t>Vetiva S &amp; P Nig. Sovereign Bond ETF</t>
  </si>
  <si>
    <t>Stanbic IBTC Dollar Fund</t>
  </si>
  <si>
    <t>SIAML ETF 40</t>
  </si>
  <si>
    <t>PACAM Money Market Fund</t>
  </si>
  <si>
    <t>Lotus Capital Halal ETF</t>
  </si>
  <si>
    <t>Chapel Hill Denham Money Market Fund</t>
  </si>
  <si>
    <t>Abacus Money Market Fund</t>
  </si>
  <si>
    <t>EDC Fund Management Limited</t>
  </si>
  <si>
    <t>EDC Money Market Fund Class B</t>
  </si>
  <si>
    <t>EDC Money Market Fund Class A</t>
  </si>
  <si>
    <t>EDC Fixed Income Fund</t>
  </si>
  <si>
    <t>Kedari Investment Fund (KIF)</t>
  </si>
  <si>
    <t>Capital Express Asset and Trust Limited</t>
  </si>
  <si>
    <t>Lead Asset Management Limited</t>
  </si>
  <si>
    <t>Lead Fixed Income Fund</t>
  </si>
  <si>
    <t>CEAT Fixed Income Fund</t>
  </si>
  <si>
    <t>ValuAlliance Asset Management Limited</t>
  </si>
  <si>
    <t xml:space="preserve">Coronation Asset Management </t>
  </si>
  <si>
    <t>Coronation Money Market Fund</t>
  </si>
  <si>
    <t>Coronation Balanced Fund</t>
  </si>
  <si>
    <t>Coronation Fixed Income Fund</t>
  </si>
  <si>
    <t>Nigeria Entertainment Fund</t>
  </si>
  <si>
    <t>Legacy Debt Fund</t>
  </si>
  <si>
    <t>Zenith Money Market Fund</t>
  </si>
  <si>
    <t>-</t>
  </si>
  <si>
    <t>MOVING AVERAGE:</t>
  </si>
  <si>
    <t>Afrinvest Plutus Fund</t>
  </si>
  <si>
    <t>AIICO Balanced Fund</t>
  </si>
  <si>
    <t>Chapel Hill Denham Management Limited</t>
  </si>
  <si>
    <t>Chapel Hill Denham Nig. Infra Debt Fund (NIDF)</t>
  </si>
  <si>
    <t>Unit Price (%)</t>
  </si>
  <si>
    <t>Mkt Cap    (%)</t>
  </si>
  <si>
    <t>Legacy USD Bond Fund</t>
  </si>
  <si>
    <t>Legacy Money Market Fund</t>
  </si>
  <si>
    <t>GDL Money Market Fund</t>
  </si>
  <si>
    <t>Vantage Equity Income Fund</t>
  </si>
  <si>
    <t>Vantage Dollar Fund</t>
  </si>
  <si>
    <t>Valualliance Value Fund</t>
  </si>
  <si>
    <t>PACAM Equity Fund</t>
  </si>
  <si>
    <t>FBN Nigeria Balanced Fund</t>
  </si>
  <si>
    <t>PACAM Eurobond Fund</t>
  </si>
  <si>
    <t>Lotus Halal Investment Fund</t>
  </si>
  <si>
    <t>Lead Balanced Fund</t>
  </si>
  <si>
    <t>Stanbic IBTC Shariah Fixed Income Fund</t>
  </si>
  <si>
    <t>Vetiva Money Market Fund</t>
  </si>
  <si>
    <t>First City Asset Management Limited</t>
  </si>
  <si>
    <t>First Ally Asset Management Limited</t>
  </si>
  <si>
    <t>FAAM Money Market Fund</t>
  </si>
  <si>
    <t>Anchoria Asset Management Limited</t>
  </si>
  <si>
    <t>Anchoria Equity Fund</t>
  </si>
  <si>
    <t>Anchoria Money Market Fund</t>
  </si>
  <si>
    <t>Anchoria Fixed Income Fund</t>
  </si>
  <si>
    <t>Anchoria Money Market  Fund</t>
  </si>
  <si>
    <t>SFS Real Estate Investment Trust Fund</t>
  </si>
  <si>
    <t>ALPHA ETF</t>
  </si>
  <si>
    <t>Cordros Dollar Fund</t>
  </si>
  <si>
    <t>Capital Express Balanced Fund</t>
  </si>
  <si>
    <t>ARM Fixed Income Fund</t>
  </si>
  <si>
    <t>Afrinvest Dollar Fund</t>
  </si>
  <si>
    <t>ARM Eurobond Fund</t>
  </si>
  <si>
    <t>AVA Global Asset Managers Limited</t>
  </si>
  <si>
    <t>AVA GAM Fixed Income Dollar Fund</t>
  </si>
  <si>
    <t>Trustbanc Asset Management Limited</t>
  </si>
  <si>
    <t>Trustbanc Money Market Fund</t>
  </si>
  <si>
    <t>Trustbanc Money Market  Fund</t>
  </si>
  <si>
    <t>NET ASSET VALUE</t>
  </si>
  <si>
    <t>FSDH Dollar Fund</t>
  </si>
  <si>
    <t>Narration:</t>
  </si>
  <si>
    <t>ARM Discovery Balanced Fund</t>
  </si>
  <si>
    <t>Cordros Milestone Fund</t>
  </si>
  <si>
    <t>United Capital Fixed Income Fund</t>
  </si>
  <si>
    <t>ValuAlliance Value Fund</t>
  </si>
  <si>
    <t>ValuAlliance Money Market  Fund</t>
  </si>
  <si>
    <t>ACAP CanaryGrowth Fund</t>
  </si>
  <si>
    <t xml:space="preserve">Novambl Asset Management </t>
  </si>
  <si>
    <t>Nova Hybrid Fund</t>
  </si>
  <si>
    <t>Nova Dollar Fixed Income Fund</t>
  </si>
  <si>
    <t>Nova Prime Money Market Fund</t>
  </si>
  <si>
    <t>Nigerian Real Estate Investment Trust</t>
  </si>
  <si>
    <t>United Capital Sukuk Fund</t>
  </si>
  <si>
    <t>United Capital Eurobond Fund</t>
  </si>
  <si>
    <t>Stanbic IBTC Enhanced Short-Term Fixed Income Fund</t>
  </si>
  <si>
    <t>Coral Money Market Fund (FSDH Treasury Bill Fund)</t>
  </si>
  <si>
    <t>% Change in ETFs Total Mkt. Cap.</t>
  </si>
  <si>
    <t>% Change in CIS Total NAV</t>
  </si>
  <si>
    <t>Coral Balanced Fund (Coral Growth Fund)</t>
  </si>
  <si>
    <t>AVA GAM Fixed Income Fund</t>
  </si>
  <si>
    <t>Emerging Africa Asset Management Limited</t>
  </si>
  <si>
    <t>Emerging Africa Money Market Fund</t>
  </si>
  <si>
    <t>Emerging Africa Bond Fund</t>
  </si>
  <si>
    <t>Emerging Africa Eurobond Fund</t>
  </si>
  <si>
    <t>Norrenberger Investment &amp; Capital Mgt. Ltd.</t>
  </si>
  <si>
    <t>Norrenberger Islamic Fund</t>
  </si>
  <si>
    <t>GDL Income Fund</t>
  </si>
  <si>
    <t>Growth &amp; Development Asset Management Limited</t>
  </si>
  <si>
    <t>CardinalStone Fixed Income Alpha Fund</t>
  </si>
  <si>
    <t>CardinalStone Asset Mgt. Limited</t>
  </si>
  <si>
    <t>Core Asset Management Limited</t>
  </si>
  <si>
    <t>Core Investment Money Market Fund</t>
  </si>
  <si>
    <t>Core Value Mixed Fund</t>
  </si>
  <si>
    <t>GDL Canary Growth Fund</t>
  </si>
  <si>
    <t>UPDC Real Estate Investment Trust</t>
  </si>
  <si>
    <t>Meristem Value ETF</t>
  </si>
  <si>
    <t>Meristem Growth ETF</t>
  </si>
  <si>
    <t>FBNQuest Asset Management Limited</t>
  </si>
  <si>
    <t>FBN Halal Fund</t>
  </si>
  <si>
    <t>Nova Hybrid Balanced Fund</t>
  </si>
  <si>
    <t>Norrenberger Money Market Fund</t>
  </si>
  <si>
    <t>ESG Impact Fund (Zenith Ethical Fund)</t>
  </si>
  <si>
    <t>Zenith Asset Management Ltd.</t>
  </si>
  <si>
    <t>Balanced Strategy Fund (Zenith Equity)</t>
  </si>
  <si>
    <t>FBN Eurobond (Nigeria Eurobond USD) Fund (Retail)</t>
  </si>
  <si>
    <t>FBN Eurobond (Nigeria Eurobond USD) Fund (Institutional)</t>
  </si>
  <si>
    <t>FBN Balanced Fund</t>
  </si>
  <si>
    <t>FBN Bond Fund (FBN Fixed Income Fund)</t>
  </si>
  <si>
    <t>NAV and Unit Price as at Week Ended November 12, 2021</t>
  </si>
  <si>
    <t>NAV and Unit Price as at Week Ended November 19, 2021</t>
  </si>
  <si>
    <t>Nigeria Dollar Income Fund</t>
  </si>
  <si>
    <t>NAV and Unit Price as at Week Ended November 26, 2021</t>
  </si>
  <si>
    <t>BONDS/FIXED INCOME FUNDS</t>
  </si>
  <si>
    <t>FUND MANAGER</t>
  </si>
  <si>
    <t>DOLLAR FUNDS</t>
  </si>
  <si>
    <t>DOLLAR FUNDS (EUROBONDS)</t>
  </si>
  <si>
    <t>DOLLAR FUNDS (FIXED INCOME)</t>
  </si>
  <si>
    <t>SHARI'AH COMPLIANT FUNDS</t>
  </si>
  <si>
    <t>SHARI'AH COMPLIANT FUNDS (EQUITIES)</t>
  </si>
  <si>
    <t>SHARI'AH COMPLIANT FUNDS (FIXED INCOME)</t>
  </si>
  <si>
    <t>INFRASTRUCTURE FUNDS</t>
  </si>
  <si>
    <t>Stanbic IBTC Infrastructure Fund</t>
  </si>
  <si>
    <t>Infrastructure Funds Total</t>
  </si>
  <si>
    <t>NAV (N)</t>
  </si>
  <si>
    <t>NAV (%)</t>
  </si>
  <si>
    <t>Net Asset Value (N)</t>
  </si>
  <si>
    <t>NAV/Unit (N)</t>
  </si>
  <si>
    <t>NAV/Unit (%)</t>
  </si>
  <si>
    <t>SHARI'AH COMPLAINT FUNDS</t>
  </si>
  <si>
    <t>% Change in Total NAV of Infra Funds</t>
  </si>
  <si>
    <t>Women Investment Fund (Gender/Diversity)</t>
  </si>
  <si>
    <t>United Capital Wealth for Women Fund (Gender/Diversity)</t>
  </si>
  <si>
    <t>Emerging Africa Balanced-Diversity Fund (Gender/Diversity)</t>
  </si>
  <si>
    <t>FBN Eurobond Fund (Retail)</t>
  </si>
  <si>
    <t>FBN Eurobond Fund (Institutional)</t>
  </si>
  <si>
    <t>FBN Bond Fund (Fixed Income)</t>
  </si>
  <si>
    <t>REAL ESTATE INVESTMENT TRUSTS</t>
  </si>
  <si>
    <t>REAL ESTATE INVESTMENT TRUST</t>
  </si>
  <si>
    <t>Bid Price (N)</t>
  </si>
  <si>
    <t>Offer Price (N)</t>
  </si>
  <si>
    <t>Yield (%)</t>
  </si>
  <si>
    <t>N/A</t>
  </si>
  <si>
    <t>NAV and Unit Price as at Week Ended December 3, 2021</t>
  </si>
  <si>
    <t>Difference</t>
  </si>
  <si>
    <t>Futureview Equity Fund</t>
  </si>
  <si>
    <t>Futureview Asset Management Limited</t>
  </si>
  <si>
    <t>NAV and Unit Price as at Week Ended December 10, 2021</t>
  </si>
  <si>
    <t>71a</t>
  </si>
  <si>
    <t>71b</t>
  </si>
  <si>
    <t>Nigeria Infrastructure Debt Fund (NIDF)</t>
  </si>
  <si>
    <t>NAV and Unit Price as at Week Ended December 17, 2021</t>
  </si>
  <si>
    <t>NAV and Unit Price as at Week Ended December 24, 2021</t>
  </si>
  <si>
    <t>MARKET CAPITALIZATION OF EXCHANGE TRADED FUNDS</t>
  </si>
  <si>
    <t>NAV, Unit Price and Yield as at Week Ended December 31, 2021</t>
  </si>
  <si>
    <t>   5.72</t>
  </si>
  <si>
    <t>Women's Balanced Fund (Gender/Diversity)</t>
  </si>
  <si>
    <t>NET ASSET VALUES AND UNIT PRICES OF COLLECTIVE INVESTMENT SCHEMES AS AT WEEK ENDED JANUARY 7, 2022</t>
  </si>
  <si>
    <t>NAV, Unit Price and Yield as at Week Ended January 7, 2022</t>
  </si>
  <si>
    <t>   0.07</t>
  </si>
  <si>
    <t>NAV and Unit Price as at Week Ended December 31, 2021</t>
  </si>
  <si>
    <t>NAV and Unit Price as at Week Ended January 7, 2022</t>
  </si>
  <si>
    <t>The chart above shows that Money Market Fund category has 42.27% share of the Total NAV, followed by Bond/Fixed Income Fund with 28.89%, Dollar Fund (Eurobonds and Fixed Income) at 20.06%, Real Estate Investment Trust at 3.78%.  Next is Mixed Fund at 2.24%, Shari'ah Compliant Fund at 1.37%, Equity Fund at 1.20% and Ethical Fund at 0.19%.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</si>
</sst>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_(* #,##0.00_);_(* \(#,##0.00\);_(* &quot;-&quot;??_);_(@_)"/>
    <numFmt numFmtId="165" formatCode="0.0%"/>
    <numFmt numFmtId="166" formatCode="_(* #,##0_);_(* \(#,##0\);_(* &quot;-&quot;??_);_(@_)"/>
  </numFmts>
  <fonts count="85">
    <font>
      <sz val="11"/>
      <color theme="1"/>
      <name val="Calibri"/>
      <family val="2"/>
      <scheme val="minor"/>
    </font>
    <font>
      <sz val="8"/>
      <name val="Arial Narrow"/>
      <family val="2"/>
    </font>
    <font>
      <b/>
      <sz val="8"/>
      <name val="Arial Narrow"/>
      <family val="2"/>
    </font>
    <font>
      <b/>
      <i/>
      <sz val="8"/>
      <name val="Arial Narrow"/>
      <family val="2"/>
    </font>
    <font>
      <b/>
      <strike/>
      <sz val="8"/>
      <name val="Arial Narrow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strike/>
      <sz val="10"/>
      <color theme="1"/>
      <name val="Arial Narrow"/>
      <family val="2"/>
    </font>
    <font>
      <b/>
      <sz val="8"/>
      <color theme="1"/>
      <name val="Arial Narrow"/>
      <family val="2"/>
    </font>
    <font>
      <sz val="8"/>
      <color theme="1"/>
      <name val="Arial Narrow"/>
      <family val="2"/>
    </font>
    <font>
      <sz val="8"/>
      <color theme="1"/>
      <name val="SpeakOT-Regular"/>
    </font>
    <font>
      <b/>
      <strike/>
      <sz val="8"/>
      <color theme="1"/>
      <name val="Arial Narrow"/>
      <family val="2"/>
    </font>
    <font>
      <b/>
      <sz val="8"/>
      <color rgb="FFFF0000"/>
      <name val="Arial Narrow"/>
      <family val="2"/>
    </font>
    <font>
      <sz val="11"/>
      <color rgb="FF000000"/>
      <name val="SpeakOT-Regular"/>
    </font>
    <font>
      <b/>
      <sz val="8"/>
      <color rgb="FF000000"/>
      <name val="Arial Narrow"/>
      <family val="2"/>
    </font>
    <font>
      <b/>
      <strike/>
      <sz val="8"/>
      <color rgb="FF000000"/>
      <name val="Arial Narrow"/>
      <family val="2"/>
    </font>
    <font>
      <sz val="8"/>
      <color rgb="FF000000"/>
      <name val="Arial Narrow"/>
      <family val="2"/>
    </font>
    <font>
      <b/>
      <i/>
      <sz val="8"/>
      <color rgb="FF9BBB59"/>
      <name val="Arial Narrow"/>
      <family val="2"/>
    </font>
    <font>
      <sz val="8"/>
      <color rgb="FF0F243E"/>
      <name val="Arial Narrow"/>
      <family val="2"/>
    </font>
    <font>
      <sz val="11"/>
      <color theme="1"/>
      <name val="Century Gothic"/>
      <family val="2"/>
    </font>
    <font>
      <sz val="10"/>
      <color theme="1"/>
      <name val="Calibri"/>
      <family val="2"/>
      <scheme val="minor"/>
    </font>
    <font>
      <sz val="11"/>
      <color theme="1"/>
      <name val="SpeakOT-Regular"/>
    </font>
    <font>
      <b/>
      <sz val="12"/>
      <color rgb="FF0F243E"/>
      <name val="Calibri"/>
      <family val="2"/>
      <scheme val="minor"/>
    </font>
    <font>
      <sz val="9"/>
      <color rgb="FF244061"/>
      <name val="Calibri"/>
      <family val="2"/>
      <scheme val="minor"/>
    </font>
    <font>
      <sz val="8.25"/>
      <color theme="1"/>
      <name val="Times New Roman"/>
      <family val="1"/>
    </font>
    <font>
      <sz val="12"/>
      <color rgb="FF006FC9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Arial"/>
      <family val="2"/>
    </font>
    <font>
      <sz val="10"/>
      <color theme="1"/>
      <name val="Times New Roman"/>
      <family val="1"/>
    </font>
    <font>
      <sz val="11"/>
      <color theme="1"/>
      <name val="Calibri"/>
      <family val="2"/>
    </font>
    <font>
      <b/>
      <sz val="12"/>
      <color rgb="FFFFFFFF"/>
      <name val="Century Gothic"/>
      <family val="2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1F497D"/>
      <name val="Arial"/>
      <family val="2"/>
    </font>
    <font>
      <sz val="8.5"/>
      <color rgb="FF696C75"/>
      <name val="SpeakOT-Regular"/>
    </font>
    <font>
      <sz val="11"/>
      <color rgb="FF244061"/>
      <name val="Calibri"/>
      <family val="2"/>
      <scheme val="minor"/>
    </font>
    <font>
      <b/>
      <sz val="48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1F4E79"/>
      <name val="Gill Sans MT"/>
      <family val="2"/>
    </font>
    <font>
      <sz val="11"/>
      <color rgb="FF1F4E79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3.9"/>
      <color indexed="8"/>
      <name val="Arial"/>
      <family val="2"/>
    </font>
    <font>
      <sz val="10"/>
      <color indexed="8"/>
      <name val="MS Sans Serif"/>
      <family val="2"/>
    </font>
    <font>
      <b/>
      <sz val="18"/>
      <color theme="3"/>
      <name val="Cambria"/>
      <family val="2"/>
      <scheme val="major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1"/>
      <color theme="4"/>
      <name val="Arial Narrow"/>
      <family val="2"/>
    </font>
    <font>
      <b/>
      <sz val="14"/>
      <color rgb="FFFF0000"/>
      <name val="Arial"/>
      <family val="2"/>
    </font>
    <font>
      <b/>
      <sz val="9"/>
      <color rgb="FFFF0000"/>
      <name val="Arial Narrow"/>
      <family val="2"/>
    </font>
    <font>
      <b/>
      <sz val="8"/>
      <color rgb="FF00B050"/>
      <name val="Arial Narrow"/>
      <family val="2"/>
    </font>
    <font>
      <sz val="10"/>
      <color theme="1"/>
      <name val="Arial"/>
      <family val="2"/>
    </font>
    <font>
      <sz val="11"/>
      <color theme="1"/>
      <name val="Arial Narrow"/>
      <family val="2"/>
    </font>
    <font>
      <sz val="10"/>
      <color rgb="FFFF0000"/>
      <name val="Arial Narrow"/>
      <family val="2"/>
    </font>
    <font>
      <sz val="8"/>
      <color theme="1"/>
      <name val="Times New Roman"/>
      <family val="1"/>
    </font>
    <font>
      <sz val="8"/>
      <color rgb="FF000000"/>
      <name val="SpeakOT-Bold"/>
    </font>
    <font>
      <sz val="10"/>
      <color theme="1"/>
      <name val="Futura Bk BT"/>
      <family val="2"/>
    </font>
    <font>
      <b/>
      <sz val="10"/>
      <name val="Arial Narrow"/>
      <family val="2"/>
    </font>
    <font>
      <sz val="18"/>
      <color theme="3"/>
      <name val="Cambria"/>
      <family val="2"/>
      <scheme val="major"/>
    </font>
    <font>
      <b/>
      <sz val="10"/>
      <color theme="1"/>
      <name val="Verdana"/>
      <family val="2"/>
    </font>
    <font>
      <i/>
      <sz val="8"/>
      <name val="Arial Narrow"/>
      <family val="2"/>
    </font>
    <font>
      <i/>
      <sz val="8"/>
      <name val="Calibri"/>
      <family val="2"/>
      <scheme val="minor"/>
    </font>
    <font>
      <sz val="8"/>
      <color theme="1"/>
      <name val="Century Gothic"/>
      <family val="2"/>
    </font>
    <font>
      <sz val="8"/>
      <name val="Calibri"/>
      <family val="2"/>
      <scheme val="minor"/>
    </font>
    <font>
      <sz val="11"/>
      <color theme="1"/>
      <name val="Swis721 Lt BT"/>
    </font>
    <font>
      <b/>
      <sz val="14"/>
      <color rgb="FFFF0000"/>
      <name val="Arial Narrow"/>
      <family val="2"/>
    </font>
    <font>
      <b/>
      <sz val="10"/>
      <color rgb="FFFF0000"/>
      <name val="Arial Narrow"/>
      <family val="2"/>
    </font>
  </fonts>
  <fills count="49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E7F9DD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8DB4E3"/>
        <bgColor rgb="FF000000"/>
      </patternFill>
    </fill>
    <fill>
      <patternFill patternType="solid">
        <fgColor rgb="FF002060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rgb="FFC6C6C6"/>
      </right>
      <top/>
      <bottom style="medium">
        <color rgb="FFC6C6C6"/>
      </bottom>
      <diagonal/>
    </border>
    <border>
      <left/>
      <right style="medium">
        <color rgb="FFC6C6C6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0070C0"/>
      </top>
      <bottom/>
      <diagonal/>
    </border>
    <border>
      <left/>
      <right/>
      <top/>
      <bottom style="thin">
        <color rgb="FF0070C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154">
    <xf numFmtId="0" fontId="0" fillId="0" borderId="0"/>
    <xf numFmtId="0" fontId="6" fillId="2" borderId="0" applyNumberFormat="0" applyBorder="0" applyAlignment="0" applyProtection="0"/>
    <xf numFmtId="16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7" fillId="0" borderId="0" applyNumberFormat="0" applyFill="0" applyBorder="0" applyAlignment="0" applyProtection="0"/>
    <xf numFmtId="9" fontId="5" fillId="0" borderId="0" applyFont="0" applyFill="0" applyBorder="0" applyAlignment="0" applyProtection="0"/>
    <xf numFmtId="0" fontId="45" fillId="0" borderId="12" applyNumberFormat="0" applyFill="0" applyAlignment="0" applyProtection="0"/>
    <xf numFmtId="0" fontId="46" fillId="0" borderId="13" applyNumberFormat="0" applyFill="0" applyAlignment="0" applyProtection="0"/>
    <xf numFmtId="0" fontId="47" fillId="0" borderId="14" applyNumberFormat="0" applyFill="0" applyAlignment="0" applyProtection="0"/>
    <xf numFmtId="0" fontId="47" fillId="0" borderId="0" applyNumberFormat="0" applyFill="0" applyBorder="0" applyAlignment="0" applyProtection="0"/>
    <xf numFmtId="0" fontId="48" fillId="15" borderId="0" applyNumberFormat="0" applyBorder="0" applyAlignment="0" applyProtection="0"/>
    <xf numFmtId="0" fontId="50" fillId="17" borderId="15" applyNumberFormat="0" applyAlignment="0" applyProtection="0"/>
    <xf numFmtId="0" fontId="51" fillId="18" borderId="16" applyNumberFormat="0" applyAlignment="0" applyProtection="0"/>
    <xf numFmtId="0" fontId="52" fillId="18" borderId="15" applyNumberFormat="0" applyAlignment="0" applyProtection="0"/>
    <xf numFmtId="0" fontId="53" fillId="0" borderId="17" applyNumberFormat="0" applyFill="0" applyAlignment="0" applyProtection="0"/>
    <xf numFmtId="0" fontId="54" fillId="19" borderId="18" applyNumberFormat="0" applyAlignment="0" applyProtection="0"/>
    <xf numFmtId="0" fontId="9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8" fillId="0" borderId="20" applyNumberFormat="0" applyFill="0" applyAlignment="0" applyProtection="0"/>
    <xf numFmtId="0" fontId="56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6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6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6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6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6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7" fillId="0" borderId="0"/>
    <xf numFmtId="43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43" fontId="58" fillId="0" borderId="0" applyFont="0" applyFill="0" applyBorder="0" applyAlignment="0" applyProtection="0"/>
    <xf numFmtId="0" fontId="59" fillId="0" borderId="0"/>
    <xf numFmtId="0" fontId="60" fillId="0" borderId="0" applyNumberFormat="0" applyFill="0" applyBorder="0" applyAlignment="0" applyProtection="0"/>
    <xf numFmtId="0" fontId="49" fillId="16" borderId="0" applyNumberFormat="0" applyBorder="0" applyAlignment="0" applyProtection="0"/>
    <xf numFmtId="0" fontId="56" fillId="24" borderId="0" applyNumberFormat="0" applyBorder="0" applyAlignment="0" applyProtection="0"/>
    <xf numFmtId="0" fontId="56" fillId="28" borderId="0" applyNumberFormat="0" applyBorder="0" applyAlignment="0" applyProtection="0"/>
    <xf numFmtId="0" fontId="56" fillId="32" borderId="0" applyNumberFormat="0" applyBorder="0" applyAlignment="0" applyProtection="0"/>
    <xf numFmtId="0" fontId="56" fillId="36" borderId="0" applyNumberFormat="0" applyBorder="0" applyAlignment="0" applyProtection="0"/>
    <xf numFmtId="0" fontId="56" fillId="40" borderId="0" applyNumberFormat="0" applyBorder="0" applyAlignment="0" applyProtection="0"/>
    <xf numFmtId="0" fontId="56" fillId="44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61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62" fillId="0" borderId="0" applyFont="0" applyFill="0" applyBorder="0" applyAlignment="0" applyProtection="0"/>
    <xf numFmtId="0" fontId="57" fillId="0" borderId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7" fillId="0" borderId="0"/>
    <xf numFmtId="43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0" fontId="60" fillId="0" borderId="0" applyNumberFormat="0" applyFill="0" applyBorder="0" applyAlignment="0" applyProtection="0"/>
    <xf numFmtId="0" fontId="49" fillId="16" borderId="0" applyNumberFormat="0" applyBorder="0" applyAlignment="0" applyProtection="0"/>
    <xf numFmtId="0" fontId="56" fillId="24" borderId="0" applyNumberFormat="0" applyBorder="0" applyAlignment="0" applyProtection="0"/>
    <xf numFmtId="0" fontId="56" fillId="28" borderId="0" applyNumberFormat="0" applyBorder="0" applyAlignment="0" applyProtection="0"/>
    <xf numFmtId="0" fontId="56" fillId="32" borderId="0" applyNumberFormat="0" applyBorder="0" applyAlignment="0" applyProtection="0"/>
    <xf numFmtId="0" fontId="56" fillId="36" borderId="0" applyNumberFormat="0" applyBorder="0" applyAlignment="0" applyProtection="0"/>
    <xf numFmtId="0" fontId="56" fillId="40" borderId="0" applyNumberFormat="0" applyBorder="0" applyAlignment="0" applyProtection="0"/>
    <xf numFmtId="0" fontId="56" fillId="44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7" fillId="0" borderId="0"/>
    <xf numFmtId="43" fontId="5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2" fillId="0" borderId="0" applyFont="0" applyFill="0" applyBorder="0" applyAlignment="0" applyProtection="0"/>
    <xf numFmtId="0" fontId="57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7" fillId="0" borderId="0"/>
    <xf numFmtId="43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7" fillId="0" borderId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0" borderId="0"/>
    <xf numFmtId="0" fontId="5" fillId="20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74" fillId="0" borderId="0"/>
    <xf numFmtId="0" fontId="76" fillId="0" borderId="0" applyNumberFormat="0" applyFill="0" applyBorder="0" applyAlignment="0" applyProtection="0"/>
    <xf numFmtId="0" fontId="49" fillId="16" borderId="0" applyNumberFormat="0" applyBorder="0" applyAlignment="0" applyProtection="0"/>
    <xf numFmtId="0" fontId="5" fillId="20" borderId="19" applyNumberFormat="0" applyFont="0" applyAlignment="0" applyProtection="0"/>
    <xf numFmtId="0" fontId="56" fillId="24" borderId="0" applyNumberFormat="0" applyBorder="0" applyAlignment="0" applyProtection="0"/>
    <xf numFmtId="0" fontId="56" fillId="28" borderId="0" applyNumberFormat="0" applyBorder="0" applyAlignment="0" applyProtection="0"/>
    <xf numFmtId="0" fontId="56" fillId="32" borderId="0" applyNumberFormat="0" applyBorder="0" applyAlignment="0" applyProtection="0"/>
    <xf numFmtId="0" fontId="56" fillId="36" borderId="0" applyNumberFormat="0" applyBorder="0" applyAlignment="0" applyProtection="0"/>
    <xf numFmtId="0" fontId="56" fillId="40" borderId="0" applyNumberFormat="0" applyBorder="0" applyAlignment="0" applyProtection="0"/>
    <xf numFmtId="0" fontId="56" fillId="44" borderId="0" applyNumberFormat="0" applyBorder="0" applyAlignment="0" applyProtection="0"/>
    <xf numFmtId="43" fontId="5" fillId="0" borderId="0" applyFont="0" applyFill="0" applyBorder="0" applyAlignment="0" applyProtection="0"/>
  </cellStyleXfs>
  <cellXfs count="440">
    <xf numFmtId="0" fontId="0" fillId="0" borderId="0" xfId="0"/>
    <xf numFmtId="165" fontId="5" fillId="0" borderId="0" xfId="6" applyNumberFormat="1" applyFont="1"/>
    <xf numFmtId="0" fontId="9" fillId="3" borderId="0" xfId="0" applyFont="1" applyFill="1"/>
    <xf numFmtId="0" fontId="10" fillId="0" borderId="0" xfId="0" applyFont="1" applyBorder="1" applyAlignment="1">
      <alignment horizontal="center"/>
    </xf>
    <xf numFmtId="0" fontId="10" fillId="0" borderId="0" xfId="0" applyFont="1" applyBorder="1"/>
    <xf numFmtId="0" fontId="10" fillId="0" borderId="0" xfId="0" applyFont="1" applyBorder="1" applyAlignment="1">
      <alignment wrapText="1"/>
    </xf>
    <xf numFmtId="0" fontId="10" fillId="0" borderId="0" xfId="0" applyFont="1" applyBorder="1" applyAlignment="1">
      <alignment vertical="top" wrapText="1"/>
    </xf>
    <xf numFmtId="3" fontId="10" fillId="0" borderId="0" xfId="0" applyNumberFormat="1" applyFont="1" applyBorder="1" applyAlignment="1">
      <alignment wrapText="1"/>
    </xf>
    <xf numFmtId="0" fontId="15" fillId="0" borderId="0" xfId="0" applyFont="1" applyBorder="1" applyAlignment="1">
      <alignment vertical="top" wrapText="1"/>
    </xf>
    <xf numFmtId="0" fontId="15" fillId="0" borderId="0" xfId="0" applyFont="1" applyBorder="1" applyAlignment="1">
      <alignment horizontal="center" wrapText="1"/>
    </xf>
    <xf numFmtId="164" fontId="5" fillId="0" borderId="0" xfId="2" applyFont="1"/>
    <xf numFmtId="0" fontId="0" fillId="0" borderId="0" xfId="0" applyBorder="1"/>
    <xf numFmtId="164" fontId="5" fillId="0" borderId="0" xfId="2" applyFont="1" applyBorder="1"/>
    <xf numFmtId="165" fontId="5" fillId="0" borderId="0" xfId="6" applyNumberFormat="1" applyFont="1" applyBorder="1"/>
    <xf numFmtId="164" fontId="14" fillId="6" borderId="0" xfId="2" applyFont="1" applyFill="1" applyBorder="1" applyAlignment="1">
      <alignment horizontal="right" vertical="top" wrapText="1"/>
    </xf>
    <xf numFmtId="0" fontId="2" fillId="6" borderId="1" xfId="0" applyFont="1" applyFill="1" applyBorder="1"/>
    <xf numFmtId="164" fontId="2" fillId="6" borderId="1" xfId="2" applyNumberFormat="1" applyFont="1" applyFill="1" applyBorder="1" applyAlignment="1">
      <alignment horizontal="right" vertical="center" wrapText="1"/>
    </xf>
    <xf numFmtId="4" fontId="2" fillId="6" borderId="1" xfId="2" applyNumberFormat="1" applyFont="1" applyFill="1" applyBorder="1" applyAlignment="1">
      <alignment horizontal="right" vertical="center" wrapText="1"/>
    </xf>
    <xf numFmtId="164" fontId="2" fillId="9" borderId="1" xfId="2" applyNumberFormat="1" applyFont="1" applyFill="1" applyBorder="1" applyAlignment="1">
      <alignment horizontal="right" vertical="center" wrapText="1"/>
    </xf>
    <xf numFmtId="4" fontId="19" fillId="9" borderId="1" xfId="2" applyNumberFormat="1" applyFont="1" applyFill="1" applyBorder="1" applyAlignment="1">
      <alignment horizontal="right" vertical="center" wrapText="1"/>
    </xf>
    <xf numFmtId="0" fontId="0" fillId="0" borderId="0" xfId="0" applyAlignment="1">
      <alignment vertical="center"/>
    </xf>
    <xf numFmtId="0" fontId="2" fillId="8" borderId="1" xfId="0" applyFont="1" applyFill="1" applyBorder="1" applyAlignment="1">
      <alignment horizontal="center" vertical="center"/>
    </xf>
    <xf numFmtId="0" fontId="2" fillId="8" borderId="3" xfId="0" applyFont="1" applyFill="1" applyBorder="1" applyAlignment="1">
      <alignment horizontal="center" vertical="center"/>
    </xf>
    <xf numFmtId="0" fontId="19" fillId="9" borderId="1" xfId="0" applyFont="1" applyFill="1" applyBorder="1" applyAlignment="1">
      <alignment horizontal="center" vertical="center"/>
    </xf>
    <xf numFmtId="0" fontId="19" fillId="9" borderId="1" xfId="0" applyFont="1" applyFill="1" applyBorder="1" applyAlignment="1">
      <alignment horizontal="center" vertical="center" wrapText="1"/>
    </xf>
    <xf numFmtId="0" fontId="4" fillId="10" borderId="1" xfId="0" applyFont="1" applyFill="1" applyBorder="1" applyAlignment="1">
      <alignment horizontal="center" vertical="center" wrapText="1"/>
    </xf>
    <xf numFmtId="0" fontId="4" fillId="11" borderId="1" xfId="0" applyFont="1" applyFill="1" applyBorder="1" applyAlignment="1">
      <alignment horizontal="center" vertical="center" wrapText="1"/>
    </xf>
    <xf numFmtId="0" fontId="4" fillId="12" borderId="1" xfId="0" applyFont="1" applyFill="1" applyBorder="1" applyAlignment="1">
      <alignment horizontal="center" vertical="center" wrapText="1"/>
    </xf>
    <xf numFmtId="0" fontId="20" fillId="9" borderId="1" xfId="0" applyFont="1" applyFill="1" applyBorder="1" applyAlignment="1">
      <alignment horizontal="center" vertical="center" wrapText="1"/>
    </xf>
    <xf numFmtId="10" fontId="1" fillId="10" borderId="1" xfId="6" applyNumberFormat="1" applyFont="1" applyFill="1" applyBorder="1" applyAlignment="1">
      <alignment horizontal="center" vertical="center" wrapText="1"/>
    </xf>
    <xf numFmtId="10" fontId="1" fillId="11" borderId="1" xfId="6" applyNumberFormat="1" applyFont="1" applyFill="1" applyBorder="1" applyAlignment="1">
      <alignment horizontal="center" vertical="center" wrapText="1"/>
    </xf>
    <xf numFmtId="10" fontId="1" fillId="12" borderId="1" xfId="6" applyNumberFormat="1" applyFont="1" applyFill="1" applyBorder="1" applyAlignment="1">
      <alignment horizontal="center" vertical="center" wrapText="1"/>
    </xf>
    <xf numFmtId="10" fontId="2" fillId="8" borderId="1" xfId="6" applyNumberFormat="1" applyFont="1" applyFill="1" applyBorder="1" applyAlignment="1">
      <alignment vertical="center"/>
    </xf>
    <xf numFmtId="10" fontId="5" fillId="0" borderId="0" xfId="6" applyNumberFormat="1" applyFont="1" applyAlignment="1">
      <alignment vertical="center"/>
    </xf>
    <xf numFmtId="4" fontId="21" fillId="9" borderId="1" xfId="0" applyNumberFormat="1" applyFont="1" applyFill="1" applyBorder="1" applyAlignment="1">
      <alignment vertical="center"/>
    </xf>
    <xf numFmtId="10" fontId="14" fillId="0" borderId="0" xfId="6" applyNumberFormat="1" applyFont="1" applyAlignment="1">
      <alignment vertical="center"/>
    </xf>
    <xf numFmtId="9" fontId="5" fillId="0" borderId="0" xfId="6" applyFont="1" applyAlignment="1">
      <alignment vertical="center"/>
    </xf>
    <xf numFmtId="164" fontId="21" fillId="9" borderId="1" xfId="2" applyFont="1" applyFill="1" applyBorder="1" applyAlignment="1">
      <alignment horizontal="right" vertical="center"/>
    </xf>
    <xf numFmtId="0" fontId="21" fillId="9" borderId="1" xfId="0" applyFont="1" applyFill="1" applyBorder="1" applyAlignment="1">
      <alignment vertical="center"/>
    </xf>
    <xf numFmtId="4" fontId="21" fillId="9" borderId="1" xfId="0" applyNumberFormat="1" applyFont="1" applyFill="1" applyBorder="1" applyAlignment="1">
      <alignment vertical="center" wrapText="1"/>
    </xf>
    <xf numFmtId="2" fontId="21" fillId="9" borderId="1" xfId="0" applyNumberFormat="1" applyFont="1" applyFill="1" applyBorder="1" applyAlignment="1">
      <alignment vertical="center" wrapText="1"/>
    </xf>
    <xf numFmtId="4" fontId="21" fillId="9" borderId="1" xfId="2" applyNumberFormat="1" applyFont="1" applyFill="1" applyBorder="1" applyAlignment="1">
      <alignment horizontal="right" vertical="center"/>
    </xf>
    <xf numFmtId="164" fontId="22" fillId="9" borderId="1" xfId="1" applyNumberFormat="1" applyFont="1" applyFill="1" applyBorder="1" applyAlignment="1">
      <alignment horizontal="right" vertical="center"/>
    </xf>
    <xf numFmtId="4" fontId="22" fillId="9" borderId="1" xfId="1" applyNumberFormat="1" applyFont="1" applyFill="1" applyBorder="1" applyAlignment="1">
      <alignment horizontal="right" vertical="center"/>
    </xf>
    <xf numFmtId="164" fontId="21" fillId="9" borderId="1" xfId="2" applyFont="1" applyFill="1" applyBorder="1" applyAlignment="1">
      <alignment vertical="center"/>
    </xf>
    <xf numFmtId="164" fontId="21" fillId="9" borderId="1" xfId="2" applyFont="1" applyFill="1" applyBorder="1" applyAlignment="1">
      <alignment vertical="center" wrapText="1"/>
    </xf>
    <xf numFmtId="164" fontId="19" fillId="9" borderId="1" xfId="2" applyFont="1" applyFill="1" applyBorder="1" applyAlignment="1">
      <alignment horizontal="right" vertical="center" wrapText="1"/>
    </xf>
    <xf numFmtId="4" fontId="19" fillId="9" borderId="1" xfId="2" applyNumberFormat="1" applyFont="1" applyFill="1" applyBorder="1" applyAlignment="1">
      <alignment vertical="center" wrapText="1"/>
    </xf>
    <xf numFmtId="4" fontId="21" fillId="9" borderId="1" xfId="0" applyNumberFormat="1" applyFont="1" applyFill="1" applyBorder="1" applyAlignment="1">
      <alignment horizontal="right" vertical="center"/>
    </xf>
    <xf numFmtId="4" fontId="19" fillId="9" borderId="1" xfId="0" applyNumberFormat="1" applyFont="1" applyFill="1" applyBorder="1" applyAlignment="1">
      <alignment horizontal="right" vertical="center"/>
    </xf>
    <xf numFmtId="4" fontId="19" fillId="9" borderId="1" xfId="2" applyNumberFormat="1" applyFont="1" applyFill="1" applyBorder="1" applyAlignment="1">
      <alignment horizontal="right" vertical="center"/>
    </xf>
    <xf numFmtId="43" fontId="1" fillId="9" borderId="1" xfId="2" applyNumberFormat="1" applyFont="1" applyFill="1" applyBorder="1" applyAlignment="1">
      <alignment vertical="center"/>
    </xf>
    <xf numFmtId="3" fontId="21" fillId="9" borderId="1" xfId="0" applyNumberFormat="1" applyFont="1" applyFill="1" applyBorder="1" applyAlignment="1">
      <alignment vertical="center"/>
    </xf>
    <xf numFmtId="4" fontId="21" fillId="9" borderId="1" xfId="2" applyNumberFormat="1" applyFont="1" applyFill="1" applyBorder="1" applyAlignment="1">
      <alignment horizontal="right" vertical="center" wrapText="1"/>
    </xf>
    <xf numFmtId="0" fontId="1" fillId="9" borderId="1" xfId="0" applyFont="1" applyFill="1" applyBorder="1" applyAlignment="1">
      <alignment vertical="center"/>
    </xf>
    <xf numFmtId="43" fontId="21" fillId="9" borderId="1" xfId="2" applyNumberFormat="1" applyFont="1" applyFill="1" applyBorder="1" applyAlignment="1">
      <alignment vertical="center"/>
    </xf>
    <xf numFmtId="4" fontId="1" fillId="9" borderId="1" xfId="0" applyNumberFormat="1" applyFont="1" applyFill="1" applyBorder="1" applyAlignment="1">
      <alignment vertical="center"/>
    </xf>
    <xf numFmtId="4" fontId="23" fillId="9" borderId="1" xfId="0" applyNumberFormat="1" applyFont="1" applyFill="1" applyBorder="1" applyAlignment="1">
      <alignment vertical="center"/>
    </xf>
    <xf numFmtId="0" fontId="23" fillId="9" borderId="1" xfId="0" applyFont="1" applyFill="1" applyBorder="1" applyAlignment="1">
      <alignment vertical="center"/>
    </xf>
    <xf numFmtId="164" fontId="21" fillId="9" borderId="1" xfId="2" applyFont="1" applyFill="1" applyBorder="1" applyAlignment="1">
      <alignment horizontal="right" vertical="center" wrapText="1"/>
    </xf>
    <xf numFmtId="4" fontId="2" fillId="9" borderId="1" xfId="0" applyNumberFormat="1" applyFont="1" applyFill="1" applyBorder="1" applyAlignment="1">
      <alignment vertical="center"/>
    </xf>
    <xf numFmtId="0" fontId="2" fillId="9" borderId="1" xfId="0" applyFont="1" applyFill="1" applyBorder="1" applyAlignment="1">
      <alignment vertical="center"/>
    </xf>
    <xf numFmtId="164" fontId="19" fillId="9" borderId="1" xfId="2" applyFont="1" applyFill="1" applyBorder="1" applyAlignment="1">
      <alignment horizontal="right" vertical="center"/>
    </xf>
    <xf numFmtId="164" fontId="19" fillId="0" borderId="1" xfId="2" applyFont="1" applyBorder="1" applyAlignment="1">
      <alignment horizontal="right" vertical="center" wrapText="1"/>
    </xf>
    <xf numFmtId="4" fontId="19" fillId="0" borderId="1" xfId="2" applyNumberFormat="1" applyFont="1" applyBorder="1" applyAlignment="1">
      <alignment horizontal="right" vertical="center" wrapText="1"/>
    </xf>
    <xf numFmtId="0" fontId="19" fillId="13" borderId="1" xfId="0" applyFont="1" applyFill="1" applyBorder="1" applyAlignment="1">
      <alignment horizontal="center" vertical="center"/>
    </xf>
    <xf numFmtId="0" fontId="19" fillId="13" borderId="1" xfId="0" applyFont="1" applyFill="1" applyBorder="1" applyAlignment="1">
      <alignment horizontal="center" vertical="center" wrapText="1"/>
    </xf>
    <xf numFmtId="164" fontId="3" fillId="9" borderId="1" xfId="2" applyFont="1" applyFill="1" applyBorder="1" applyAlignment="1">
      <alignment horizontal="right" vertical="center" wrapText="1"/>
    </xf>
    <xf numFmtId="4" fontId="2" fillId="9" borderId="1" xfId="2" applyNumberFormat="1" applyFont="1" applyFill="1" applyBorder="1" applyAlignment="1">
      <alignment horizontal="right" vertical="center" wrapText="1"/>
    </xf>
    <xf numFmtId="0" fontId="17" fillId="4" borderId="5" xfId="0" applyFont="1" applyFill="1" applyBorder="1" applyAlignment="1">
      <alignment horizontal="right" vertical="center" wrapText="1"/>
    </xf>
    <xf numFmtId="164" fontId="17" fillId="9" borderId="2" xfId="2" applyFont="1" applyFill="1" applyBorder="1" applyAlignment="1">
      <alignment horizontal="right" vertical="center" wrapText="1"/>
    </xf>
    <xf numFmtId="4" fontId="19" fillId="9" borderId="2" xfId="0" applyNumberFormat="1" applyFont="1" applyFill="1" applyBorder="1" applyAlignment="1">
      <alignment horizontal="right" vertical="center"/>
    </xf>
    <xf numFmtId="0" fontId="0" fillId="0" borderId="0" xfId="0" applyFont="1"/>
    <xf numFmtId="0" fontId="16" fillId="6" borderId="1" xfId="0" applyFont="1" applyFill="1" applyBorder="1" applyAlignment="1">
      <alignment horizontal="center" vertical="top" wrapText="1"/>
    </xf>
    <xf numFmtId="4" fontId="1" fillId="6" borderId="1" xfId="0" applyNumberFormat="1" applyFont="1" applyFill="1" applyBorder="1"/>
    <xf numFmtId="164" fontId="1" fillId="6" borderId="1" xfId="2" applyFont="1" applyFill="1" applyBorder="1" applyAlignment="1">
      <alignment horizontal="right"/>
    </xf>
    <xf numFmtId="0" fontId="1" fillId="6" borderId="1" xfId="0" applyFont="1" applyFill="1" applyBorder="1"/>
    <xf numFmtId="4" fontId="1" fillId="6" borderId="1" xfId="0" applyNumberFormat="1" applyFont="1" applyFill="1" applyBorder="1" applyAlignment="1">
      <alignment wrapText="1"/>
    </xf>
    <xf numFmtId="4" fontId="1" fillId="6" borderId="1" xfId="2" applyNumberFormat="1" applyFont="1" applyFill="1" applyBorder="1" applyAlignment="1">
      <alignment horizontal="right"/>
    </xf>
    <xf numFmtId="164" fontId="2" fillId="6" borderId="1" xfId="2" applyFont="1" applyFill="1" applyBorder="1" applyAlignment="1">
      <alignment horizontal="right" vertical="top" wrapText="1"/>
    </xf>
    <xf numFmtId="4" fontId="2" fillId="6" borderId="1" xfId="2" applyNumberFormat="1" applyFont="1" applyFill="1" applyBorder="1" applyAlignment="1">
      <alignment vertical="top" wrapText="1"/>
    </xf>
    <xf numFmtId="4" fontId="2" fillId="6" borderId="1" xfId="2" applyNumberFormat="1" applyFont="1" applyFill="1" applyBorder="1" applyAlignment="1">
      <alignment horizontal="right" vertical="top" wrapText="1"/>
    </xf>
    <xf numFmtId="4" fontId="1" fillId="6" borderId="1" xfId="0" applyNumberFormat="1" applyFont="1" applyFill="1" applyBorder="1" applyAlignment="1">
      <alignment horizontal="right"/>
    </xf>
    <xf numFmtId="4" fontId="2" fillId="6" borderId="1" xfId="0" applyNumberFormat="1" applyFont="1" applyFill="1" applyBorder="1" applyAlignment="1">
      <alignment horizontal="right"/>
    </xf>
    <xf numFmtId="4" fontId="2" fillId="6" borderId="1" xfId="2" applyNumberFormat="1" applyFont="1" applyFill="1" applyBorder="1" applyAlignment="1">
      <alignment horizontal="right"/>
    </xf>
    <xf numFmtId="164" fontId="1" fillId="6" borderId="1" xfId="2" applyFont="1" applyFill="1" applyBorder="1"/>
    <xf numFmtId="2" fontId="1" fillId="6" borderId="1" xfId="0" applyNumberFormat="1" applyFont="1" applyFill="1" applyBorder="1"/>
    <xf numFmtId="4" fontId="1" fillId="6" borderId="1" xfId="2" applyNumberFormat="1" applyFont="1" applyFill="1" applyBorder="1" applyAlignment="1">
      <alignment horizontal="right" vertical="top" wrapText="1"/>
    </xf>
    <xf numFmtId="164" fontId="1" fillId="6" borderId="1" xfId="2" applyFont="1" applyFill="1" applyBorder="1" applyAlignment="1">
      <alignment horizontal="right" vertical="top" wrapText="1"/>
    </xf>
    <xf numFmtId="4" fontId="2" fillId="6" borderId="1" xfId="0" applyNumberFormat="1" applyFont="1" applyFill="1" applyBorder="1"/>
    <xf numFmtId="164" fontId="2" fillId="6" borderId="1" xfId="2" applyFont="1" applyFill="1" applyBorder="1" applyAlignment="1">
      <alignment horizontal="right"/>
    </xf>
    <xf numFmtId="164" fontId="3" fillId="6" borderId="1" xfId="2" applyFont="1" applyFill="1" applyBorder="1" applyAlignment="1">
      <alignment horizontal="right" vertical="top" wrapText="1"/>
    </xf>
    <xf numFmtId="164" fontId="17" fillId="6" borderId="2" xfId="2" applyFont="1" applyFill="1" applyBorder="1" applyAlignment="1">
      <alignment horizontal="right" vertical="top" wrapText="1"/>
    </xf>
    <xf numFmtId="4" fontId="13" fillId="6" borderId="2" xfId="0" applyNumberFormat="1" applyFont="1" applyFill="1" applyBorder="1" applyAlignment="1">
      <alignment horizontal="right"/>
    </xf>
    <xf numFmtId="10" fontId="14" fillId="8" borderId="1" xfId="6" applyNumberFormat="1" applyFont="1" applyFill="1" applyBorder="1" applyAlignment="1">
      <alignment horizontal="center" vertical="top" wrapText="1"/>
    </xf>
    <xf numFmtId="10" fontId="2" fillId="8" borderId="3" xfId="6" applyNumberFormat="1" applyFont="1" applyFill="1" applyBorder="1" applyAlignment="1">
      <alignment vertical="center"/>
    </xf>
    <xf numFmtId="164" fontId="3" fillId="9" borderId="7" xfId="2" applyFont="1" applyFill="1" applyBorder="1" applyAlignment="1">
      <alignment horizontal="right" vertical="center" wrapText="1"/>
    </xf>
    <xf numFmtId="4" fontId="2" fillId="9" borderId="7" xfId="2" applyNumberFormat="1" applyFont="1" applyFill="1" applyBorder="1" applyAlignment="1">
      <alignment horizontal="right" vertical="center" wrapText="1"/>
    </xf>
    <xf numFmtId="0" fontId="2" fillId="5" borderId="1" xfId="0" applyFont="1" applyFill="1" applyBorder="1" applyAlignment="1">
      <alignment horizontal="center" vertical="top"/>
    </xf>
    <xf numFmtId="0" fontId="2" fillId="5" borderId="1" xfId="0" applyFont="1" applyFill="1" applyBorder="1" applyAlignment="1">
      <alignment horizontal="center" vertical="top" wrapText="1"/>
    </xf>
    <xf numFmtId="164" fontId="1" fillId="6" borderId="0" xfId="2" applyFont="1" applyFill="1" applyBorder="1" applyAlignment="1">
      <alignment horizontal="right"/>
    </xf>
    <xf numFmtId="10" fontId="1" fillId="6" borderId="0" xfId="6" applyNumberFormat="1" applyFont="1" applyFill="1" applyBorder="1" applyAlignment="1">
      <alignment horizontal="center"/>
    </xf>
    <xf numFmtId="4" fontId="1" fillId="6" borderId="0" xfId="2" applyNumberFormat="1" applyFont="1" applyFill="1" applyBorder="1" applyAlignment="1">
      <alignment horizontal="right"/>
    </xf>
    <xf numFmtId="0" fontId="8" fillId="0" borderId="0" xfId="0" applyFont="1" applyAlignment="1">
      <alignment horizontal="right"/>
    </xf>
    <xf numFmtId="164" fontId="8" fillId="0" borderId="0" xfId="0" quotePrefix="1" applyNumberFormat="1" applyFont="1" applyAlignment="1">
      <alignment horizontal="center"/>
    </xf>
    <xf numFmtId="164" fontId="8" fillId="0" borderId="0" xfId="0" applyNumberFormat="1" applyFont="1"/>
    <xf numFmtId="164" fontId="8" fillId="0" borderId="0" xfId="2" applyFont="1"/>
    <xf numFmtId="0" fontId="0" fillId="0" borderId="0" xfId="0"/>
    <xf numFmtId="10" fontId="1" fillId="6" borderId="1" xfId="6" applyNumberFormat="1" applyFont="1" applyFill="1" applyBorder="1" applyAlignment="1">
      <alignment horizontal="center" vertical="center" wrapText="1"/>
    </xf>
    <xf numFmtId="0" fontId="0" fillId="0" borderId="0" xfId="0"/>
    <xf numFmtId="2" fontId="1" fillId="6" borderId="0" xfId="0" applyNumberFormat="1" applyFont="1" applyFill="1" applyBorder="1"/>
    <xf numFmtId="0" fontId="8" fillId="0" borderId="1" xfId="0" applyFont="1" applyBorder="1"/>
    <xf numFmtId="16" fontId="8" fillId="6" borderId="1" xfId="0" applyNumberFormat="1" applyFont="1" applyFill="1" applyBorder="1"/>
    <xf numFmtId="0" fontId="0" fillId="0" borderId="1" xfId="0" applyFont="1" applyBorder="1"/>
    <xf numFmtId="4" fontId="0" fillId="6" borderId="1" xfId="0" applyNumberFormat="1" applyFont="1" applyFill="1" applyBorder="1"/>
    <xf numFmtId="164" fontId="36" fillId="6" borderId="1" xfId="2" applyFont="1" applyFill="1" applyBorder="1" applyAlignment="1">
      <alignment horizontal="right" vertical="top" wrapText="1"/>
    </xf>
    <xf numFmtId="4" fontId="34" fillId="6" borderId="1" xfId="0" applyNumberFormat="1" applyFont="1" applyFill="1" applyBorder="1" applyAlignment="1">
      <alignment horizontal="right"/>
    </xf>
    <xf numFmtId="0" fontId="37" fillId="3" borderId="1" xfId="0" applyFont="1" applyFill="1" applyBorder="1"/>
    <xf numFmtId="164" fontId="37" fillId="3" borderId="1" xfId="0" applyNumberFormat="1" applyFont="1" applyFill="1" applyBorder="1"/>
    <xf numFmtId="0" fontId="1" fillId="6" borderId="0" xfId="0" applyFont="1" applyFill="1" applyBorder="1" applyAlignment="1">
      <alignment wrapText="1"/>
    </xf>
    <xf numFmtId="10" fontId="14" fillId="6" borderId="0" xfId="6" applyNumberFormat="1" applyFont="1" applyFill="1" applyBorder="1" applyAlignment="1">
      <alignment horizontal="right" vertical="top" wrapText="1"/>
    </xf>
    <xf numFmtId="10" fontId="0" fillId="0" borderId="0" xfId="6" applyNumberFormat="1" applyFont="1"/>
    <xf numFmtId="4" fontId="1" fillId="6" borderId="1" xfId="2" applyNumberFormat="1" applyFont="1" applyFill="1" applyBorder="1" applyAlignment="1">
      <alignment horizontal="right" wrapText="1"/>
    </xf>
    <xf numFmtId="164" fontId="0" fillId="0" borderId="0" xfId="2" applyFont="1"/>
    <xf numFmtId="3" fontId="24" fillId="0" borderId="0" xfId="0" applyNumberFormat="1" applyFont="1"/>
    <xf numFmtId="0" fontId="0" fillId="0" borderId="0" xfId="0"/>
    <xf numFmtId="0" fontId="0" fillId="0" borderId="0" xfId="0" applyAlignment="1">
      <alignment wrapText="1"/>
    </xf>
    <xf numFmtId="0" fontId="8" fillId="0" borderId="0" xfId="0" applyFont="1" applyBorder="1" applyAlignment="1">
      <alignment horizontal="center"/>
    </xf>
    <xf numFmtId="16" fontId="8" fillId="6" borderId="0" xfId="0" applyNumberFormat="1" applyFont="1" applyFill="1" applyBorder="1" applyAlignment="1">
      <alignment horizontal="center"/>
    </xf>
    <xf numFmtId="164" fontId="0" fillId="0" borderId="0" xfId="2" applyFont="1" applyBorder="1"/>
    <xf numFmtId="0" fontId="25" fillId="0" borderId="0" xfId="0" applyFont="1" applyAlignment="1"/>
    <xf numFmtId="0" fontId="63" fillId="0" borderId="0" xfId="0" applyFont="1" applyBorder="1"/>
    <xf numFmtId="0" fontId="63" fillId="0" borderId="0" xfId="0" applyFont="1" applyAlignment="1">
      <alignment horizontal="right"/>
    </xf>
    <xf numFmtId="4" fontId="64" fillId="0" borderId="0" xfId="0" applyNumberFormat="1" applyFont="1"/>
    <xf numFmtId="0" fontId="36" fillId="0" borderId="0" xfId="0" applyFont="1"/>
    <xf numFmtId="0" fontId="66" fillId="0" borderId="0" xfId="0" applyFont="1"/>
    <xf numFmtId="0" fontId="0" fillId="0" borderId="0" xfId="0"/>
    <xf numFmtId="0" fontId="9" fillId="6" borderId="0" xfId="0" applyFont="1" applyFill="1"/>
    <xf numFmtId="3" fontId="69" fillId="0" borderId="0" xfId="0" applyNumberFormat="1" applyFont="1"/>
    <xf numFmtId="0" fontId="0" fillId="0" borderId="0" xfId="0"/>
    <xf numFmtId="0" fontId="10" fillId="0" borderId="0" xfId="0" applyFont="1" applyFill="1" applyBorder="1"/>
    <xf numFmtId="0" fontId="10" fillId="0" borderId="0" xfId="0" applyFont="1" applyFill="1" applyBorder="1" applyAlignment="1">
      <alignment horizontal="left"/>
    </xf>
    <xf numFmtId="4" fontId="14" fillId="6" borderId="1" xfId="0" applyNumberFormat="1" applyFont="1" applyFill="1" applyBorder="1"/>
    <xf numFmtId="4" fontId="21" fillId="6" borderId="1" xfId="0" applyNumberFormat="1" applyFont="1" applyFill="1" applyBorder="1"/>
    <xf numFmtId="0" fontId="2" fillId="6" borderId="1" xfId="0" applyFont="1" applyFill="1" applyBorder="1" applyAlignment="1">
      <alignment wrapText="1"/>
    </xf>
    <xf numFmtId="0" fontId="0" fillId="0" borderId="0" xfId="0"/>
    <xf numFmtId="10" fontId="1" fillId="8" borderId="1" xfId="6" applyNumberFormat="1" applyFont="1" applyFill="1" applyBorder="1" applyAlignment="1">
      <alignment horizontal="center" vertical="top" wrapText="1"/>
    </xf>
    <xf numFmtId="39" fontId="10" fillId="6" borderId="0" xfId="2" applyNumberFormat="1" applyFont="1" applyFill="1" applyBorder="1" applyAlignment="1">
      <alignment horizontal="center" vertical="top" wrapText="1"/>
    </xf>
    <xf numFmtId="164" fontId="10" fillId="6" borderId="0" xfId="2" applyFont="1" applyFill="1" applyBorder="1"/>
    <xf numFmtId="0" fontId="10" fillId="6" borderId="0" xfId="0" applyFont="1" applyFill="1" applyBorder="1"/>
    <xf numFmtId="39" fontId="10" fillId="6" borderId="0" xfId="0" applyNumberFormat="1" applyFont="1" applyFill="1" applyBorder="1"/>
    <xf numFmtId="0" fontId="32" fillId="6" borderId="0" xfId="0" applyFont="1" applyFill="1" applyBorder="1" applyAlignment="1">
      <alignment vertical="center"/>
    </xf>
    <xf numFmtId="0" fontId="18" fillId="6" borderId="0" xfId="0" applyFont="1" applyFill="1" applyBorder="1" applyAlignment="1">
      <alignment horizontal="center" vertical="center" wrapText="1"/>
    </xf>
    <xf numFmtId="0" fontId="32" fillId="6" borderId="0" xfId="0" applyFont="1" applyFill="1" applyBorder="1" applyAlignment="1">
      <alignment horizontal="center" vertical="center" wrapText="1"/>
    </xf>
    <xf numFmtId="4" fontId="32" fillId="6" borderId="0" xfId="0" applyNumberFormat="1" applyFont="1" applyFill="1" applyBorder="1"/>
    <xf numFmtId="0" fontId="10" fillId="6" borderId="0" xfId="0" applyFont="1" applyFill="1" applyBorder="1" applyAlignment="1">
      <alignment horizontal="left"/>
    </xf>
    <xf numFmtId="164" fontId="8" fillId="6" borderId="0" xfId="2" applyFont="1" applyFill="1" applyBorder="1" applyAlignment="1"/>
    <xf numFmtId="0" fontId="18" fillId="6" borderId="0" xfId="0" applyFont="1" applyFill="1" applyBorder="1" applyAlignment="1">
      <alignment vertical="top" wrapText="1"/>
    </xf>
    <xf numFmtId="3" fontId="10" fillId="6" borderId="0" xfId="0" applyNumberFormat="1" applyFont="1" applyFill="1" applyBorder="1"/>
    <xf numFmtId="39" fontId="25" fillId="6" borderId="0" xfId="0" applyNumberFormat="1" applyFont="1" applyFill="1" applyBorder="1"/>
    <xf numFmtId="4" fontId="0" fillId="6" borderId="0" xfId="0" applyNumberFormat="1" applyFont="1" applyFill="1" applyBorder="1" applyAlignment="1">
      <alignment vertical="center" wrapText="1"/>
    </xf>
    <xf numFmtId="4" fontId="10" fillId="6" borderId="0" xfId="0" applyNumberFormat="1" applyFont="1" applyFill="1" applyBorder="1"/>
    <xf numFmtId="166" fontId="10" fillId="6" borderId="0" xfId="2" applyNumberFormat="1" applyFont="1" applyFill="1" applyBorder="1"/>
    <xf numFmtId="4" fontId="26" fillId="6" borderId="0" xfId="0" applyNumberFormat="1" applyFont="1" applyFill="1" applyBorder="1"/>
    <xf numFmtId="0" fontId="26" fillId="6" borderId="0" xfId="0" applyFont="1" applyFill="1" applyBorder="1" applyAlignment="1">
      <alignment vertical="top" wrapText="1"/>
    </xf>
    <xf numFmtId="0" fontId="14" fillId="6" borderId="0" xfId="0" applyFont="1" applyFill="1" applyBorder="1"/>
    <xf numFmtId="4" fontId="14" fillId="6" borderId="0" xfId="0" applyNumberFormat="1" applyFont="1" applyFill="1" applyBorder="1"/>
    <xf numFmtId="164" fontId="32" fillId="6" borderId="0" xfId="2" applyFont="1" applyFill="1" applyBorder="1" applyAlignment="1">
      <alignment horizontal="center" vertical="center"/>
    </xf>
    <xf numFmtId="0" fontId="0" fillId="6" borderId="0" xfId="0" applyFont="1" applyFill="1" applyBorder="1"/>
    <xf numFmtId="0" fontId="35" fillId="6" borderId="0" xfId="0" applyFont="1" applyFill="1" applyBorder="1" applyAlignment="1">
      <alignment horizontal="center" vertical="center"/>
    </xf>
    <xf numFmtId="4" fontId="1" fillId="6" borderId="0" xfId="0" applyNumberFormat="1" applyFont="1" applyFill="1" applyBorder="1" applyAlignment="1">
      <alignment horizontal="right" wrapText="1"/>
    </xf>
    <xf numFmtId="4" fontId="34" fillId="6" borderId="0" xfId="0" applyNumberFormat="1" applyFont="1" applyFill="1" applyBorder="1" applyAlignment="1">
      <alignment horizontal="justify" vertical="center" wrapText="1"/>
    </xf>
    <xf numFmtId="0" fontId="34" fillId="6" borderId="0" xfId="0" applyFont="1" applyFill="1" applyBorder="1" applyAlignment="1">
      <alignment horizontal="justify" vertical="center" wrapText="1"/>
    </xf>
    <xf numFmtId="0" fontId="11" fillId="6" borderId="0" xfId="0" applyFont="1" applyFill="1" applyBorder="1"/>
    <xf numFmtId="0" fontId="68" fillId="6" borderId="0" xfId="0" quotePrefix="1" applyFont="1" applyFill="1" applyBorder="1" applyAlignment="1">
      <alignment horizontal="center"/>
    </xf>
    <xf numFmtId="10" fontId="67" fillId="6" borderId="0" xfId="6" applyNumberFormat="1" applyFont="1" applyFill="1" applyBorder="1" applyAlignment="1">
      <alignment horizontal="center"/>
    </xf>
    <xf numFmtId="164" fontId="10" fillId="6" borderId="0" xfId="0" applyNumberFormat="1" applyFont="1" applyFill="1" applyBorder="1"/>
    <xf numFmtId="0" fontId="10" fillId="6" borderId="0" xfId="0" applyFont="1" applyFill="1" applyBorder="1" applyAlignment="1">
      <alignment horizontal="right"/>
    </xf>
    <xf numFmtId="164" fontId="71" fillId="6" borderId="0" xfId="2" applyFont="1" applyFill="1" applyBorder="1"/>
    <xf numFmtId="4" fontId="38" fillId="6" borderId="11" xfId="0" applyNumberFormat="1" applyFont="1" applyFill="1" applyBorder="1" applyAlignment="1">
      <alignment vertical="center" wrapText="1"/>
    </xf>
    <xf numFmtId="4" fontId="38" fillId="6" borderId="10" xfId="0" applyNumberFormat="1" applyFont="1" applyFill="1" applyBorder="1" applyAlignment="1">
      <alignment vertical="center" wrapText="1"/>
    </xf>
    <xf numFmtId="0" fontId="2" fillId="6" borderId="0" xfId="0" applyFont="1" applyFill="1" applyBorder="1" applyAlignment="1">
      <alignment wrapText="1"/>
    </xf>
    <xf numFmtId="9" fontId="10" fillId="6" borderId="0" xfId="6" applyFont="1" applyFill="1" applyBorder="1"/>
    <xf numFmtId="4" fontId="2" fillId="6" borderId="0" xfId="0" applyNumberFormat="1" applyFont="1" applyFill="1" applyBorder="1" applyAlignment="1">
      <alignment wrapText="1"/>
    </xf>
    <xf numFmtId="0" fontId="32" fillId="6" borderId="0" xfId="0" applyFont="1" applyFill="1" applyBorder="1" applyAlignment="1">
      <alignment horizontal="center" vertical="center"/>
    </xf>
    <xf numFmtId="4" fontId="2" fillId="6" borderId="0" xfId="0" applyNumberFormat="1" applyFont="1" applyFill="1" applyBorder="1"/>
    <xf numFmtId="0" fontId="32" fillId="6" borderId="0" xfId="0" applyFont="1" applyFill="1" applyBorder="1" applyAlignment="1">
      <alignment vertical="center" wrapText="1"/>
    </xf>
    <xf numFmtId="164" fontId="5" fillId="6" borderId="0" xfId="2" applyFont="1" applyFill="1" applyBorder="1" applyAlignment="1"/>
    <xf numFmtId="164" fontId="5" fillId="6" borderId="0" xfId="2" applyNumberFormat="1" applyFont="1" applyFill="1" applyBorder="1" applyAlignment="1"/>
    <xf numFmtId="164" fontId="8" fillId="6" borderId="0" xfId="2" applyNumberFormat="1" applyFont="1" applyFill="1" applyBorder="1" applyAlignment="1"/>
    <xf numFmtId="164" fontId="70" fillId="6" borderId="0" xfId="2" applyNumberFormat="1" applyFont="1" applyFill="1" applyBorder="1" applyAlignment="1"/>
    <xf numFmtId="0" fontId="33" fillId="6" borderId="0" xfId="0" applyFont="1" applyFill="1" applyBorder="1" applyAlignment="1">
      <alignment vertical="center" wrapText="1"/>
    </xf>
    <xf numFmtId="0" fontId="2" fillId="6" borderId="0" xfId="0" applyFont="1" applyFill="1" applyBorder="1"/>
    <xf numFmtId="4" fontId="18" fillId="6" borderId="0" xfId="0" applyNumberFormat="1" applyFont="1" applyFill="1" applyBorder="1" applyAlignment="1">
      <alignment horizontal="right" wrapText="1"/>
    </xf>
    <xf numFmtId="0" fontId="2" fillId="6" borderId="0" xfId="0" applyFont="1" applyFill="1" applyBorder="1" applyAlignment="1">
      <alignment vertical="top" wrapText="1"/>
    </xf>
    <xf numFmtId="4" fontId="2" fillId="6" borderId="0" xfId="2" applyNumberFormat="1" applyFont="1" applyFill="1" applyBorder="1" applyAlignment="1">
      <alignment horizontal="left"/>
    </xf>
    <xf numFmtId="0" fontId="18" fillId="6" borderId="0" xfId="0" applyFont="1" applyFill="1" applyBorder="1" applyAlignment="1">
      <alignment horizontal="center" vertical="top" wrapText="1"/>
    </xf>
    <xf numFmtId="4" fontId="31" fillId="6" borderId="0" xfId="0" applyNumberFormat="1" applyFont="1" applyFill="1" applyBorder="1" applyAlignment="1">
      <alignment vertical="center" wrapText="1"/>
    </xf>
    <xf numFmtId="164" fontId="2" fillId="6" borderId="0" xfId="2" applyFont="1" applyFill="1" applyBorder="1" applyAlignment="1">
      <alignment horizontal="left"/>
    </xf>
    <xf numFmtId="0" fontId="44" fillId="6" borderId="0" xfId="0" applyFont="1" applyFill="1" applyBorder="1" applyAlignment="1">
      <alignment vertical="center" wrapText="1"/>
    </xf>
    <xf numFmtId="4" fontId="30" fillId="6" borderId="0" xfId="0" applyNumberFormat="1" applyFont="1" applyFill="1" applyBorder="1"/>
    <xf numFmtId="4" fontId="73" fillId="6" borderId="0" xfId="0" applyNumberFormat="1" applyFont="1" applyFill="1" applyBorder="1"/>
    <xf numFmtId="0" fontId="0" fillId="6" borderId="0" xfId="0" applyFill="1" applyBorder="1"/>
    <xf numFmtId="0" fontId="26" fillId="6" borderId="0" xfId="0" applyFont="1" applyFill="1" applyBorder="1"/>
    <xf numFmtId="0" fontId="38" fillId="6" borderId="0" xfId="0" applyFont="1" applyFill="1" applyBorder="1"/>
    <xf numFmtId="0" fontId="38" fillId="6" borderId="0" xfId="0" applyFont="1" applyFill="1" applyBorder="1" applyAlignment="1">
      <alignment vertical="top" wrapText="1"/>
    </xf>
    <xf numFmtId="0" fontId="27" fillId="6" borderId="0" xfId="0" applyFont="1" applyFill="1" applyBorder="1" applyAlignment="1">
      <alignment wrapText="1"/>
    </xf>
    <xf numFmtId="0" fontId="72" fillId="6" borderId="0" xfId="0" applyFont="1" applyFill="1" applyBorder="1" applyAlignment="1">
      <alignment vertical="center"/>
    </xf>
    <xf numFmtId="4" fontId="72" fillId="6" borderId="0" xfId="0" applyNumberFormat="1" applyFont="1" applyFill="1" applyBorder="1" applyAlignment="1">
      <alignment vertical="center" wrapText="1"/>
    </xf>
    <xf numFmtId="0" fontId="0" fillId="6" borderId="0" xfId="0" applyFont="1" applyFill="1" applyBorder="1" applyAlignment="1">
      <alignment vertical="top"/>
    </xf>
    <xf numFmtId="0" fontId="43" fillId="6" borderId="0" xfId="0" applyFont="1" applyFill="1" applyBorder="1" applyAlignment="1">
      <alignment vertical="center" wrapText="1"/>
    </xf>
    <xf numFmtId="0" fontId="28" fillId="6" borderId="0" xfId="0" applyFont="1" applyFill="1" applyBorder="1" applyAlignment="1">
      <alignment vertical="top"/>
    </xf>
    <xf numFmtId="4" fontId="42" fillId="6" borderId="0" xfId="0" applyNumberFormat="1" applyFont="1" applyFill="1" applyBorder="1"/>
    <xf numFmtId="0" fontId="29" fillId="6" borderId="0" xfId="0" applyFont="1" applyFill="1" applyBorder="1"/>
    <xf numFmtId="0" fontId="0" fillId="6" borderId="0" xfId="0" applyFont="1" applyFill="1" applyBorder="1" applyAlignment="1">
      <alignment wrapText="1"/>
    </xf>
    <xf numFmtId="0" fontId="69" fillId="6" borderId="0" xfId="0" applyFont="1" applyFill="1" applyBorder="1"/>
    <xf numFmtId="4" fontId="38" fillId="6" borderId="0" xfId="0" applyNumberFormat="1" applyFont="1" applyFill="1" applyBorder="1"/>
    <xf numFmtId="0" fontId="44" fillId="6" borderId="0" xfId="0" applyFont="1" applyFill="1" applyBorder="1"/>
    <xf numFmtId="4" fontId="44" fillId="6" borderId="0" xfId="0" applyNumberFormat="1" applyFont="1" applyFill="1" applyBorder="1" applyAlignment="1">
      <alignment vertical="center" wrapText="1"/>
    </xf>
    <xf numFmtId="0" fontId="38" fillId="6" borderId="0" xfId="0" applyFont="1" applyFill="1" applyBorder="1" applyAlignment="1">
      <alignment vertical="center"/>
    </xf>
    <xf numFmtId="0" fontId="13" fillId="6" borderId="0" xfId="0" applyFont="1" applyFill="1" applyBorder="1" applyAlignment="1">
      <alignment horizontal="center"/>
    </xf>
    <xf numFmtId="0" fontId="13" fillId="6" borderId="0" xfId="0" applyFont="1" applyFill="1" applyBorder="1" applyAlignment="1">
      <alignment horizontal="center" wrapText="1"/>
    </xf>
    <xf numFmtId="164" fontId="1" fillId="6" borderId="1" xfId="2" applyFont="1" applyFill="1" applyBorder="1" applyAlignment="1">
      <alignment horizontal="center"/>
    </xf>
    <xf numFmtId="164" fontId="2" fillId="6" borderId="1" xfId="0" applyNumberFormat="1" applyFont="1" applyFill="1" applyBorder="1"/>
    <xf numFmtId="164" fontId="14" fillId="6" borderId="1" xfId="2" applyFont="1" applyFill="1" applyBorder="1"/>
    <xf numFmtId="0" fontId="38" fillId="6" borderId="0" xfId="0" applyFont="1" applyFill="1" applyBorder="1" applyAlignment="1">
      <alignment vertical="center" wrapText="1"/>
    </xf>
    <xf numFmtId="0" fontId="39" fillId="6" borderId="0" xfId="0" applyFont="1" applyFill="1" applyBorder="1" applyAlignment="1">
      <alignment wrapText="1"/>
    </xf>
    <xf numFmtId="4" fontId="38" fillId="6" borderId="0" xfId="0" applyNumberFormat="1" applyFont="1" applyFill="1" applyBorder="1" applyAlignment="1">
      <alignment vertical="center" wrapText="1"/>
    </xf>
    <xf numFmtId="4" fontId="38" fillId="6" borderId="0" xfId="0" applyNumberFormat="1" applyFont="1" applyFill="1" applyBorder="1" applyAlignment="1">
      <alignment vertical="center"/>
    </xf>
    <xf numFmtId="0" fontId="11" fillId="6" borderId="0" xfId="0" applyFont="1" applyFill="1" applyBorder="1" applyAlignment="1">
      <alignment horizontal="center" vertical="top" wrapText="1"/>
    </xf>
    <xf numFmtId="0" fontId="12" fillId="6" borderId="0" xfId="0" applyFont="1" applyFill="1" applyBorder="1" applyAlignment="1">
      <alignment horizontal="center" vertical="top" wrapText="1"/>
    </xf>
    <xf numFmtId="0" fontId="10" fillId="6" borderId="0" xfId="0" applyFont="1" applyFill="1" applyBorder="1" applyAlignment="1">
      <alignment horizontal="left" wrapText="1"/>
    </xf>
    <xf numFmtId="0" fontId="1" fillId="6" borderId="6" xfId="0" applyFont="1" applyFill="1" applyBorder="1" applyAlignment="1">
      <alignment horizontal="center"/>
    </xf>
    <xf numFmtId="0" fontId="10" fillId="6" borderId="0" xfId="0" applyFont="1" applyFill="1" applyBorder="1" applyAlignment="1">
      <alignment horizontal="left" vertical="top" wrapText="1"/>
    </xf>
    <xf numFmtId="0" fontId="13" fillId="45" borderId="1" xfId="0" applyFont="1" applyFill="1" applyBorder="1" applyAlignment="1">
      <alignment horizontal="center" vertical="top"/>
    </xf>
    <xf numFmtId="0" fontId="13" fillId="45" borderId="1" xfId="0" applyFont="1" applyFill="1" applyBorder="1" applyAlignment="1">
      <alignment horizontal="center" vertical="top" wrapText="1"/>
    </xf>
    <xf numFmtId="10" fontId="1" fillId="7" borderId="1" xfId="6" applyNumberFormat="1" applyFont="1" applyFill="1" applyBorder="1" applyAlignment="1">
      <alignment horizontal="center"/>
    </xf>
    <xf numFmtId="10" fontId="1" fillId="7" borderId="1" xfId="6" applyNumberFormat="1" applyFont="1" applyFill="1" applyBorder="1" applyAlignment="1">
      <alignment horizontal="center" wrapText="1"/>
    </xf>
    <xf numFmtId="10" fontId="1" fillId="7" borderId="1" xfId="6" applyNumberFormat="1" applyFont="1" applyFill="1" applyBorder="1" applyAlignment="1">
      <alignment horizontal="center" vertical="top" wrapText="1"/>
    </xf>
    <xf numFmtId="0" fontId="56" fillId="0" borderId="0" xfId="0" applyFont="1" applyBorder="1"/>
    <xf numFmtId="4" fontId="56" fillId="0" borderId="0" xfId="0" applyNumberFormat="1" applyFont="1"/>
    <xf numFmtId="0" fontId="2" fillId="5" borderId="1" xfId="0" applyFont="1" applyFill="1" applyBorder="1" applyAlignment="1">
      <alignment horizontal="center" vertical="center" wrapText="1"/>
    </xf>
    <xf numFmtId="0" fontId="2" fillId="45" borderId="1" xfId="0" applyFont="1" applyFill="1" applyBorder="1" applyAlignment="1">
      <alignment horizontal="center" vertical="center"/>
    </xf>
    <xf numFmtId="0" fontId="2" fillId="45" borderId="1" xfId="0" applyFont="1" applyFill="1" applyBorder="1" applyAlignment="1">
      <alignment horizontal="center" vertical="center" wrapText="1"/>
    </xf>
    <xf numFmtId="0" fontId="2" fillId="45" borderId="3" xfId="0" applyFont="1" applyFill="1" applyBorder="1" applyAlignment="1">
      <alignment horizontal="center" vertical="center"/>
    </xf>
    <xf numFmtId="0" fontId="56" fillId="0" borderId="0" xfId="0" applyFont="1"/>
    <xf numFmtId="0" fontId="10" fillId="6" borderId="1" xfId="0" applyFont="1" applyFill="1" applyBorder="1"/>
    <xf numFmtId="4" fontId="1" fillId="6" borderId="1" xfId="0" applyNumberFormat="1" applyFont="1" applyFill="1" applyBorder="1" applyAlignment="1"/>
    <xf numFmtId="0" fontId="2" fillId="5" borderId="6" xfId="0" applyFont="1" applyFill="1" applyBorder="1" applyAlignment="1">
      <alignment vertical="center"/>
    </xf>
    <xf numFmtId="0" fontId="2" fillId="4" borderId="6" xfId="0" applyFont="1" applyFill="1" applyBorder="1" applyAlignment="1">
      <alignment vertical="center" wrapText="1"/>
    </xf>
    <xf numFmtId="0" fontId="75" fillId="4" borderId="6" xfId="0" applyFont="1" applyFill="1" applyBorder="1" applyAlignment="1">
      <alignment horizontal="left" vertical="center" wrapText="1"/>
    </xf>
    <xf numFmtId="0" fontId="1" fillId="4" borderId="6" xfId="0" applyFont="1" applyFill="1" applyBorder="1" applyAlignment="1">
      <alignment vertical="center" wrapText="1"/>
    </xf>
    <xf numFmtId="0" fontId="1" fillId="4" borderId="6" xfId="0" applyFont="1" applyFill="1" applyBorder="1" applyAlignment="1">
      <alignment vertical="center"/>
    </xf>
    <xf numFmtId="0" fontId="2" fillId="4" borderId="6" xfId="0" applyFont="1" applyFill="1" applyBorder="1" applyAlignment="1">
      <alignment horizontal="right" vertical="center"/>
    </xf>
    <xf numFmtId="0" fontId="75" fillId="4" borderId="6" xfId="0" applyFont="1" applyFill="1" applyBorder="1" applyAlignment="1">
      <alignment vertical="center" wrapText="1"/>
    </xf>
    <xf numFmtId="0" fontId="75" fillId="4" borderId="6" xfId="0" applyFont="1" applyFill="1" applyBorder="1" applyAlignment="1">
      <alignment horizontal="center" vertical="center" wrapText="1"/>
    </xf>
    <xf numFmtId="0" fontId="75" fillId="4" borderId="6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left" vertical="center"/>
    </xf>
    <xf numFmtId="10" fontId="1" fillId="10" borderId="2" xfId="6" applyNumberFormat="1" applyFont="1" applyFill="1" applyBorder="1" applyAlignment="1">
      <alignment horizontal="center" vertical="center" wrapText="1"/>
    </xf>
    <xf numFmtId="10" fontId="1" fillId="10" borderId="2" xfId="6" applyNumberFormat="1" applyFont="1" applyFill="1" applyBorder="1" applyAlignment="1">
      <alignment horizontal="center" vertical="top" wrapText="1"/>
    </xf>
    <xf numFmtId="165" fontId="1" fillId="10" borderId="4" xfId="6" applyNumberFormat="1" applyFont="1" applyFill="1" applyBorder="1" applyAlignment="1">
      <alignment horizontal="center" vertical="top" wrapText="1"/>
    </xf>
    <xf numFmtId="0" fontId="1" fillId="4" borderId="24" xfId="0" applyFont="1" applyFill="1" applyBorder="1" applyAlignment="1">
      <alignment vertical="center" wrapText="1"/>
    </xf>
    <xf numFmtId="0" fontId="2" fillId="6" borderId="6" xfId="0" applyFont="1" applyFill="1" applyBorder="1" applyAlignment="1">
      <alignment horizontal="center" wrapText="1"/>
    </xf>
    <xf numFmtId="2" fontId="1" fillId="6" borderId="1" xfId="2" applyNumberFormat="1" applyFont="1" applyFill="1" applyBorder="1"/>
    <xf numFmtId="165" fontId="14" fillId="8" borderId="1" xfId="6" applyNumberFormat="1" applyFont="1" applyFill="1" applyBorder="1" applyAlignment="1">
      <alignment horizontal="center" vertical="top" wrapText="1"/>
    </xf>
    <xf numFmtId="165" fontId="1" fillId="10" borderId="2" xfId="6" applyNumberFormat="1" applyFont="1" applyFill="1" applyBorder="1" applyAlignment="1">
      <alignment horizontal="center" vertical="top" wrapText="1"/>
    </xf>
    <xf numFmtId="164" fontId="2" fillId="6" borderId="1" xfId="2" applyFont="1" applyFill="1" applyBorder="1"/>
    <xf numFmtId="164" fontId="1" fillId="6" borderId="1" xfId="2" applyFont="1" applyFill="1" applyBorder="1" applyAlignment="1">
      <alignment horizontal="right" wrapText="1"/>
    </xf>
    <xf numFmtId="164" fontId="10" fillId="6" borderId="1" xfId="2" applyFont="1" applyFill="1" applyBorder="1"/>
    <xf numFmtId="164" fontId="10" fillId="0" borderId="0" xfId="2" applyFont="1" applyBorder="1"/>
    <xf numFmtId="164" fontId="1" fillId="6" borderId="1" xfId="2" applyFont="1" applyFill="1" applyBorder="1" applyAlignment="1">
      <alignment wrapText="1"/>
    </xf>
    <xf numFmtId="4" fontId="1" fillId="0" borderId="1" xfId="0" applyNumberFormat="1" applyFont="1" applyFill="1" applyBorder="1"/>
    <xf numFmtId="4" fontId="1" fillId="0" borderId="1" xfId="0" applyNumberFormat="1" applyFont="1" applyFill="1" applyBorder="1" applyAlignment="1">
      <alignment horizontal="right"/>
    </xf>
    <xf numFmtId="2" fontId="1" fillId="0" borderId="1" xfId="0" applyNumberFormat="1" applyFont="1" applyFill="1" applyBorder="1"/>
    <xf numFmtId="164" fontId="1" fillId="0" borderId="1" xfId="2" applyFont="1" applyFill="1" applyBorder="1"/>
    <xf numFmtId="164" fontId="1" fillId="0" borderId="1" xfId="2" applyFont="1" applyFill="1" applyBorder="1" applyAlignment="1">
      <alignment horizontal="right"/>
    </xf>
    <xf numFmtId="4" fontId="42" fillId="0" borderId="0" xfId="0" applyNumberFormat="1" applyFont="1"/>
    <xf numFmtId="0" fontId="10" fillId="6" borderId="1" xfId="0" applyFont="1" applyFill="1" applyBorder="1" applyAlignment="1">
      <alignment horizontal="center"/>
    </xf>
    <xf numFmtId="0" fontId="15" fillId="0" borderId="0" xfId="0" applyFont="1" applyBorder="1" applyAlignment="1">
      <alignment horizontal="center" vertical="top" wrapText="1"/>
    </xf>
    <xf numFmtId="9" fontId="10" fillId="6" borderId="1" xfId="6" applyFont="1" applyFill="1" applyBorder="1" applyAlignment="1">
      <alignment horizontal="center"/>
    </xf>
    <xf numFmtId="9" fontId="10" fillId="0" borderId="0" xfId="6" applyFont="1" applyBorder="1" applyAlignment="1">
      <alignment horizontal="center"/>
    </xf>
    <xf numFmtId="10" fontId="1" fillId="48" borderId="1" xfId="6" applyNumberFormat="1" applyFont="1" applyFill="1" applyBorder="1" applyAlignment="1">
      <alignment horizontal="center"/>
    </xf>
    <xf numFmtId="10" fontId="1" fillId="48" borderId="1" xfId="6" applyNumberFormat="1" applyFont="1" applyFill="1" applyBorder="1" applyAlignment="1">
      <alignment horizontal="center" wrapText="1"/>
    </xf>
    <xf numFmtId="10" fontId="1" fillId="48" borderId="1" xfId="6" applyNumberFormat="1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horizontal="center" vertical="center" wrapText="1"/>
    </xf>
    <xf numFmtId="10" fontId="1" fillId="48" borderId="1" xfId="6" quotePrefix="1" applyNumberFormat="1" applyFont="1" applyFill="1" applyBorder="1" applyAlignment="1">
      <alignment horizontal="center"/>
    </xf>
    <xf numFmtId="10" fontId="1" fillId="6" borderId="2" xfId="6" applyNumberFormat="1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wrapText="1"/>
    </xf>
    <xf numFmtId="0" fontId="2" fillId="5" borderId="1" xfId="0" applyFont="1" applyFill="1" applyBorder="1" applyAlignment="1">
      <alignment horizontal="center" vertical="center" wrapText="1"/>
    </xf>
    <xf numFmtId="164" fontId="17" fillId="6" borderId="1" xfId="2" applyFont="1" applyFill="1" applyBorder="1" applyAlignment="1">
      <alignment horizontal="right" vertical="top" wrapText="1"/>
    </xf>
    <xf numFmtId="2" fontId="77" fillId="6" borderId="0" xfId="0" applyNumberFormat="1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 vertical="center" wrapText="1"/>
    </xf>
    <xf numFmtId="10" fontId="14" fillId="8" borderId="3" xfId="6" applyNumberFormat="1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wrapText="1"/>
    </xf>
    <xf numFmtId="0" fontId="2" fillId="5" borderId="1" xfId="0" applyFont="1" applyFill="1" applyBorder="1" applyAlignment="1">
      <alignment horizontal="center" vertical="center" wrapText="1"/>
    </xf>
    <xf numFmtId="0" fontId="14" fillId="8" borderId="1" xfId="0" applyFont="1" applyFill="1" applyBorder="1" applyAlignment="1">
      <alignment horizontal="center" vertical="top" wrapText="1"/>
    </xf>
    <xf numFmtId="0" fontId="14" fillId="8" borderId="1" xfId="0" applyFont="1" applyFill="1" applyBorder="1" applyAlignment="1">
      <alignment horizontal="center"/>
    </xf>
    <xf numFmtId="0" fontId="14" fillId="8" borderId="1" xfId="0" applyFont="1" applyFill="1" applyBorder="1" applyAlignment="1">
      <alignment horizontal="center" wrapText="1"/>
    </xf>
    <xf numFmtId="0" fontId="14" fillId="8" borderId="3" xfId="0" applyFont="1" applyFill="1" applyBorder="1" applyAlignment="1">
      <alignment horizontal="center" vertical="top" wrapText="1"/>
    </xf>
    <xf numFmtId="4" fontId="1" fillId="48" borderId="1" xfId="2" applyNumberFormat="1" applyFont="1" applyFill="1" applyBorder="1" applyAlignment="1">
      <alignment horizontal="center" vertical="top" wrapText="1"/>
    </xf>
    <xf numFmtId="0" fontId="14" fillId="6" borderId="6" xfId="0" applyFont="1" applyFill="1" applyBorder="1" applyAlignment="1">
      <alignment vertical="top" wrapText="1"/>
    </xf>
    <xf numFmtId="0" fontId="14" fillId="0" borderId="1" xfId="0" applyFont="1" applyFill="1" applyBorder="1" applyAlignment="1">
      <alignment vertical="top" wrapText="1"/>
    </xf>
    <xf numFmtId="0" fontId="14" fillId="6" borderId="1" xfId="0" applyFont="1" applyFill="1" applyBorder="1" applyAlignment="1">
      <alignment vertical="top" wrapText="1"/>
    </xf>
    <xf numFmtId="164" fontId="14" fillId="6" borderId="1" xfId="2" applyFont="1" applyFill="1" applyBorder="1" applyAlignment="1">
      <alignment vertical="top"/>
    </xf>
    <xf numFmtId="0" fontId="14" fillId="6" borderId="1" xfId="0" applyFont="1" applyFill="1" applyBorder="1" applyAlignment="1">
      <alignment vertical="top"/>
    </xf>
    <xf numFmtId="0" fontId="14" fillId="6" borderId="1" xfId="0" applyFont="1" applyFill="1" applyBorder="1" applyAlignment="1">
      <alignment horizontal="center" vertical="top" wrapText="1"/>
    </xf>
    <xf numFmtId="164" fontId="78" fillId="6" borderId="1" xfId="2" applyFont="1" applyFill="1" applyBorder="1" applyAlignment="1">
      <alignment horizontal="right" vertical="top" wrapText="1"/>
    </xf>
    <xf numFmtId="164" fontId="78" fillId="7" borderId="1" xfId="2" applyFont="1" applyFill="1" applyBorder="1" applyAlignment="1">
      <alignment horizontal="right" vertical="top" wrapText="1"/>
    </xf>
    <xf numFmtId="164" fontId="1" fillId="10" borderId="2" xfId="2" applyFont="1" applyFill="1" applyBorder="1" applyAlignment="1">
      <alignment horizontal="right" vertical="top" wrapText="1"/>
    </xf>
    <xf numFmtId="4" fontId="1" fillId="10" borderId="2" xfId="0" applyNumberFormat="1" applyFont="1" applyFill="1" applyBorder="1" applyAlignment="1">
      <alignment horizontal="right"/>
    </xf>
    <xf numFmtId="4" fontId="1" fillId="10" borderId="2" xfId="0" applyNumberFormat="1" applyFont="1" applyFill="1" applyBorder="1" applyAlignment="1">
      <alignment horizontal="center"/>
    </xf>
    <xf numFmtId="0" fontId="14" fillId="0" borderId="0" xfId="0" applyFont="1" applyBorder="1" applyAlignment="1">
      <alignment horizontal="center" vertical="top" wrapText="1"/>
    </xf>
    <xf numFmtId="0" fontId="79" fillId="0" borderId="0" xfId="0" applyFont="1" applyBorder="1"/>
    <xf numFmtId="0" fontId="24" fillId="0" borderId="0" xfId="0" applyFont="1"/>
    <xf numFmtId="9" fontId="24" fillId="0" borderId="0" xfId="6" applyFont="1" applyAlignment="1">
      <alignment horizontal="center"/>
    </xf>
    <xf numFmtId="0" fontId="14" fillId="0" borderId="0" xfId="0" applyFont="1" applyBorder="1"/>
    <xf numFmtId="0" fontId="14" fillId="0" borderId="0" xfId="0" applyFont="1" applyBorder="1" applyAlignment="1">
      <alignment horizontal="center"/>
    </xf>
    <xf numFmtId="4" fontId="80" fillId="0" borderId="0" xfId="0" applyNumberFormat="1" applyFont="1"/>
    <xf numFmtId="9" fontId="24" fillId="0" borderId="26" xfId="6" applyFont="1" applyBorder="1" applyAlignment="1">
      <alignment horizontal="center"/>
    </xf>
    <xf numFmtId="164" fontId="24" fillId="0" borderId="0" xfId="2" applyFont="1"/>
    <xf numFmtId="4" fontId="24" fillId="0" borderId="0" xfId="0" applyNumberFormat="1" applyFont="1"/>
    <xf numFmtId="0" fontId="81" fillId="6" borderId="0" xfId="0" applyFont="1" applyFill="1" applyBorder="1"/>
    <xf numFmtId="3" fontId="82" fillId="0" borderId="0" xfId="0" applyNumberFormat="1" applyFont="1"/>
    <xf numFmtId="0" fontId="82" fillId="0" borderId="0" xfId="0" applyFont="1"/>
    <xf numFmtId="9" fontId="14" fillId="0" borderId="0" xfId="6" applyFont="1" applyBorder="1" applyAlignment="1">
      <alignment horizontal="center"/>
    </xf>
    <xf numFmtId="164" fontId="14" fillId="0" borderId="25" xfId="2" applyFont="1" applyBorder="1"/>
    <xf numFmtId="3" fontId="14" fillId="0" borderId="0" xfId="0" applyNumberFormat="1" applyFont="1" applyBorder="1"/>
    <xf numFmtId="164" fontId="14" fillId="0" borderId="0" xfId="2" applyFont="1" applyBorder="1"/>
    <xf numFmtId="0" fontId="14" fillId="0" borderId="0" xfId="0" applyFont="1" applyBorder="1" applyAlignment="1">
      <alignment wrapText="1"/>
    </xf>
    <xf numFmtId="3" fontId="14" fillId="0" borderId="0" xfId="0" applyNumberFormat="1" applyFont="1" applyBorder="1" applyAlignment="1">
      <alignment wrapText="1"/>
    </xf>
    <xf numFmtId="0" fontId="1" fillId="6" borderId="6" xfId="0" applyFont="1" applyFill="1" applyBorder="1" applyAlignment="1">
      <alignment horizontal="left" wrapText="1"/>
    </xf>
    <xf numFmtId="0" fontId="2" fillId="5" borderId="1" xfId="0" applyFont="1" applyFill="1" applyBorder="1" applyAlignment="1">
      <alignment horizontal="center" vertical="center" wrapText="1"/>
    </xf>
    <xf numFmtId="0" fontId="2" fillId="8" borderId="6" xfId="0" applyFont="1" applyFill="1" applyBorder="1" applyAlignment="1">
      <alignment vertical="top" wrapText="1"/>
    </xf>
    <xf numFmtId="0" fontId="13" fillId="8" borderId="1" xfId="0" applyFont="1" applyFill="1" applyBorder="1" applyAlignment="1">
      <alignment vertical="top" wrapText="1"/>
    </xf>
    <xf numFmtId="0" fontId="13" fillId="8" borderId="1" xfId="0" applyFont="1" applyFill="1" applyBorder="1" applyAlignment="1">
      <alignment horizontal="center" vertical="top"/>
    </xf>
    <xf numFmtId="0" fontId="13" fillId="8" borderId="1" xfId="0" applyFont="1" applyFill="1" applyBorder="1" applyAlignment="1">
      <alignment horizontal="center" vertical="top" wrapText="1"/>
    </xf>
    <xf numFmtId="9" fontId="13" fillId="8" borderId="1" xfId="6" applyFont="1" applyFill="1" applyBorder="1" applyAlignment="1">
      <alignment horizontal="center" vertical="top" wrapText="1"/>
    </xf>
    <xf numFmtId="164" fontId="13" fillId="8" borderId="1" xfId="2" applyFont="1" applyFill="1" applyBorder="1" applyAlignment="1">
      <alignment horizontal="center" vertical="top"/>
    </xf>
    <xf numFmtId="0" fontId="13" fillId="8" borderId="1" xfId="0" applyFont="1" applyFill="1" applyBorder="1" applyAlignment="1">
      <alignment horizontal="center"/>
    </xf>
    <xf numFmtId="0" fontId="13" fillId="8" borderId="1" xfId="0" applyFont="1" applyFill="1" applyBorder="1" applyAlignment="1">
      <alignment horizontal="center" wrapText="1"/>
    </xf>
    <xf numFmtId="0" fontId="13" fillId="8" borderId="3" xfId="0" applyFont="1" applyFill="1" applyBorder="1" applyAlignment="1">
      <alignment horizontal="center" vertical="top" wrapText="1"/>
    </xf>
    <xf numFmtId="0" fontId="13" fillId="7" borderId="6" xfId="0" applyFont="1" applyFill="1" applyBorder="1" applyAlignment="1"/>
    <xf numFmtId="0" fontId="13" fillId="7" borderId="1" xfId="0" applyFont="1" applyFill="1" applyBorder="1" applyAlignment="1"/>
    <xf numFmtId="0" fontId="13" fillId="7" borderId="3" xfId="0" applyFont="1" applyFill="1" applyBorder="1" applyAlignment="1">
      <alignment horizontal="center" vertical="top" wrapText="1"/>
    </xf>
    <xf numFmtId="0" fontId="2" fillId="6" borderId="6" xfId="0" applyFont="1" applyFill="1" applyBorder="1" applyAlignment="1">
      <alignment horizontal="right"/>
    </xf>
    <xf numFmtId="0" fontId="2" fillId="6" borderId="1" xfId="0" applyFont="1" applyFill="1" applyBorder="1" applyAlignment="1">
      <alignment horizontal="right"/>
    </xf>
    <xf numFmtId="164" fontId="3" fillId="7" borderId="1" xfId="2" applyFont="1" applyFill="1" applyBorder="1" applyAlignment="1">
      <alignment horizontal="right" vertical="top" wrapText="1"/>
    </xf>
    <xf numFmtId="9" fontId="2" fillId="48" borderId="1" xfId="6" applyFont="1" applyFill="1" applyBorder="1" applyAlignment="1">
      <alignment horizontal="center" vertical="top" wrapText="1"/>
    </xf>
    <xf numFmtId="0" fontId="2" fillId="10" borderId="5" xfId="0" applyFont="1" applyFill="1" applyBorder="1" applyAlignment="1">
      <alignment horizontal="right" vertical="top" wrapText="1"/>
    </xf>
    <xf numFmtId="0" fontId="2" fillId="10" borderId="2" xfId="0" applyFont="1" applyFill="1" applyBorder="1" applyAlignment="1">
      <alignment horizontal="right" vertical="top" wrapText="1"/>
    </xf>
    <xf numFmtId="164" fontId="2" fillId="10" borderId="2" xfId="2" applyFont="1" applyFill="1" applyBorder="1" applyAlignment="1">
      <alignment horizontal="right" vertical="top" wrapText="1"/>
    </xf>
    <xf numFmtId="4" fontId="2" fillId="10" borderId="2" xfId="0" applyNumberFormat="1" applyFont="1" applyFill="1" applyBorder="1" applyAlignment="1">
      <alignment horizontal="right"/>
    </xf>
    <xf numFmtId="9" fontId="2" fillId="10" borderId="2" xfId="6" applyFont="1" applyFill="1" applyBorder="1" applyAlignment="1">
      <alignment horizontal="center"/>
    </xf>
    <xf numFmtId="0" fontId="2" fillId="7" borderId="6" xfId="0" applyFont="1" applyFill="1" applyBorder="1" applyAlignment="1">
      <alignment horizontal="center"/>
    </xf>
    <xf numFmtId="0" fontId="13" fillId="7" borderId="1" xfId="0" applyFont="1" applyFill="1" applyBorder="1" applyAlignment="1">
      <alignment vertical="top" wrapText="1"/>
    </xf>
    <xf numFmtId="0" fontId="2" fillId="7" borderId="1" xfId="0" applyFont="1" applyFill="1" applyBorder="1" applyAlignment="1">
      <alignment horizontal="center" vertical="top"/>
    </xf>
    <xf numFmtId="0" fontId="2" fillId="7" borderId="1" xfId="0" applyFont="1" applyFill="1" applyBorder="1" applyAlignment="1">
      <alignment horizontal="center" vertical="top" wrapText="1"/>
    </xf>
    <xf numFmtId="9" fontId="2" fillId="7" borderId="1" xfId="6" applyFont="1" applyFill="1" applyBorder="1" applyAlignment="1">
      <alignment horizontal="center" vertical="top" wrapText="1"/>
    </xf>
    <xf numFmtId="164" fontId="2" fillId="7" borderId="1" xfId="2" applyFont="1" applyFill="1" applyBorder="1" applyAlignment="1">
      <alignment horizontal="center" vertical="top"/>
    </xf>
    <xf numFmtId="0" fontId="13" fillId="7" borderId="1" xfId="0" applyFont="1" applyFill="1" applyBorder="1" applyAlignment="1">
      <alignment horizontal="center" vertical="top"/>
    </xf>
    <xf numFmtId="0" fontId="13" fillId="7" borderId="1" xfId="0" applyFont="1" applyFill="1" applyBorder="1" applyAlignment="1">
      <alignment vertical="top"/>
    </xf>
    <xf numFmtId="0" fontId="13" fillId="7" borderId="1" xfId="0" applyFont="1" applyFill="1" applyBorder="1" applyAlignment="1">
      <alignment horizontal="center" vertical="top" wrapText="1"/>
    </xf>
    <xf numFmtId="9" fontId="13" fillId="7" borderId="1" xfId="6" applyFont="1" applyFill="1" applyBorder="1" applyAlignment="1">
      <alignment horizontal="center" vertical="top" wrapText="1"/>
    </xf>
    <xf numFmtId="164" fontId="13" fillId="7" borderId="1" xfId="2" applyFont="1" applyFill="1" applyBorder="1" applyAlignment="1">
      <alignment horizontal="center" vertical="top"/>
    </xf>
    <xf numFmtId="0" fontId="2" fillId="6" borderId="6" xfId="0" applyFont="1" applyFill="1" applyBorder="1" applyAlignment="1">
      <alignment horizontal="center"/>
    </xf>
    <xf numFmtId="10" fontId="2" fillId="7" borderId="1" xfId="6" applyNumberFormat="1" applyFont="1" applyFill="1" applyBorder="1" applyAlignment="1">
      <alignment horizontal="center" vertical="top" wrapText="1"/>
    </xf>
    <xf numFmtId="2" fontId="2" fillId="6" borderId="1" xfId="0" applyNumberFormat="1" applyFont="1" applyFill="1" applyBorder="1"/>
    <xf numFmtId="10" fontId="2" fillId="6" borderId="1" xfId="6" applyNumberFormat="1" applyFont="1" applyFill="1" applyBorder="1" applyAlignment="1">
      <alignment horizontal="center" vertical="top" wrapText="1"/>
    </xf>
    <xf numFmtId="4" fontId="2" fillId="48" borderId="1" xfId="2" applyNumberFormat="1" applyFont="1" applyFill="1" applyBorder="1" applyAlignment="1">
      <alignment horizontal="center" vertical="top" wrapText="1"/>
    </xf>
    <xf numFmtId="10" fontId="13" fillId="8" borderId="1" xfId="6" applyNumberFormat="1" applyFont="1" applyFill="1" applyBorder="1" applyAlignment="1">
      <alignment horizontal="center" vertical="top" wrapText="1"/>
    </xf>
    <xf numFmtId="10" fontId="13" fillId="8" borderId="3" xfId="6" applyNumberFormat="1" applyFont="1" applyFill="1" applyBorder="1" applyAlignment="1">
      <alignment horizontal="center" vertical="top" wrapText="1"/>
    </xf>
    <xf numFmtId="0" fontId="2" fillId="47" borderId="6" xfId="0" applyFont="1" applyFill="1" applyBorder="1" applyAlignment="1">
      <alignment horizontal="center" wrapText="1"/>
    </xf>
    <xf numFmtId="0" fontId="2" fillId="47" borderId="1" xfId="0" applyFont="1" applyFill="1" applyBorder="1" applyAlignment="1">
      <alignment wrapText="1"/>
    </xf>
    <xf numFmtId="0" fontId="2" fillId="47" borderId="1" xfId="0" applyFont="1" applyFill="1" applyBorder="1" applyAlignment="1">
      <alignment horizontal="right" vertical="center"/>
    </xf>
    <xf numFmtId="164" fontId="2" fillId="47" borderId="1" xfId="2" applyFont="1" applyFill="1" applyBorder="1" applyAlignment="1">
      <alignment horizontal="right" vertical="center" wrapText="1"/>
    </xf>
    <xf numFmtId="10" fontId="2" fillId="47" borderId="1" xfId="2" applyNumberFormat="1" applyFont="1" applyFill="1" applyBorder="1" applyAlignment="1">
      <alignment horizontal="right" vertical="center" wrapText="1"/>
    </xf>
    <xf numFmtId="4" fontId="2" fillId="47" borderId="1" xfId="2" applyNumberFormat="1" applyFont="1" applyFill="1" applyBorder="1" applyAlignment="1">
      <alignment horizontal="right" vertical="center" wrapText="1"/>
    </xf>
    <xf numFmtId="9" fontId="2" fillId="47" borderId="1" xfId="6" applyFont="1" applyFill="1" applyBorder="1" applyAlignment="1">
      <alignment horizontal="center" vertical="center" wrapText="1"/>
    </xf>
    <xf numFmtId="4" fontId="2" fillId="47" borderId="1" xfId="2" applyNumberFormat="1" applyFont="1" applyFill="1" applyBorder="1" applyAlignment="1">
      <alignment horizontal="center" vertical="center" wrapText="1"/>
    </xf>
    <xf numFmtId="10" fontId="13" fillId="47" borderId="1" xfId="6" applyNumberFormat="1" applyFont="1" applyFill="1" applyBorder="1" applyAlignment="1">
      <alignment horizontal="center" vertical="top" wrapText="1"/>
    </xf>
    <xf numFmtId="10" fontId="13" fillId="47" borderId="3" xfId="6" applyNumberFormat="1" applyFont="1" applyFill="1" applyBorder="1" applyAlignment="1">
      <alignment horizontal="center" vertical="top" wrapText="1"/>
    </xf>
    <xf numFmtId="9" fontId="2" fillId="48" borderId="1" xfId="6" applyFont="1" applyFill="1" applyBorder="1" applyAlignment="1">
      <alignment horizontal="center"/>
    </xf>
    <xf numFmtId="164" fontId="2" fillId="48" borderId="1" xfId="0" applyNumberFormat="1" applyFont="1" applyFill="1" applyBorder="1" applyAlignment="1">
      <alignment horizontal="center"/>
    </xf>
    <xf numFmtId="4" fontId="2" fillId="48" borderId="1" xfId="2" applyNumberFormat="1" applyFont="1" applyFill="1" applyBorder="1" applyAlignment="1">
      <alignment horizontal="center"/>
    </xf>
    <xf numFmtId="10" fontId="2" fillId="48" borderId="1" xfId="6" applyNumberFormat="1" applyFont="1" applyFill="1" applyBorder="1" applyAlignment="1">
      <alignment horizontal="center" wrapText="1"/>
    </xf>
    <xf numFmtId="10" fontId="2" fillId="48" borderId="1" xfId="2" applyNumberFormat="1" applyFont="1" applyFill="1" applyBorder="1" applyAlignment="1">
      <alignment horizontal="center"/>
    </xf>
    <xf numFmtId="0" fontId="2" fillId="6" borderId="1" xfId="0" applyFont="1" applyFill="1" applyBorder="1" applyAlignment="1">
      <alignment vertical="top" wrapText="1"/>
    </xf>
    <xf numFmtId="10" fontId="2" fillId="48" borderId="1" xfId="6" applyNumberFormat="1" applyFont="1" applyFill="1" applyBorder="1" applyAlignment="1">
      <alignment horizontal="center" vertical="top" wrapText="1"/>
    </xf>
    <xf numFmtId="0" fontId="83" fillId="14" borderId="21" xfId="0" applyFont="1" applyFill="1" applyBorder="1" applyAlignment="1">
      <alignment horizontal="center"/>
    </xf>
    <xf numFmtId="0" fontId="83" fillId="14" borderId="22" xfId="0" applyFont="1" applyFill="1" applyBorder="1" applyAlignment="1">
      <alignment horizontal="center"/>
    </xf>
    <xf numFmtId="0" fontId="83" fillId="14" borderId="23" xfId="0" applyFont="1" applyFill="1" applyBorder="1" applyAlignment="1">
      <alignment horizontal="center"/>
    </xf>
    <xf numFmtId="0" fontId="13" fillId="7" borderId="1" xfId="0" applyFont="1" applyFill="1" applyBorder="1" applyAlignment="1">
      <alignment horizontal="center" vertical="top" wrapText="1"/>
    </xf>
    <xf numFmtId="0" fontId="1" fillId="6" borderId="24" xfId="0" applyFont="1" applyFill="1" applyBorder="1" applyAlignment="1">
      <alignment horizontal="center" wrapText="1"/>
    </xf>
    <xf numFmtId="0" fontId="1" fillId="6" borderId="27" xfId="0" applyFont="1" applyFill="1" applyBorder="1" applyAlignment="1">
      <alignment horizontal="center" wrapText="1"/>
    </xf>
    <xf numFmtId="0" fontId="1" fillId="6" borderId="28" xfId="0" applyFont="1" applyFill="1" applyBorder="1" applyAlignment="1">
      <alignment horizontal="center" wrapText="1"/>
    </xf>
    <xf numFmtId="0" fontId="75" fillId="45" borderId="6" xfId="0" applyFont="1" applyFill="1" applyBorder="1" applyAlignment="1">
      <alignment horizontal="center" wrapText="1"/>
    </xf>
    <xf numFmtId="0" fontId="75" fillId="45" borderId="1" xfId="0" applyFont="1" applyFill="1" applyBorder="1" applyAlignment="1">
      <alignment horizontal="center" wrapText="1"/>
    </xf>
    <xf numFmtId="0" fontId="75" fillId="45" borderId="3" xfId="0" applyFont="1" applyFill="1" applyBorder="1" applyAlignment="1">
      <alignment horizontal="center" wrapText="1"/>
    </xf>
    <xf numFmtId="0" fontId="75" fillId="45" borderId="6" xfId="0" applyFont="1" applyFill="1" applyBorder="1" applyAlignment="1">
      <alignment horizontal="center" vertical="top" wrapText="1"/>
    </xf>
    <xf numFmtId="0" fontId="75" fillId="45" borderId="1" xfId="0" applyFont="1" applyFill="1" applyBorder="1" applyAlignment="1">
      <alignment horizontal="center" vertical="top" wrapText="1"/>
    </xf>
    <xf numFmtId="0" fontId="75" fillId="45" borderId="3" xfId="0" applyFont="1" applyFill="1" applyBorder="1" applyAlignment="1">
      <alignment horizontal="center" vertical="top" wrapText="1"/>
    </xf>
    <xf numFmtId="0" fontId="14" fillId="6" borderId="24" xfId="0" applyFont="1" applyFill="1" applyBorder="1" applyAlignment="1">
      <alignment horizontal="center" vertical="top" wrapText="1"/>
    </xf>
    <xf numFmtId="0" fontId="14" fillId="6" borderId="27" xfId="0" applyFont="1" applyFill="1" applyBorder="1" applyAlignment="1">
      <alignment horizontal="center" vertical="top" wrapText="1"/>
    </xf>
    <xf numFmtId="0" fontId="14" fillId="6" borderId="28" xfId="0" applyFont="1" applyFill="1" applyBorder="1" applyAlignment="1">
      <alignment horizontal="center" vertical="top" wrapText="1"/>
    </xf>
    <xf numFmtId="0" fontId="2" fillId="4" borderId="6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2" fillId="4" borderId="3" xfId="0" applyFont="1" applyFill="1" applyBorder="1" applyAlignment="1">
      <alignment horizontal="center" wrapText="1"/>
    </xf>
    <xf numFmtId="0" fontId="13" fillId="7" borderId="29" xfId="0" applyFont="1" applyFill="1" applyBorder="1" applyAlignment="1">
      <alignment horizontal="center" vertical="top" wrapText="1"/>
    </xf>
    <xf numFmtId="0" fontId="13" fillId="7" borderId="30" xfId="0" applyFont="1" applyFill="1" applyBorder="1" applyAlignment="1">
      <alignment horizontal="center" vertical="top" wrapText="1"/>
    </xf>
    <xf numFmtId="0" fontId="40" fillId="6" borderId="0" xfId="0" applyFont="1" applyFill="1" applyBorder="1" applyAlignment="1">
      <alignment wrapText="1"/>
    </xf>
    <xf numFmtId="164" fontId="8" fillId="6" borderId="0" xfId="2" applyNumberFormat="1" applyFont="1" applyFill="1" applyBorder="1" applyAlignment="1">
      <alignment horizontal="center"/>
    </xf>
    <xf numFmtId="164" fontId="8" fillId="6" borderId="0" xfId="2" applyFont="1" applyFill="1" applyBorder="1" applyAlignment="1">
      <alignment horizontal="center"/>
    </xf>
    <xf numFmtId="164" fontId="5" fillId="6" borderId="0" xfId="2" applyFont="1" applyFill="1" applyBorder="1" applyAlignment="1">
      <alignment horizontal="center"/>
    </xf>
    <xf numFmtId="0" fontId="38" fillId="6" borderId="0" xfId="0" applyFont="1" applyFill="1" applyBorder="1" applyAlignment="1">
      <alignment vertical="center" wrapText="1"/>
    </xf>
    <xf numFmtId="0" fontId="0" fillId="6" borderId="0" xfId="0" applyFill="1" applyBorder="1" applyAlignment="1">
      <alignment wrapText="1"/>
    </xf>
    <xf numFmtId="4" fontId="38" fillId="6" borderId="0" xfId="0" applyNumberFormat="1" applyFont="1" applyFill="1" applyBorder="1" applyAlignment="1">
      <alignment vertical="center"/>
    </xf>
    <xf numFmtId="0" fontId="39" fillId="6" borderId="0" xfId="0" applyFont="1" applyFill="1" applyBorder="1" applyAlignment="1">
      <alignment wrapText="1"/>
    </xf>
    <xf numFmtId="4" fontId="38" fillId="6" borderId="0" xfId="0" applyNumberFormat="1" applyFont="1" applyFill="1" applyBorder="1" applyAlignment="1">
      <alignment vertical="center" wrapText="1"/>
    </xf>
    <xf numFmtId="0" fontId="13" fillId="7" borderId="3" xfId="0" applyFont="1" applyFill="1" applyBorder="1" applyAlignment="1">
      <alignment horizontal="center" vertical="top" wrapText="1"/>
    </xf>
    <xf numFmtId="0" fontId="84" fillId="46" borderId="6" xfId="0" applyFont="1" applyFill="1" applyBorder="1" applyAlignment="1">
      <alignment horizontal="center"/>
    </xf>
    <xf numFmtId="0" fontId="84" fillId="46" borderId="1" xfId="0" applyFont="1" applyFill="1" applyBorder="1" applyAlignment="1">
      <alignment horizontal="center"/>
    </xf>
    <xf numFmtId="0" fontId="84" fillId="46" borderId="3" xfId="0" applyFont="1" applyFill="1" applyBorder="1" applyAlignment="1">
      <alignment horizontal="center"/>
    </xf>
    <xf numFmtId="0" fontId="14" fillId="6" borderId="24" xfId="0" applyFont="1" applyFill="1" applyBorder="1" applyAlignment="1">
      <alignment horizontal="center"/>
    </xf>
    <xf numFmtId="0" fontId="14" fillId="6" borderId="27" xfId="0" applyFont="1" applyFill="1" applyBorder="1" applyAlignment="1">
      <alignment horizontal="center"/>
    </xf>
    <xf numFmtId="0" fontId="14" fillId="6" borderId="28" xfId="0" applyFont="1" applyFill="1" applyBorder="1" applyAlignment="1">
      <alignment horizontal="center"/>
    </xf>
    <xf numFmtId="0" fontId="75" fillId="45" borderId="6" xfId="0" applyFont="1" applyFill="1" applyBorder="1" applyAlignment="1">
      <alignment horizontal="center"/>
    </xf>
    <xf numFmtId="0" fontId="75" fillId="45" borderId="1" xfId="0" applyFont="1" applyFill="1" applyBorder="1" applyAlignment="1">
      <alignment horizontal="center"/>
    </xf>
    <xf numFmtId="0" fontId="75" fillId="45" borderId="3" xfId="0" applyFont="1" applyFill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65" fillId="0" borderId="0" xfId="0" applyFont="1" applyAlignment="1">
      <alignment wrapText="1"/>
    </xf>
    <xf numFmtId="0" fontId="41" fillId="6" borderId="21" xfId="0" applyFont="1" applyFill="1" applyBorder="1" applyAlignment="1">
      <alignment horizontal="center"/>
    </xf>
    <xf numFmtId="0" fontId="41" fillId="6" borderId="22" xfId="0" applyFont="1" applyFill="1" applyBorder="1" applyAlignment="1">
      <alignment horizontal="center"/>
    </xf>
    <xf numFmtId="0" fontId="41" fillId="6" borderId="23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13" borderId="9" xfId="0" applyFont="1" applyFill="1" applyBorder="1" applyAlignment="1">
      <alignment horizontal="center" vertical="center" wrapText="1"/>
    </xf>
    <xf numFmtId="0" fontId="2" fillId="13" borderId="8" xfId="0" applyFont="1" applyFill="1" applyBorder="1" applyAlignment="1">
      <alignment horizontal="center" vertical="center" wrapText="1"/>
    </xf>
    <xf numFmtId="164" fontId="19" fillId="13" borderId="1" xfId="2" applyFont="1" applyFill="1" applyBorder="1" applyAlignment="1">
      <alignment horizontal="center" vertical="center" wrapText="1"/>
    </xf>
  </cellXfs>
  <cellStyles count="13154">
    <cellStyle name="20% - Accent1" xfId="21" builtinId="30" customBuiltin="1"/>
    <cellStyle name="20% - Accent1 10" xfId="3473"/>
    <cellStyle name="20% - Accent1 11" xfId="5745"/>
    <cellStyle name="20% - Accent1 12" xfId="8017"/>
    <cellStyle name="20% - Accent1 2" xfId="70"/>
    <cellStyle name="20% - Accent1 2 10" xfId="5773"/>
    <cellStyle name="20% - Accent1 2 11" xfId="8045"/>
    <cellStyle name="20% - Accent1 2 2" xfId="182"/>
    <cellStyle name="20% - Accent1 2 2 2" xfId="420"/>
    <cellStyle name="20% - Accent1 2 2 2 2" xfId="874"/>
    <cellStyle name="20% - Accent1 2 2 2 2 2" xfId="2009"/>
    <cellStyle name="20% - Accent1 2 2 2 2 2 2" xfId="5429"/>
    <cellStyle name="20% - Accent1 2 2 2 2 2 3" xfId="7701"/>
    <cellStyle name="20% - Accent1 2 2 2 2 2 4" xfId="9973"/>
    <cellStyle name="20% - Accent1 2 2 2 2 3" xfId="4294"/>
    <cellStyle name="20% - Accent1 2 2 2 2 4" xfId="6566"/>
    <cellStyle name="20% - Accent1 2 2 2 2 5" xfId="8838"/>
    <cellStyle name="20% - Accent1 2 2 2 3" xfId="1555"/>
    <cellStyle name="20% - Accent1 2 2 2 3 2" xfId="4975"/>
    <cellStyle name="20% - Accent1 2 2 2 3 3" xfId="7247"/>
    <cellStyle name="20% - Accent1 2 2 2 3 4" xfId="9519"/>
    <cellStyle name="20% - Accent1 2 2 2 4" xfId="3840"/>
    <cellStyle name="20% - Accent1 2 2 2 5" xfId="6112"/>
    <cellStyle name="20% - Accent1 2 2 2 6" xfId="8384"/>
    <cellStyle name="20% - Accent1 2 2 3" xfId="1101"/>
    <cellStyle name="20% - Accent1 2 2 3 2" xfId="2236"/>
    <cellStyle name="20% - Accent1 2 2 3 2 2" xfId="5656"/>
    <cellStyle name="20% - Accent1 2 2 3 2 3" xfId="7928"/>
    <cellStyle name="20% - Accent1 2 2 3 2 4" xfId="10200"/>
    <cellStyle name="20% - Accent1 2 2 3 3" xfId="4521"/>
    <cellStyle name="20% - Accent1 2 2 3 4" xfId="6793"/>
    <cellStyle name="20% - Accent1 2 2 3 5" xfId="9065"/>
    <cellStyle name="20% - Accent1 2 2 4" xfId="647"/>
    <cellStyle name="20% - Accent1 2 2 4 2" xfId="1782"/>
    <cellStyle name="20% - Accent1 2 2 4 2 2" xfId="5202"/>
    <cellStyle name="20% - Accent1 2 2 4 2 3" xfId="7474"/>
    <cellStyle name="20% - Accent1 2 2 4 2 4" xfId="9746"/>
    <cellStyle name="20% - Accent1 2 2 4 3" xfId="4067"/>
    <cellStyle name="20% - Accent1 2 2 4 4" xfId="6339"/>
    <cellStyle name="20% - Accent1 2 2 4 5" xfId="8611"/>
    <cellStyle name="20% - Accent1 2 2 5" xfId="1328"/>
    <cellStyle name="20% - Accent1 2 2 5 2" xfId="4748"/>
    <cellStyle name="20% - Accent1 2 2 5 3" xfId="7020"/>
    <cellStyle name="20% - Accent1 2 2 5 4" xfId="9292"/>
    <cellStyle name="20% - Accent1 2 2 6" xfId="3613"/>
    <cellStyle name="20% - Accent1 2 2 7" xfId="5885"/>
    <cellStyle name="20% - Accent1 2 2 8" xfId="8157"/>
    <cellStyle name="20% - Accent1 2 3" xfId="126"/>
    <cellStyle name="20% - Accent1 2 3 2" xfId="364"/>
    <cellStyle name="20% - Accent1 2 3 2 2" xfId="818"/>
    <cellStyle name="20% - Accent1 2 3 2 2 2" xfId="1953"/>
    <cellStyle name="20% - Accent1 2 3 2 2 2 2" xfId="5373"/>
    <cellStyle name="20% - Accent1 2 3 2 2 2 3" xfId="7645"/>
    <cellStyle name="20% - Accent1 2 3 2 2 2 4" xfId="9917"/>
    <cellStyle name="20% - Accent1 2 3 2 2 3" xfId="4238"/>
    <cellStyle name="20% - Accent1 2 3 2 2 4" xfId="6510"/>
    <cellStyle name="20% - Accent1 2 3 2 2 5" xfId="8782"/>
    <cellStyle name="20% - Accent1 2 3 2 3" xfId="1499"/>
    <cellStyle name="20% - Accent1 2 3 2 3 2" xfId="4919"/>
    <cellStyle name="20% - Accent1 2 3 2 3 3" xfId="7191"/>
    <cellStyle name="20% - Accent1 2 3 2 3 4" xfId="9463"/>
    <cellStyle name="20% - Accent1 2 3 2 4" xfId="3784"/>
    <cellStyle name="20% - Accent1 2 3 2 5" xfId="6056"/>
    <cellStyle name="20% - Accent1 2 3 2 6" xfId="8328"/>
    <cellStyle name="20% - Accent1 2 3 3" xfId="1045"/>
    <cellStyle name="20% - Accent1 2 3 3 2" xfId="2180"/>
    <cellStyle name="20% - Accent1 2 3 3 2 2" xfId="5600"/>
    <cellStyle name="20% - Accent1 2 3 3 2 3" xfId="7872"/>
    <cellStyle name="20% - Accent1 2 3 3 2 4" xfId="10144"/>
    <cellStyle name="20% - Accent1 2 3 3 3" xfId="4465"/>
    <cellStyle name="20% - Accent1 2 3 3 4" xfId="6737"/>
    <cellStyle name="20% - Accent1 2 3 3 5" xfId="9009"/>
    <cellStyle name="20% - Accent1 2 3 4" xfId="591"/>
    <cellStyle name="20% - Accent1 2 3 4 2" xfId="1726"/>
    <cellStyle name="20% - Accent1 2 3 4 2 2" xfId="5146"/>
    <cellStyle name="20% - Accent1 2 3 4 2 3" xfId="7418"/>
    <cellStyle name="20% - Accent1 2 3 4 2 4" xfId="9690"/>
    <cellStyle name="20% - Accent1 2 3 4 3" xfId="4011"/>
    <cellStyle name="20% - Accent1 2 3 4 4" xfId="6283"/>
    <cellStyle name="20% - Accent1 2 3 4 5" xfId="8555"/>
    <cellStyle name="20% - Accent1 2 3 5" xfId="1272"/>
    <cellStyle name="20% - Accent1 2 3 5 2" xfId="4692"/>
    <cellStyle name="20% - Accent1 2 3 5 3" xfId="6964"/>
    <cellStyle name="20% - Accent1 2 3 5 4" xfId="9236"/>
    <cellStyle name="20% - Accent1 2 3 6" xfId="3557"/>
    <cellStyle name="20% - Accent1 2 3 7" xfId="5829"/>
    <cellStyle name="20% - Accent1 2 3 8" xfId="8101"/>
    <cellStyle name="20% - Accent1 2 4" xfId="252"/>
    <cellStyle name="20% - Accent1 2 4 2" xfId="479"/>
    <cellStyle name="20% - Accent1 2 4 2 2" xfId="933"/>
    <cellStyle name="20% - Accent1 2 4 2 2 2" xfId="2068"/>
    <cellStyle name="20% - Accent1 2 4 2 2 2 2" xfId="5488"/>
    <cellStyle name="20% - Accent1 2 4 2 2 2 3" xfId="7760"/>
    <cellStyle name="20% - Accent1 2 4 2 2 2 4" xfId="10032"/>
    <cellStyle name="20% - Accent1 2 4 2 2 3" xfId="4353"/>
    <cellStyle name="20% - Accent1 2 4 2 2 4" xfId="6625"/>
    <cellStyle name="20% - Accent1 2 4 2 2 5" xfId="8897"/>
    <cellStyle name="20% - Accent1 2 4 2 3" xfId="1614"/>
    <cellStyle name="20% - Accent1 2 4 2 3 2" xfId="5034"/>
    <cellStyle name="20% - Accent1 2 4 2 3 3" xfId="7306"/>
    <cellStyle name="20% - Accent1 2 4 2 3 4" xfId="9578"/>
    <cellStyle name="20% - Accent1 2 4 2 4" xfId="3899"/>
    <cellStyle name="20% - Accent1 2 4 2 5" xfId="6171"/>
    <cellStyle name="20% - Accent1 2 4 2 6" xfId="8443"/>
    <cellStyle name="20% - Accent1 2 4 3" xfId="1160"/>
    <cellStyle name="20% - Accent1 2 4 3 2" xfId="2295"/>
    <cellStyle name="20% - Accent1 2 4 3 2 2" xfId="5715"/>
    <cellStyle name="20% - Accent1 2 4 3 2 3" xfId="7987"/>
    <cellStyle name="20% - Accent1 2 4 3 2 4" xfId="10259"/>
    <cellStyle name="20% - Accent1 2 4 3 3" xfId="4580"/>
    <cellStyle name="20% - Accent1 2 4 3 4" xfId="6852"/>
    <cellStyle name="20% - Accent1 2 4 3 5" xfId="9124"/>
    <cellStyle name="20% - Accent1 2 4 4" xfId="706"/>
    <cellStyle name="20% - Accent1 2 4 4 2" xfId="1841"/>
    <cellStyle name="20% - Accent1 2 4 4 2 2" xfId="5261"/>
    <cellStyle name="20% - Accent1 2 4 4 2 3" xfId="7533"/>
    <cellStyle name="20% - Accent1 2 4 4 2 4" xfId="9805"/>
    <cellStyle name="20% - Accent1 2 4 4 3" xfId="4126"/>
    <cellStyle name="20% - Accent1 2 4 4 4" xfId="6398"/>
    <cellStyle name="20% - Accent1 2 4 4 5" xfId="8670"/>
    <cellStyle name="20% - Accent1 2 4 5" xfId="1387"/>
    <cellStyle name="20% - Accent1 2 4 5 2" xfId="4807"/>
    <cellStyle name="20% - Accent1 2 4 5 3" xfId="7079"/>
    <cellStyle name="20% - Accent1 2 4 5 4" xfId="9351"/>
    <cellStyle name="20% - Accent1 2 4 6" xfId="3672"/>
    <cellStyle name="20% - Accent1 2 4 7" xfId="5944"/>
    <cellStyle name="20% - Accent1 2 4 8" xfId="8216"/>
    <cellStyle name="20% - Accent1 2 5" xfId="308"/>
    <cellStyle name="20% - Accent1 2 5 2" xfId="762"/>
    <cellStyle name="20% - Accent1 2 5 2 2" xfId="1897"/>
    <cellStyle name="20% - Accent1 2 5 2 2 2" xfId="5317"/>
    <cellStyle name="20% - Accent1 2 5 2 2 3" xfId="7589"/>
    <cellStyle name="20% - Accent1 2 5 2 2 4" xfId="9861"/>
    <cellStyle name="20% - Accent1 2 5 2 3" xfId="4182"/>
    <cellStyle name="20% - Accent1 2 5 2 4" xfId="6454"/>
    <cellStyle name="20% - Accent1 2 5 2 5" xfId="8726"/>
    <cellStyle name="20% - Accent1 2 5 3" xfId="1443"/>
    <cellStyle name="20% - Accent1 2 5 3 2" xfId="4863"/>
    <cellStyle name="20% - Accent1 2 5 3 3" xfId="7135"/>
    <cellStyle name="20% - Accent1 2 5 3 4" xfId="9407"/>
    <cellStyle name="20% - Accent1 2 5 4" xfId="3728"/>
    <cellStyle name="20% - Accent1 2 5 5" xfId="6000"/>
    <cellStyle name="20% - Accent1 2 5 6" xfId="8272"/>
    <cellStyle name="20% - Accent1 2 6" xfId="989"/>
    <cellStyle name="20% - Accent1 2 6 2" xfId="2124"/>
    <cellStyle name="20% - Accent1 2 6 2 2" xfId="5544"/>
    <cellStyle name="20% - Accent1 2 6 2 3" xfId="7816"/>
    <cellStyle name="20% - Accent1 2 6 2 4" xfId="10088"/>
    <cellStyle name="20% - Accent1 2 6 3" xfId="4409"/>
    <cellStyle name="20% - Accent1 2 6 4" xfId="6681"/>
    <cellStyle name="20% - Accent1 2 6 5" xfId="8953"/>
    <cellStyle name="20% - Accent1 2 7" xfId="535"/>
    <cellStyle name="20% - Accent1 2 7 2" xfId="1670"/>
    <cellStyle name="20% - Accent1 2 7 2 2" xfId="5090"/>
    <cellStyle name="20% - Accent1 2 7 2 3" xfId="7362"/>
    <cellStyle name="20% - Accent1 2 7 2 4" xfId="9634"/>
    <cellStyle name="20% - Accent1 2 7 3" xfId="3955"/>
    <cellStyle name="20% - Accent1 2 7 4" xfId="6227"/>
    <cellStyle name="20% - Accent1 2 7 5" xfId="8499"/>
    <cellStyle name="20% - Accent1 2 8" xfId="1216"/>
    <cellStyle name="20% - Accent1 2 8 2" xfId="4636"/>
    <cellStyle name="20% - Accent1 2 8 3" xfId="6908"/>
    <cellStyle name="20% - Accent1 2 8 4" xfId="9180"/>
    <cellStyle name="20% - Accent1 2 9" xfId="3501"/>
    <cellStyle name="20% - Accent1 3" xfId="154"/>
    <cellStyle name="20% - Accent1 3 2" xfId="392"/>
    <cellStyle name="20% - Accent1 3 2 2" xfId="846"/>
    <cellStyle name="20% - Accent1 3 2 2 2" xfId="1981"/>
    <cellStyle name="20% - Accent1 3 2 2 2 2" xfId="5401"/>
    <cellStyle name="20% - Accent1 3 2 2 2 3" xfId="7673"/>
    <cellStyle name="20% - Accent1 3 2 2 2 4" xfId="9945"/>
    <cellStyle name="20% - Accent1 3 2 2 3" xfId="4266"/>
    <cellStyle name="20% - Accent1 3 2 2 4" xfId="6538"/>
    <cellStyle name="20% - Accent1 3 2 2 5" xfId="8810"/>
    <cellStyle name="20% - Accent1 3 2 3" xfId="1527"/>
    <cellStyle name="20% - Accent1 3 2 3 2" xfId="4947"/>
    <cellStyle name="20% - Accent1 3 2 3 3" xfId="7219"/>
    <cellStyle name="20% - Accent1 3 2 3 4" xfId="9491"/>
    <cellStyle name="20% - Accent1 3 2 4" xfId="3812"/>
    <cellStyle name="20% - Accent1 3 2 5" xfId="6084"/>
    <cellStyle name="20% - Accent1 3 2 6" xfId="8356"/>
    <cellStyle name="20% - Accent1 3 3" xfId="1073"/>
    <cellStyle name="20% - Accent1 3 3 2" xfId="2208"/>
    <cellStyle name="20% - Accent1 3 3 2 2" xfId="5628"/>
    <cellStyle name="20% - Accent1 3 3 2 3" xfId="7900"/>
    <cellStyle name="20% - Accent1 3 3 2 4" xfId="10172"/>
    <cellStyle name="20% - Accent1 3 3 3" xfId="4493"/>
    <cellStyle name="20% - Accent1 3 3 4" xfId="6765"/>
    <cellStyle name="20% - Accent1 3 3 5" xfId="9037"/>
    <cellStyle name="20% - Accent1 3 4" xfId="619"/>
    <cellStyle name="20% - Accent1 3 4 2" xfId="1754"/>
    <cellStyle name="20% - Accent1 3 4 2 2" xfId="5174"/>
    <cellStyle name="20% - Accent1 3 4 2 3" xfId="7446"/>
    <cellStyle name="20% - Accent1 3 4 2 4" xfId="9718"/>
    <cellStyle name="20% - Accent1 3 4 3" xfId="4039"/>
    <cellStyle name="20% - Accent1 3 4 4" xfId="6311"/>
    <cellStyle name="20% - Accent1 3 4 5" xfId="8583"/>
    <cellStyle name="20% - Accent1 3 5" xfId="1300"/>
    <cellStyle name="20% - Accent1 3 5 2" xfId="4720"/>
    <cellStyle name="20% - Accent1 3 5 3" xfId="6992"/>
    <cellStyle name="20% - Accent1 3 5 4" xfId="9264"/>
    <cellStyle name="20% - Accent1 3 6" xfId="3585"/>
    <cellStyle name="20% - Accent1 3 7" xfId="5857"/>
    <cellStyle name="20% - Accent1 3 8" xfId="8129"/>
    <cellStyle name="20% - Accent1 4" xfId="98"/>
    <cellStyle name="20% - Accent1 4 2" xfId="336"/>
    <cellStyle name="20% - Accent1 4 2 2" xfId="790"/>
    <cellStyle name="20% - Accent1 4 2 2 2" xfId="1925"/>
    <cellStyle name="20% - Accent1 4 2 2 2 2" xfId="5345"/>
    <cellStyle name="20% - Accent1 4 2 2 2 3" xfId="7617"/>
    <cellStyle name="20% - Accent1 4 2 2 2 4" xfId="9889"/>
    <cellStyle name="20% - Accent1 4 2 2 3" xfId="4210"/>
    <cellStyle name="20% - Accent1 4 2 2 4" xfId="6482"/>
    <cellStyle name="20% - Accent1 4 2 2 5" xfId="8754"/>
    <cellStyle name="20% - Accent1 4 2 3" xfId="1471"/>
    <cellStyle name="20% - Accent1 4 2 3 2" xfId="4891"/>
    <cellStyle name="20% - Accent1 4 2 3 3" xfId="7163"/>
    <cellStyle name="20% - Accent1 4 2 3 4" xfId="9435"/>
    <cellStyle name="20% - Accent1 4 2 4" xfId="3756"/>
    <cellStyle name="20% - Accent1 4 2 5" xfId="6028"/>
    <cellStyle name="20% - Accent1 4 2 6" xfId="8300"/>
    <cellStyle name="20% - Accent1 4 3" xfId="1017"/>
    <cellStyle name="20% - Accent1 4 3 2" xfId="2152"/>
    <cellStyle name="20% - Accent1 4 3 2 2" xfId="5572"/>
    <cellStyle name="20% - Accent1 4 3 2 3" xfId="7844"/>
    <cellStyle name="20% - Accent1 4 3 2 4" xfId="10116"/>
    <cellStyle name="20% - Accent1 4 3 3" xfId="4437"/>
    <cellStyle name="20% - Accent1 4 3 4" xfId="6709"/>
    <cellStyle name="20% - Accent1 4 3 5" xfId="8981"/>
    <cellStyle name="20% - Accent1 4 4" xfId="563"/>
    <cellStyle name="20% - Accent1 4 4 2" xfId="1698"/>
    <cellStyle name="20% - Accent1 4 4 2 2" xfId="5118"/>
    <cellStyle name="20% - Accent1 4 4 2 3" xfId="7390"/>
    <cellStyle name="20% - Accent1 4 4 2 4" xfId="9662"/>
    <cellStyle name="20% - Accent1 4 4 3" xfId="3983"/>
    <cellStyle name="20% - Accent1 4 4 4" xfId="6255"/>
    <cellStyle name="20% - Accent1 4 4 5" xfId="8527"/>
    <cellStyle name="20% - Accent1 4 5" xfId="1244"/>
    <cellStyle name="20% - Accent1 4 5 2" xfId="4664"/>
    <cellStyle name="20% - Accent1 4 5 3" xfId="6936"/>
    <cellStyle name="20% - Accent1 4 5 4" xfId="9208"/>
    <cellStyle name="20% - Accent1 4 6" xfId="3529"/>
    <cellStyle name="20% - Accent1 4 7" xfId="5801"/>
    <cellStyle name="20% - Accent1 4 8" xfId="8073"/>
    <cellStyle name="20% - Accent1 5" xfId="213"/>
    <cellStyle name="20% - Accent1 5 2" xfId="451"/>
    <cellStyle name="20% - Accent1 5 2 2" xfId="905"/>
    <cellStyle name="20% - Accent1 5 2 2 2" xfId="2040"/>
    <cellStyle name="20% - Accent1 5 2 2 2 2" xfId="5460"/>
    <cellStyle name="20% - Accent1 5 2 2 2 3" xfId="7732"/>
    <cellStyle name="20% - Accent1 5 2 2 2 4" xfId="10004"/>
    <cellStyle name="20% - Accent1 5 2 2 3" xfId="4325"/>
    <cellStyle name="20% - Accent1 5 2 2 4" xfId="6597"/>
    <cellStyle name="20% - Accent1 5 2 2 5" xfId="8869"/>
    <cellStyle name="20% - Accent1 5 2 3" xfId="1586"/>
    <cellStyle name="20% - Accent1 5 2 3 2" xfId="5006"/>
    <cellStyle name="20% - Accent1 5 2 3 3" xfId="7278"/>
    <cellStyle name="20% - Accent1 5 2 3 4" xfId="9550"/>
    <cellStyle name="20% - Accent1 5 2 4" xfId="3871"/>
    <cellStyle name="20% - Accent1 5 2 5" xfId="6143"/>
    <cellStyle name="20% - Accent1 5 2 6" xfId="8415"/>
    <cellStyle name="20% - Accent1 5 3" xfId="1132"/>
    <cellStyle name="20% - Accent1 5 3 2" xfId="2267"/>
    <cellStyle name="20% - Accent1 5 3 2 2" xfId="5687"/>
    <cellStyle name="20% - Accent1 5 3 2 3" xfId="7959"/>
    <cellStyle name="20% - Accent1 5 3 2 4" xfId="10231"/>
    <cellStyle name="20% - Accent1 5 3 3" xfId="4552"/>
    <cellStyle name="20% - Accent1 5 3 4" xfId="6824"/>
    <cellStyle name="20% - Accent1 5 3 5" xfId="9096"/>
    <cellStyle name="20% - Accent1 5 4" xfId="678"/>
    <cellStyle name="20% - Accent1 5 4 2" xfId="1813"/>
    <cellStyle name="20% - Accent1 5 4 2 2" xfId="5233"/>
    <cellStyle name="20% - Accent1 5 4 2 3" xfId="7505"/>
    <cellStyle name="20% - Accent1 5 4 2 4" xfId="9777"/>
    <cellStyle name="20% - Accent1 5 4 3" xfId="4098"/>
    <cellStyle name="20% - Accent1 5 4 4" xfId="6370"/>
    <cellStyle name="20% - Accent1 5 4 5" xfId="8642"/>
    <cellStyle name="20% - Accent1 5 5" xfId="1359"/>
    <cellStyle name="20% - Accent1 5 5 2" xfId="4779"/>
    <cellStyle name="20% - Accent1 5 5 3" xfId="7051"/>
    <cellStyle name="20% - Accent1 5 5 4" xfId="9323"/>
    <cellStyle name="20% - Accent1 5 6" xfId="3644"/>
    <cellStyle name="20% - Accent1 5 7" xfId="5916"/>
    <cellStyle name="20% - Accent1 5 8" xfId="8188"/>
    <cellStyle name="20% - Accent1 6" xfId="280"/>
    <cellStyle name="20% - Accent1 6 2" xfId="734"/>
    <cellStyle name="20% - Accent1 6 2 2" xfId="1869"/>
    <cellStyle name="20% - Accent1 6 2 2 2" xfId="5289"/>
    <cellStyle name="20% - Accent1 6 2 2 3" xfId="7561"/>
    <cellStyle name="20% - Accent1 6 2 2 4" xfId="9833"/>
    <cellStyle name="20% - Accent1 6 2 3" xfId="4154"/>
    <cellStyle name="20% - Accent1 6 2 4" xfId="6426"/>
    <cellStyle name="20% - Accent1 6 2 5" xfId="8698"/>
    <cellStyle name="20% - Accent1 6 3" xfId="1415"/>
    <cellStyle name="20% - Accent1 6 3 2" xfId="4835"/>
    <cellStyle name="20% - Accent1 6 3 3" xfId="7107"/>
    <cellStyle name="20% - Accent1 6 3 4" xfId="9379"/>
    <cellStyle name="20% - Accent1 6 4" xfId="3700"/>
    <cellStyle name="20% - Accent1 6 5" xfId="5972"/>
    <cellStyle name="20% - Accent1 6 6" xfId="8244"/>
    <cellStyle name="20% - Accent1 7" xfId="961"/>
    <cellStyle name="20% - Accent1 7 2" xfId="2096"/>
    <cellStyle name="20% - Accent1 7 2 2" xfId="5516"/>
    <cellStyle name="20% - Accent1 7 2 3" xfId="7788"/>
    <cellStyle name="20% - Accent1 7 2 4" xfId="10060"/>
    <cellStyle name="20% - Accent1 7 3" xfId="4381"/>
    <cellStyle name="20% - Accent1 7 4" xfId="6653"/>
    <cellStyle name="20% - Accent1 7 5" xfId="8925"/>
    <cellStyle name="20% - Accent1 8" xfId="507"/>
    <cellStyle name="20% - Accent1 8 2" xfId="1642"/>
    <cellStyle name="20% - Accent1 8 2 2" xfId="5062"/>
    <cellStyle name="20% - Accent1 8 2 3" xfId="7334"/>
    <cellStyle name="20% - Accent1 8 2 4" xfId="9606"/>
    <cellStyle name="20% - Accent1 8 3" xfId="3927"/>
    <cellStyle name="20% - Accent1 8 4" xfId="6199"/>
    <cellStyle name="20% - Accent1 8 5" xfId="8471"/>
    <cellStyle name="20% - Accent1 9" xfId="1188"/>
    <cellStyle name="20% - Accent1 9 2" xfId="4608"/>
    <cellStyle name="20% - Accent1 9 3" xfId="6880"/>
    <cellStyle name="20% - Accent1 9 4" xfId="9152"/>
    <cellStyle name="20% - Accent2" xfId="24" builtinId="34" customBuiltin="1"/>
    <cellStyle name="20% - Accent2 10" xfId="3475"/>
    <cellStyle name="20% - Accent2 11" xfId="5747"/>
    <cellStyle name="20% - Accent2 12" xfId="8019"/>
    <cellStyle name="20% - Accent2 2" xfId="72"/>
    <cellStyle name="20% - Accent2 2 10" xfId="5775"/>
    <cellStyle name="20% - Accent2 2 11" xfId="8047"/>
    <cellStyle name="20% - Accent2 2 2" xfId="184"/>
    <cellStyle name="20% - Accent2 2 2 2" xfId="422"/>
    <cellStyle name="20% - Accent2 2 2 2 2" xfId="876"/>
    <cellStyle name="20% - Accent2 2 2 2 2 2" xfId="2011"/>
    <cellStyle name="20% - Accent2 2 2 2 2 2 2" xfId="5431"/>
    <cellStyle name="20% - Accent2 2 2 2 2 2 3" xfId="7703"/>
    <cellStyle name="20% - Accent2 2 2 2 2 2 4" xfId="9975"/>
    <cellStyle name="20% - Accent2 2 2 2 2 3" xfId="4296"/>
    <cellStyle name="20% - Accent2 2 2 2 2 4" xfId="6568"/>
    <cellStyle name="20% - Accent2 2 2 2 2 5" xfId="8840"/>
    <cellStyle name="20% - Accent2 2 2 2 3" xfId="1557"/>
    <cellStyle name="20% - Accent2 2 2 2 3 2" xfId="4977"/>
    <cellStyle name="20% - Accent2 2 2 2 3 3" xfId="7249"/>
    <cellStyle name="20% - Accent2 2 2 2 3 4" xfId="9521"/>
    <cellStyle name="20% - Accent2 2 2 2 4" xfId="3842"/>
    <cellStyle name="20% - Accent2 2 2 2 5" xfId="6114"/>
    <cellStyle name="20% - Accent2 2 2 2 6" xfId="8386"/>
    <cellStyle name="20% - Accent2 2 2 3" xfId="1103"/>
    <cellStyle name="20% - Accent2 2 2 3 2" xfId="2238"/>
    <cellStyle name="20% - Accent2 2 2 3 2 2" xfId="5658"/>
    <cellStyle name="20% - Accent2 2 2 3 2 3" xfId="7930"/>
    <cellStyle name="20% - Accent2 2 2 3 2 4" xfId="10202"/>
    <cellStyle name="20% - Accent2 2 2 3 3" xfId="4523"/>
    <cellStyle name="20% - Accent2 2 2 3 4" xfId="6795"/>
    <cellStyle name="20% - Accent2 2 2 3 5" xfId="9067"/>
    <cellStyle name="20% - Accent2 2 2 4" xfId="649"/>
    <cellStyle name="20% - Accent2 2 2 4 2" xfId="1784"/>
    <cellStyle name="20% - Accent2 2 2 4 2 2" xfId="5204"/>
    <cellStyle name="20% - Accent2 2 2 4 2 3" xfId="7476"/>
    <cellStyle name="20% - Accent2 2 2 4 2 4" xfId="9748"/>
    <cellStyle name="20% - Accent2 2 2 4 3" xfId="4069"/>
    <cellStyle name="20% - Accent2 2 2 4 4" xfId="6341"/>
    <cellStyle name="20% - Accent2 2 2 4 5" xfId="8613"/>
    <cellStyle name="20% - Accent2 2 2 5" xfId="1330"/>
    <cellStyle name="20% - Accent2 2 2 5 2" xfId="4750"/>
    <cellStyle name="20% - Accent2 2 2 5 3" xfId="7022"/>
    <cellStyle name="20% - Accent2 2 2 5 4" xfId="9294"/>
    <cellStyle name="20% - Accent2 2 2 6" xfId="3615"/>
    <cellStyle name="20% - Accent2 2 2 7" xfId="5887"/>
    <cellStyle name="20% - Accent2 2 2 8" xfId="8159"/>
    <cellStyle name="20% - Accent2 2 3" xfId="128"/>
    <cellStyle name="20% - Accent2 2 3 2" xfId="366"/>
    <cellStyle name="20% - Accent2 2 3 2 2" xfId="820"/>
    <cellStyle name="20% - Accent2 2 3 2 2 2" xfId="1955"/>
    <cellStyle name="20% - Accent2 2 3 2 2 2 2" xfId="5375"/>
    <cellStyle name="20% - Accent2 2 3 2 2 2 3" xfId="7647"/>
    <cellStyle name="20% - Accent2 2 3 2 2 2 4" xfId="9919"/>
    <cellStyle name="20% - Accent2 2 3 2 2 3" xfId="4240"/>
    <cellStyle name="20% - Accent2 2 3 2 2 4" xfId="6512"/>
    <cellStyle name="20% - Accent2 2 3 2 2 5" xfId="8784"/>
    <cellStyle name="20% - Accent2 2 3 2 3" xfId="1501"/>
    <cellStyle name="20% - Accent2 2 3 2 3 2" xfId="4921"/>
    <cellStyle name="20% - Accent2 2 3 2 3 3" xfId="7193"/>
    <cellStyle name="20% - Accent2 2 3 2 3 4" xfId="9465"/>
    <cellStyle name="20% - Accent2 2 3 2 4" xfId="3786"/>
    <cellStyle name="20% - Accent2 2 3 2 5" xfId="6058"/>
    <cellStyle name="20% - Accent2 2 3 2 6" xfId="8330"/>
    <cellStyle name="20% - Accent2 2 3 3" xfId="1047"/>
    <cellStyle name="20% - Accent2 2 3 3 2" xfId="2182"/>
    <cellStyle name="20% - Accent2 2 3 3 2 2" xfId="5602"/>
    <cellStyle name="20% - Accent2 2 3 3 2 3" xfId="7874"/>
    <cellStyle name="20% - Accent2 2 3 3 2 4" xfId="10146"/>
    <cellStyle name="20% - Accent2 2 3 3 3" xfId="4467"/>
    <cellStyle name="20% - Accent2 2 3 3 4" xfId="6739"/>
    <cellStyle name="20% - Accent2 2 3 3 5" xfId="9011"/>
    <cellStyle name="20% - Accent2 2 3 4" xfId="593"/>
    <cellStyle name="20% - Accent2 2 3 4 2" xfId="1728"/>
    <cellStyle name="20% - Accent2 2 3 4 2 2" xfId="5148"/>
    <cellStyle name="20% - Accent2 2 3 4 2 3" xfId="7420"/>
    <cellStyle name="20% - Accent2 2 3 4 2 4" xfId="9692"/>
    <cellStyle name="20% - Accent2 2 3 4 3" xfId="4013"/>
    <cellStyle name="20% - Accent2 2 3 4 4" xfId="6285"/>
    <cellStyle name="20% - Accent2 2 3 4 5" xfId="8557"/>
    <cellStyle name="20% - Accent2 2 3 5" xfId="1274"/>
    <cellStyle name="20% - Accent2 2 3 5 2" xfId="4694"/>
    <cellStyle name="20% - Accent2 2 3 5 3" xfId="6966"/>
    <cellStyle name="20% - Accent2 2 3 5 4" xfId="9238"/>
    <cellStyle name="20% - Accent2 2 3 6" xfId="3559"/>
    <cellStyle name="20% - Accent2 2 3 7" xfId="5831"/>
    <cellStyle name="20% - Accent2 2 3 8" xfId="8103"/>
    <cellStyle name="20% - Accent2 2 4" xfId="254"/>
    <cellStyle name="20% - Accent2 2 4 2" xfId="481"/>
    <cellStyle name="20% - Accent2 2 4 2 2" xfId="935"/>
    <cellStyle name="20% - Accent2 2 4 2 2 2" xfId="2070"/>
    <cellStyle name="20% - Accent2 2 4 2 2 2 2" xfId="5490"/>
    <cellStyle name="20% - Accent2 2 4 2 2 2 3" xfId="7762"/>
    <cellStyle name="20% - Accent2 2 4 2 2 2 4" xfId="10034"/>
    <cellStyle name="20% - Accent2 2 4 2 2 3" xfId="4355"/>
    <cellStyle name="20% - Accent2 2 4 2 2 4" xfId="6627"/>
    <cellStyle name="20% - Accent2 2 4 2 2 5" xfId="8899"/>
    <cellStyle name="20% - Accent2 2 4 2 3" xfId="1616"/>
    <cellStyle name="20% - Accent2 2 4 2 3 2" xfId="5036"/>
    <cellStyle name="20% - Accent2 2 4 2 3 3" xfId="7308"/>
    <cellStyle name="20% - Accent2 2 4 2 3 4" xfId="9580"/>
    <cellStyle name="20% - Accent2 2 4 2 4" xfId="3901"/>
    <cellStyle name="20% - Accent2 2 4 2 5" xfId="6173"/>
    <cellStyle name="20% - Accent2 2 4 2 6" xfId="8445"/>
    <cellStyle name="20% - Accent2 2 4 3" xfId="1162"/>
    <cellStyle name="20% - Accent2 2 4 3 2" xfId="2297"/>
    <cellStyle name="20% - Accent2 2 4 3 2 2" xfId="5717"/>
    <cellStyle name="20% - Accent2 2 4 3 2 3" xfId="7989"/>
    <cellStyle name="20% - Accent2 2 4 3 2 4" xfId="10261"/>
    <cellStyle name="20% - Accent2 2 4 3 3" xfId="4582"/>
    <cellStyle name="20% - Accent2 2 4 3 4" xfId="6854"/>
    <cellStyle name="20% - Accent2 2 4 3 5" xfId="9126"/>
    <cellStyle name="20% - Accent2 2 4 4" xfId="708"/>
    <cellStyle name="20% - Accent2 2 4 4 2" xfId="1843"/>
    <cellStyle name="20% - Accent2 2 4 4 2 2" xfId="5263"/>
    <cellStyle name="20% - Accent2 2 4 4 2 3" xfId="7535"/>
    <cellStyle name="20% - Accent2 2 4 4 2 4" xfId="9807"/>
    <cellStyle name="20% - Accent2 2 4 4 3" xfId="4128"/>
    <cellStyle name="20% - Accent2 2 4 4 4" xfId="6400"/>
    <cellStyle name="20% - Accent2 2 4 4 5" xfId="8672"/>
    <cellStyle name="20% - Accent2 2 4 5" xfId="1389"/>
    <cellStyle name="20% - Accent2 2 4 5 2" xfId="4809"/>
    <cellStyle name="20% - Accent2 2 4 5 3" xfId="7081"/>
    <cellStyle name="20% - Accent2 2 4 5 4" xfId="9353"/>
    <cellStyle name="20% - Accent2 2 4 6" xfId="3674"/>
    <cellStyle name="20% - Accent2 2 4 7" xfId="5946"/>
    <cellStyle name="20% - Accent2 2 4 8" xfId="8218"/>
    <cellStyle name="20% - Accent2 2 5" xfId="310"/>
    <cellStyle name="20% - Accent2 2 5 2" xfId="764"/>
    <cellStyle name="20% - Accent2 2 5 2 2" xfId="1899"/>
    <cellStyle name="20% - Accent2 2 5 2 2 2" xfId="5319"/>
    <cellStyle name="20% - Accent2 2 5 2 2 3" xfId="7591"/>
    <cellStyle name="20% - Accent2 2 5 2 2 4" xfId="9863"/>
    <cellStyle name="20% - Accent2 2 5 2 3" xfId="4184"/>
    <cellStyle name="20% - Accent2 2 5 2 4" xfId="6456"/>
    <cellStyle name="20% - Accent2 2 5 2 5" xfId="8728"/>
    <cellStyle name="20% - Accent2 2 5 3" xfId="1445"/>
    <cellStyle name="20% - Accent2 2 5 3 2" xfId="4865"/>
    <cellStyle name="20% - Accent2 2 5 3 3" xfId="7137"/>
    <cellStyle name="20% - Accent2 2 5 3 4" xfId="9409"/>
    <cellStyle name="20% - Accent2 2 5 4" xfId="3730"/>
    <cellStyle name="20% - Accent2 2 5 5" xfId="6002"/>
    <cellStyle name="20% - Accent2 2 5 6" xfId="8274"/>
    <cellStyle name="20% - Accent2 2 6" xfId="991"/>
    <cellStyle name="20% - Accent2 2 6 2" xfId="2126"/>
    <cellStyle name="20% - Accent2 2 6 2 2" xfId="5546"/>
    <cellStyle name="20% - Accent2 2 6 2 3" xfId="7818"/>
    <cellStyle name="20% - Accent2 2 6 2 4" xfId="10090"/>
    <cellStyle name="20% - Accent2 2 6 3" xfId="4411"/>
    <cellStyle name="20% - Accent2 2 6 4" xfId="6683"/>
    <cellStyle name="20% - Accent2 2 6 5" xfId="8955"/>
    <cellStyle name="20% - Accent2 2 7" xfId="537"/>
    <cellStyle name="20% - Accent2 2 7 2" xfId="1672"/>
    <cellStyle name="20% - Accent2 2 7 2 2" xfId="5092"/>
    <cellStyle name="20% - Accent2 2 7 2 3" xfId="7364"/>
    <cellStyle name="20% - Accent2 2 7 2 4" xfId="9636"/>
    <cellStyle name="20% - Accent2 2 7 3" xfId="3957"/>
    <cellStyle name="20% - Accent2 2 7 4" xfId="6229"/>
    <cellStyle name="20% - Accent2 2 7 5" xfId="8501"/>
    <cellStyle name="20% - Accent2 2 8" xfId="1218"/>
    <cellStyle name="20% - Accent2 2 8 2" xfId="4638"/>
    <cellStyle name="20% - Accent2 2 8 3" xfId="6910"/>
    <cellStyle name="20% - Accent2 2 8 4" xfId="9182"/>
    <cellStyle name="20% - Accent2 2 9" xfId="3503"/>
    <cellStyle name="20% - Accent2 3" xfId="156"/>
    <cellStyle name="20% - Accent2 3 2" xfId="394"/>
    <cellStyle name="20% - Accent2 3 2 2" xfId="848"/>
    <cellStyle name="20% - Accent2 3 2 2 2" xfId="1983"/>
    <cellStyle name="20% - Accent2 3 2 2 2 2" xfId="5403"/>
    <cellStyle name="20% - Accent2 3 2 2 2 3" xfId="7675"/>
    <cellStyle name="20% - Accent2 3 2 2 2 4" xfId="9947"/>
    <cellStyle name="20% - Accent2 3 2 2 3" xfId="4268"/>
    <cellStyle name="20% - Accent2 3 2 2 4" xfId="6540"/>
    <cellStyle name="20% - Accent2 3 2 2 5" xfId="8812"/>
    <cellStyle name="20% - Accent2 3 2 3" xfId="1529"/>
    <cellStyle name="20% - Accent2 3 2 3 2" xfId="4949"/>
    <cellStyle name="20% - Accent2 3 2 3 3" xfId="7221"/>
    <cellStyle name="20% - Accent2 3 2 3 4" xfId="9493"/>
    <cellStyle name="20% - Accent2 3 2 4" xfId="3814"/>
    <cellStyle name="20% - Accent2 3 2 5" xfId="6086"/>
    <cellStyle name="20% - Accent2 3 2 6" xfId="8358"/>
    <cellStyle name="20% - Accent2 3 3" xfId="1075"/>
    <cellStyle name="20% - Accent2 3 3 2" xfId="2210"/>
    <cellStyle name="20% - Accent2 3 3 2 2" xfId="5630"/>
    <cellStyle name="20% - Accent2 3 3 2 3" xfId="7902"/>
    <cellStyle name="20% - Accent2 3 3 2 4" xfId="10174"/>
    <cellStyle name="20% - Accent2 3 3 3" xfId="4495"/>
    <cellStyle name="20% - Accent2 3 3 4" xfId="6767"/>
    <cellStyle name="20% - Accent2 3 3 5" xfId="9039"/>
    <cellStyle name="20% - Accent2 3 4" xfId="621"/>
    <cellStyle name="20% - Accent2 3 4 2" xfId="1756"/>
    <cellStyle name="20% - Accent2 3 4 2 2" xfId="5176"/>
    <cellStyle name="20% - Accent2 3 4 2 3" xfId="7448"/>
    <cellStyle name="20% - Accent2 3 4 2 4" xfId="9720"/>
    <cellStyle name="20% - Accent2 3 4 3" xfId="4041"/>
    <cellStyle name="20% - Accent2 3 4 4" xfId="6313"/>
    <cellStyle name="20% - Accent2 3 4 5" xfId="8585"/>
    <cellStyle name="20% - Accent2 3 5" xfId="1302"/>
    <cellStyle name="20% - Accent2 3 5 2" xfId="4722"/>
    <cellStyle name="20% - Accent2 3 5 3" xfId="6994"/>
    <cellStyle name="20% - Accent2 3 5 4" xfId="9266"/>
    <cellStyle name="20% - Accent2 3 6" xfId="3587"/>
    <cellStyle name="20% - Accent2 3 7" xfId="5859"/>
    <cellStyle name="20% - Accent2 3 8" xfId="8131"/>
    <cellStyle name="20% - Accent2 4" xfId="100"/>
    <cellStyle name="20% - Accent2 4 2" xfId="338"/>
    <cellStyle name="20% - Accent2 4 2 2" xfId="792"/>
    <cellStyle name="20% - Accent2 4 2 2 2" xfId="1927"/>
    <cellStyle name="20% - Accent2 4 2 2 2 2" xfId="5347"/>
    <cellStyle name="20% - Accent2 4 2 2 2 3" xfId="7619"/>
    <cellStyle name="20% - Accent2 4 2 2 2 4" xfId="9891"/>
    <cellStyle name="20% - Accent2 4 2 2 3" xfId="4212"/>
    <cellStyle name="20% - Accent2 4 2 2 4" xfId="6484"/>
    <cellStyle name="20% - Accent2 4 2 2 5" xfId="8756"/>
    <cellStyle name="20% - Accent2 4 2 3" xfId="1473"/>
    <cellStyle name="20% - Accent2 4 2 3 2" xfId="4893"/>
    <cellStyle name="20% - Accent2 4 2 3 3" xfId="7165"/>
    <cellStyle name="20% - Accent2 4 2 3 4" xfId="9437"/>
    <cellStyle name="20% - Accent2 4 2 4" xfId="3758"/>
    <cellStyle name="20% - Accent2 4 2 5" xfId="6030"/>
    <cellStyle name="20% - Accent2 4 2 6" xfId="8302"/>
    <cellStyle name="20% - Accent2 4 3" xfId="1019"/>
    <cellStyle name="20% - Accent2 4 3 2" xfId="2154"/>
    <cellStyle name="20% - Accent2 4 3 2 2" xfId="5574"/>
    <cellStyle name="20% - Accent2 4 3 2 3" xfId="7846"/>
    <cellStyle name="20% - Accent2 4 3 2 4" xfId="10118"/>
    <cellStyle name="20% - Accent2 4 3 3" xfId="4439"/>
    <cellStyle name="20% - Accent2 4 3 4" xfId="6711"/>
    <cellStyle name="20% - Accent2 4 3 5" xfId="8983"/>
    <cellStyle name="20% - Accent2 4 4" xfId="565"/>
    <cellStyle name="20% - Accent2 4 4 2" xfId="1700"/>
    <cellStyle name="20% - Accent2 4 4 2 2" xfId="5120"/>
    <cellStyle name="20% - Accent2 4 4 2 3" xfId="7392"/>
    <cellStyle name="20% - Accent2 4 4 2 4" xfId="9664"/>
    <cellStyle name="20% - Accent2 4 4 3" xfId="3985"/>
    <cellStyle name="20% - Accent2 4 4 4" xfId="6257"/>
    <cellStyle name="20% - Accent2 4 4 5" xfId="8529"/>
    <cellStyle name="20% - Accent2 4 5" xfId="1246"/>
    <cellStyle name="20% - Accent2 4 5 2" xfId="4666"/>
    <cellStyle name="20% - Accent2 4 5 3" xfId="6938"/>
    <cellStyle name="20% - Accent2 4 5 4" xfId="9210"/>
    <cellStyle name="20% - Accent2 4 6" xfId="3531"/>
    <cellStyle name="20% - Accent2 4 7" xfId="5803"/>
    <cellStyle name="20% - Accent2 4 8" xfId="8075"/>
    <cellStyle name="20% - Accent2 5" xfId="215"/>
    <cellStyle name="20% - Accent2 5 2" xfId="453"/>
    <cellStyle name="20% - Accent2 5 2 2" xfId="907"/>
    <cellStyle name="20% - Accent2 5 2 2 2" xfId="2042"/>
    <cellStyle name="20% - Accent2 5 2 2 2 2" xfId="5462"/>
    <cellStyle name="20% - Accent2 5 2 2 2 3" xfId="7734"/>
    <cellStyle name="20% - Accent2 5 2 2 2 4" xfId="10006"/>
    <cellStyle name="20% - Accent2 5 2 2 3" xfId="4327"/>
    <cellStyle name="20% - Accent2 5 2 2 4" xfId="6599"/>
    <cellStyle name="20% - Accent2 5 2 2 5" xfId="8871"/>
    <cellStyle name="20% - Accent2 5 2 3" xfId="1588"/>
    <cellStyle name="20% - Accent2 5 2 3 2" xfId="5008"/>
    <cellStyle name="20% - Accent2 5 2 3 3" xfId="7280"/>
    <cellStyle name="20% - Accent2 5 2 3 4" xfId="9552"/>
    <cellStyle name="20% - Accent2 5 2 4" xfId="3873"/>
    <cellStyle name="20% - Accent2 5 2 5" xfId="6145"/>
    <cellStyle name="20% - Accent2 5 2 6" xfId="8417"/>
    <cellStyle name="20% - Accent2 5 3" xfId="1134"/>
    <cellStyle name="20% - Accent2 5 3 2" xfId="2269"/>
    <cellStyle name="20% - Accent2 5 3 2 2" xfId="5689"/>
    <cellStyle name="20% - Accent2 5 3 2 3" xfId="7961"/>
    <cellStyle name="20% - Accent2 5 3 2 4" xfId="10233"/>
    <cellStyle name="20% - Accent2 5 3 3" xfId="4554"/>
    <cellStyle name="20% - Accent2 5 3 4" xfId="6826"/>
    <cellStyle name="20% - Accent2 5 3 5" xfId="9098"/>
    <cellStyle name="20% - Accent2 5 4" xfId="680"/>
    <cellStyle name="20% - Accent2 5 4 2" xfId="1815"/>
    <cellStyle name="20% - Accent2 5 4 2 2" xfId="5235"/>
    <cellStyle name="20% - Accent2 5 4 2 3" xfId="7507"/>
    <cellStyle name="20% - Accent2 5 4 2 4" xfId="9779"/>
    <cellStyle name="20% - Accent2 5 4 3" xfId="4100"/>
    <cellStyle name="20% - Accent2 5 4 4" xfId="6372"/>
    <cellStyle name="20% - Accent2 5 4 5" xfId="8644"/>
    <cellStyle name="20% - Accent2 5 5" xfId="1361"/>
    <cellStyle name="20% - Accent2 5 5 2" xfId="4781"/>
    <cellStyle name="20% - Accent2 5 5 3" xfId="7053"/>
    <cellStyle name="20% - Accent2 5 5 4" xfId="9325"/>
    <cellStyle name="20% - Accent2 5 6" xfId="3646"/>
    <cellStyle name="20% - Accent2 5 7" xfId="5918"/>
    <cellStyle name="20% - Accent2 5 8" xfId="8190"/>
    <cellStyle name="20% - Accent2 6" xfId="282"/>
    <cellStyle name="20% - Accent2 6 2" xfId="736"/>
    <cellStyle name="20% - Accent2 6 2 2" xfId="1871"/>
    <cellStyle name="20% - Accent2 6 2 2 2" xfId="5291"/>
    <cellStyle name="20% - Accent2 6 2 2 3" xfId="7563"/>
    <cellStyle name="20% - Accent2 6 2 2 4" xfId="9835"/>
    <cellStyle name="20% - Accent2 6 2 3" xfId="4156"/>
    <cellStyle name="20% - Accent2 6 2 4" xfId="6428"/>
    <cellStyle name="20% - Accent2 6 2 5" xfId="8700"/>
    <cellStyle name="20% - Accent2 6 3" xfId="1417"/>
    <cellStyle name="20% - Accent2 6 3 2" xfId="4837"/>
    <cellStyle name="20% - Accent2 6 3 3" xfId="7109"/>
    <cellStyle name="20% - Accent2 6 3 4" xfId="9381"/>
    <cellStyle name="20% - Accent2 6 4" xfId="3702"/>
    <cellStyle name="20% - Accent2 6 5" xfId="5974"/>
    <cellStyle name="20% - Accent2 6 6" xfId="8246"/>
    <cellStyle name="20% - Accent2 7" xfId="963"/>
    <cellStyle name="20% - Accent2 7 2" xfId="2098"/>
    <cellStyle name="20% - Accent2 7 2 2" xfId="5518"/>
    <cellStyle name="20% - Accent2 7 2 3" xfId="7790"/>
    <cellStyle name="20% - Accent2 7 2 4" xfId="10062"/>
    <cellStyle name="20% - Accent2 7 3" xfId="4383"/>
    <cellStyle name="20% - Accent2 7 4" xfId="6655"/>
    <cellStyle name="20% - Accent2 7 5" xfId="8927"/>
    <cellStyle name="20% - Accent2 8" xfId="509"/>
    <cellStyle name="20% - Accent2 8 2" xfId="1644"/>
    <cellStyle name="20% - Accent2 8 2 2" xfId="5064"/>
    <cellStyle name="20% - Accent2 8 2 3" xfId="7336"/>
    <cellStyle name="20% - Accent2 8 2 4" xfId="9608"/>
    <cellStyle name="20% - Accent2 8 3" xfId="3929"/>
    <cellStyle name="20% - Accent2 8 4" xfId="6201"/>
    <cellStyle name="20% - Accent2 8 5" xfId="8473"/>
    <cellStyle name="20% - Accent2 9" xfId="1190"/>
    <cellStyle name="20% - Accent2 9 2" xfId="4610"/>
    <cellStyle name="20% - Accent2 9 3" xfId="6882"/>
    <cellStyle name="20% - Accent2 9 4" xfId="9154"/>
    <cellStyle name="20% - Accent3" xfId="27" builtinId="38" customBuiltin="1"/>
    <cellStyle name="20% - Accent3 10" xfId="3477"/>
    <cellStyle name="20% - Accent3 11" xfId="5749"/>
    <cellStyle name="20% - Accent3 12" xfId="8021"/>
    <cellStyle name="20% - Accent3 2" xfId="74"/>
    <cellStyle name="20% - Accent3 2 10" xfId="5777"/>
    <cellStyle name="20% - Accent3 2 11" xfId="8049"/>
    <cellStyle name="20% - Accent3 2 2" xfId="186"/>
    <cellStyle name="20% - Accent3 2 2 2" xfId="424"/>
    <cellStyle name="20% - Accent3 2 2 2 2" xfId="878"/>
    <cellStyle name="20% - Accent3 2 2 2 2 2" xfId="2013"/>
    <cellStyle name="20% - Accent3 2 2 2 2 2 2" xfId="5433"/>
    <cellStyle name="20% - Accent3 2 2 2 2 2 3" xfId="7705"/>
    <cellStyle name="20% - Accent3 2 2 2 2 2 4" xfId="9977"/>
    <cellStyle name="20% - Accent3 2 2 2 2 3" xfId="4298"/>
    <cellStyle name="20% - Accent3 2 2 2 2 4" xfId="6570"/>
    <cellStyle name="20% - Accent3 2 2 2 2 5" xfId="8842"/>
    <cellStyle name="20% - Accent3 2 2 2 3" xfId="1559"/>
    <cellStyle name="20% - Accent3 2 2 2 3 2" xfId="4979"/>
    <cellStyle name="20% - Accent3 2 2 2 3 3" xfId="7251"/>
    <cellStyle name="20% - Accent3 2 2 2 3 4" xfId="9523"/>
    <cellStyle name="20% - Accent3 2 2 2 4" xfId="3844"/>
    <cellStyle name="20% - Accent3 2 2 2 5" xfId="6116"/>
    <cellStyle name="20% - Accent3 2 2 2 6" xfId="8388"/>
    <cellStyle name="20% - Accent3 2 2 3" xfId="1105"/>
    <cellStyle name="20% - Accent3 2 2 3 2" xfId="2240"/>
    <cellStyle name="20% - Accent3 2 2 3 2 2" xfId="5660"/>
    <cellStyle name="20% - Accent3 2 2 3 2 3" xfId="7932"/>
    <cellStyle name="20% - Accent3 2 2 3 2 4" xfId="10204"/>
    <cellStyle name="20% - Accent3 2 2 3 3" xfId="4525"/>
    <cellStyle name="20% - Accent3 2 2 3 4" xfId="6797"/>
    <cellStyle name="20% - Accent3 2 2 3 5" xfId="9069"/>
    <cellStyle name="20% - Accent3 2 2 4" xfId="651"/>
    <cellStyle name="20% - Accent3 2 2 4 2" xfId="1786"/>
    <cellStyle name="20% - Accent3 2 2 4 2 2" xfId="5206"/>
    <cellStyle name="20% - Accent3 2 2 4 2 3" xfId="7478"/>
    <cellStyle name="20% - Accent3 2 2 4 2 4" xfId="9750"/>
    <cellStyle name="20% - Accent3 2 2 4 3" xfId="4071"/>
    <cellStyle name="20% - Accent3 2 2 4 4" xfId="6343"/>
    <cellStyle name="20% - Accent3 2 2 4 5" xfId="8615"/>
    <cellStyle name="20% - Accent3 2 2 5" xfId="1332"/>
    <cellStyle name="20% - Accent3 2 2 5 2" xfId="4752"/>
    <cellStyle name="20% - Accent3 2 2 5 3" xfId="7024"/>
    <cellStyle name="20% - Accent3 2 2 5 4" xfId="9296"/>
    <cellStyle name="20% - Accent3 2 2 6" xfId="3617"/>
    <cellStyle name="20% - Accent3 2 2 7" xfId="5889"/>
    <cellStyle name="20% - Accent3 2 2 8" xfId="8161"/>
    <cellStyle name="20% - Accent3 2 3" xfId="130"/>
    <cellStyle name="20% - Accent3 2 3 2" xfId="368"/>
    <cellStyle name="20% - Accent3 2 3 2 2" xfId="822"/>
    <cellStyle name="20% - Accent3 2 3 2 2 2" xfId="1957"/>
    <cellStyle name="20% - Accent3 2 3 2 2 2 2" xfId="5377"/>
    <cellStyle name="20% - Accent3 2 3 2 2 2 3" xfId="7649"/>
    <cellStyle name="20% - Accent3 2 3 2 2 2 4" xfId="9921"/>
    <cellStyle name="20% - Accent3 2 3 2 2 3" xfId="4242"/>
    <cellStyle name="20% - Accent3 2 3 2 2 4" xfId="6514"/>
    <cellStyle name="20% - Accent3 2 3 2 2 5" xfId="8786"/>
    <cellStyle name="20% - Accent3 2 3 2 3" xfId="1503"/>
    <cellStyle name="20% - Accent3 2 3 2 3 2" xfId="4923"/>
    <cellStyle name="20% - Accent3 2 3 2 3 3" xfId="7195"/>
    <cellStyle name="20% - Accent3 2 3 2 3 4" xfId="9467"/>
    <cellStyle name="20% - Accent3 2 3 2 4" xfId="3788"/>
    <cellStyle name="20% - Accent3 2 3 2 5" xfId="6060"/>
    <cellStyle name="20% - Accent3 2 3 2 6" xfId="8332"/>
    <cellStyle name="20% - Accent3 2 3 3" xfId="1049"/>
    <cellStyle name="20% - Accent3 2 3 3 2" xfId="2184"/>
    <cellStyle name="20% - Accent3 2 3 3 2 2" xfId="5604"/>
    <cellStyle name="20% - Accent3 2 3 3 2 3" xfId="7876"/>
    <cellStyle name="20% - Accent3 2 3 3 2 4" xfId="10148"/>
    <cellStyle name="20% - Accent3 2 3 3 3" xfId="4469"/>
    <cellStyle name="20% - Accent3 2 3 3 4" xfId="6741"/>
    <cellStyle name="20% - Accent3 2 3 3 5" xfId="9013"/>
    <cellStyle name="20% - Accent3 2 3 4" xfId="595"/>
    <cellStyle name="20% - Accent3 2 3 4 2" xfId="1730"/>
    <cellStyle name="20% - Accent3 2 3 4 2 2" xfId="5150"/>
    <cellStyle name="20% - Accent3 2 3 4 2 3" xfId="7422"/>
    <cellStyle name="20% - Accent3 2 3 4 2 4" xfId="9694"/>
    <cellStyle name="20% - Accent3 2 3 4 3" xfId="4015"/>
    <cellStyle name="20% - Accent3 2 3 4 4" xfId="6287"/>
    <cellStyle name="20% - Accent3 2 3 4 5" xfId="8559"/>
    <cellStyle name="20% - Accent3 2 3 5" xfId="1276"/>
    <cellStyle name="20% - Accent3 2 3 5 2" xfId="4696"/>
    <cellStyle name="20% - Accent3 2 3 5 3" xfId="6968"/>
    <cellStyle name="20% - Accent3 2 3 5 4" xfId="9240"/>
    <cellStyle name="20% - Accent3 2 3 6" xfId="3561"/>
    <cellStyle name="20% - Accent3 2 3 7" xfId="5833"/>
    <cellStyle name="20% - Accent3 2 3 8" xfId="8105"/>
    <cellStyle name="20% - Accent3 2 4" xfId="256"/>
    <cellStyle name="20% - Accent3 2 4 2" xfId="483"/>
    <cellStyle name="20% - Accent3 2 4 2 2" xfId="937"/>
    <cellStyle name="20% - Accent3 2 4 2 2 2" xfId="2072"/>
    <cellStyle name="20% - Accent3 2 4 2 2 2 2" xfId="5492"/>
    <cellStyle name="20% - Accent3 2 4 2 2 2 3" xfId="7764"/>
    <cellStyle name="20% - Accent3 2 4 2 2 2 4" xfId="10036"/>
    <cellStyle name="20% - Accent3 2 4 2 2 3" xfId="4357"/>
    <cellStyle name="20% - Accent3 2 4 2 2 4" xfId="6629"/>
    <cellStyle name="20% - Accent3 2 4 2 2 5" xfId="8901"/>
    <cellStyle name="20% - Accent3 2 4 2 3" xfId="1618"/>
    <cellStyle name="20% - Accent3 2 4 2 3 2" xfId="5038"/>
    <cellStyle name="20% - Accent3 2 4 2 3 3" xfId="7310"/>
    <cellStyle name="20% - Accent3 2 4 2 3 4" xfId="9582"/>
    <cellStyle name="20% - Accent3 2 4 2 4" xfId="3903"/>
    <cellStyle name="20% - Accent3 2 4 2 5" xfId="6175"/>
    <cellStyle name="20% - Accent3 2 4 2 6" xfId="8447"/>
    <cellStyle name="20% - Accent3 2 4 3" xfId="1164"/>
    <cellStyle name="20% - Accent3 2 4 3 2" xfId="2299"/>
    <cellStyle name="20% - Accent3 2 4 3 2 2" xfId="5719"/>
    <cellStyle name="20% - Accent3 2 4 3 2 3" xfId="7991"/>
    <cellStyle name="20% - Accent3 2 4 3 2 4" xfId="10263"/>
    <cellStyle name="20% - Accent3 2 4 3 3" xfId="4584"/>
    <cellStyle name="20% - Accent3 2 4 3 4" xfId="6856"/>
    <cellStyle name="20% - Accent3 2 4 3 5" xfId="9128"/>
    <cellStyle name="20% - Accent3 2 4 4" xfId="710"/>
    <cellStyle name="20% - Accent3 2 4 4 2" xfId="1845"/>
    <cellStyle name="20% - Accent3 2 4 4 2 2" xfId="5265"/>
    <cellStyle name="20% - Accent3 2 4 4 2 3" xfId="7537"/>
    <cellStyle name="20% - Accent3 2 4 4 2 4" xfId="9809"/>
    <cellStyle name="20% - Accent3 2 4 4 3" xfId="4130"/>
    <cellStyle name="20% - Accent3 2 4 4 4" xfId="6402"/>
    <cellStyle name="20% - Accent3 2 4 4 5" xfId="8674"/>
    <cellStyle name="20% - Accent3 2 4 5" xfId="1391"/>
    <cellStyle name="20% - Accent3 2 4 5 2" xfId="4811"/>
    <cellStyle name="20% - Accent3 2 4 5 3" xfId="7083"/>
    <cellStyle name="20% - Accent3 2 4 5 4" xfId="9355"/>
    <cellStyle name="20% - Accent3 2 4 6" xfId="3676"/>
    <cellStyle name="20% - Accent3 2 4 7" xfId="5948"/>
    <cellStyle name="20% - Accent3 2 4 8" xfId="8220"/>
    <cellStyle name="20% - Accent3 2 5" xfId="312"/>
    <cellStyle name="20% - Accent3 2 5 2" xfId="766"/>
    <cellStyle name="20% - Accent3 2 5 2 2" xfId="1901"/>
    <cellStyle name="20% - Accent3 2 5 2 2 2" xfId="5321"/>
    <cellStyle name="20% - Accent3 2 5 2 2 3" xfId="7593"/>
    <cellStyle name="20% - Accent3 2 5 2 2 4" xfId="9865"/>
    <cellStyle name="20% - Accent3 2 5 2 3" xfId="4186"/>
    <cellStyle name="20% - Accent3 2 5 2 4" xfId="6458"/>
    <cellStyle name="20% - Accent3 2 5 2 5" xfId="8730"/>
    <cellStyle name="20% - Accent3 2 5 3" xfId="1447"/>
    <cellStyle name="20% - Accent3 2 5 3 2" xfId="4867"/>
    <cellStyle name="20% - Accent3 2 5 3 3" xfId="7139"/>
    <cellStyle name="20% - Accent3 2 5 3 4" xfId="9411"/>
    <cellStyle name="20% - Accent3 2 5 4" xfId="3732"/>
    <cellStyle name="20% - Accent3 2 5 5" xfId="6004"/>
    <cellStyle name="20% - Accent3 2 5 6" xfId="8276"/>
    <cellStyle name="20% - Accent3 2 6" xfId="993"/>
    <cellStyle name="20% - Accent3 2 6 2" xfId="2128"/>
    <cellStyle name="20% - Accent3 2 6 2 2" xfId="5548"/>
    <cellStyle name="20% - Accent3 2 6 2 3" xfId="7820"/>
    <cellStyle name="20% - Accent3 2 6 2 4" xfId="10092"/>
    <cellStyle name="20% - Accent3 2 6 3" xfId="4413"/>
    <cellStyle name="20% - Accent3 2 6 4" xfId="6685"/>
    <cellStyle name="20% - Accent3 2 6 5" xfId="8957"/>
    <cellStyle name="20% - Accent3 2 7" xfId="539"/>
    <cellStyle name="20% - Accent3 2 7 2" xfId="1674"/>
    <cellStyle name="20% - Accent3 2 7 2 2" xfId="5094"/>
    <cellStyle name="20% - Accent3 2 7 2 3" xfId="7366"/>
    <cellStyle name="20% - Accent3 2 7 2 4" xfId="9638"/>
    <cellStyle name="20% - Accent3 2 7 3" xfId="3959"/>
    <cellStyle name="20% - Accent3 2 7 4" xfId="6231"/>
    <cellStyle name="20% - Accent3 2 7 5" xfId="8503"/>
    <cellStyle name="20% - Accent3 2 8" xfId="1220"/>
    <cellStyle name="20% - Accent3 2 8 2" xfId="4640"/>
    <cellStyle name="20% - Accent3 2 8 3" xfId="6912"/>
    <cellStyle name="20% - Accent3 2 8 4" xfId="9184"/>
    <cellStyle name="20% - Accent3 2 9" xfId="3505"/>
    <cellStyle name="20% - Accent3 3" xfId="158"/>
    <cellStyle name="20% - Accent3 3 2" xfId="396"/>
    <cellStyle name="20% - Accent3 3 2 2" xfId="850"/>
    <cellStyle name="20% - Accent3 3 2 2 2" xfId="1985"/>
    <cellStyle name="20% - Accent3 3 2 2 2 2" xfId="5405"/>
    <cellStyle name="20% - Accent3 3 2 2 2 3" xfId="7677"/>
    <cellStyle name="20% - Accent3 3 2 2 2 4" xfId="9949"/>
    <cellStyle name="20% - Accent3 3 2 2 3" xfId="4270"/>
    <cellStyle name="20% - Accent3 3 2 2 4" xfId="6542"/>
    <cellStyle name="20% - Accent3 3 2 2 5" xfId="8814"/>
    <cellStyle name="20% - Accent3 3 2 3" xfId="1531"/>
    <cellStyle name="20% - Accent3 3 2 3 2" xfId="4951"/>
    <cellStyle name="20% - Accent3 3 2 3 3" xfId="7223"/>
    <cellStyle name="20% - Accent3 3 2 3 4" xfId="9495"/>
    <cellStyle name="20% - Accent3 3 2 4" xfId="3816"/>
    <cellStyle name="20% - Accent3 3 2 5" xfId="6088"/>
    <cellStyle name="20% - Accent3 3 2 6" xfId="8360"/>
    <cellStyle name="20% - Accent3 3 3" xfId="1077"/>
    <cellStyle name="20% - Accent3 3 3 2" xfId="2212"/>
    <cellStyle name="20% - Accent3 3 3 2 2" xfId="5632"/>
    <cellStyle name="20% - Accent3 3 3 2 3" xfId="7904"/>
    <cellStyle name="20% - Accent3 3 3 2 4" xfId="10176"/>
    <cellStyle name="20% - Accent3 3 3 3" xfId="4497"/>
    <cellStyle name="20% - Accent3 3 3 4" xfId="6769"/>
    <cellStyle name="20% - Accent3 3 3 5" xfId="9041"/>
    <cellStyle name="20% - Accent3 3 4" xfId="623"/>
    <cellStyle name="20% - Accent3 3 4 2" xfId="1758"/>
    <cellStyle name="20% - Accent3 3 4 2 2" xfId="5178"/>
    <cellStyle name="20% - Accent3 3 4 2 3" xfId="7450"/>
    <cellStyle name="20% - Accent3 3 4 2 4" xfId="9722"/>
    <cellStyle name="20% - Accent3 3 4 3" xfId="4043"/>
    <cellStyle name="20% - Accent3 3 4 4" xfId="6315"/>
    <cellStyle name="20% - Accent3 3 4 5" xfId="8587"/>
    <cellStyle name="20% - Accent3 3 5" xfId="1304"/>
    <cellStyle name="20% - Accent3 3 5 2" xfId="4724"/>
    <cellStyle name="20% - Accent3 3 5 3" xfId="6996"/>
    <cellStyle name="20% - Accent3 3 5 4" xfId="9268"/>
    <cellStyle name="20% - Accent3 3 6" xfId="3589"/>
    <cellStyle name="20% - Accent3 3 7" xfId="5861"/>
    <cellStyle name="20% - Accent3 3 8" xfId="8133"/>
    <cellStyle name="20% - Accent3 4" xfId="102"/>
    <cellStyle name="20% - Accent3 4 2" xfId="340"/>
    <cellStyle name="20% - Accent3 4 2 2" xfId="794"/>
    <cellStyle name="20% - Accent3 4 2 2 2" xfId="1929"/>
    <cellStyle name="20% - Accent3 4 2 2 2 2" xfId="5349"/>
    <cellStyle name="20% - Accent3 4 2 2 2 3" xfId="7621"/>
    <cellStyle name="20% - Accent3 4 2 2 2 4" xfId="9893"/>
    <cellStyle name="20% - Accent3 4 2 2 3" xfId="4214"/>
    <cellStyle name="20% - Accent3 4 2 2 4" xfId="6486"/>
    <cellStyle name="20% - Accent3 4 2 2 5" xfId="8758"/>
    <cellStyle name="20% - Accent3 4 2 3" xfId="1475"/>
    <cellStyle name="20% - Accent3 4 2 3 2" xfId="4895"/>
    <cellStyle name="20% - Accent3 4 2 3 3" xfId="7167"/>
    <cellStyle name="20% - Accent3 4 2 3 4" xfId="9439"/>
    <cellStyle name="20% - Accent3 4 2 4" xfId="3760"/>
    <cellStyle name="20% - Accent3 4 2 5" xfId="6032"/>
    <cellStyle name="20% - Accent3 4 2 6" xfId="8304"/>
    <cellStyle name="20% - Accent3 4 3" xfId="1021"/>
    <cellStyle name="20% - Accent3 4 3 2" xfId="2156"/>
    <cellStyle name="20% - Accent3 4 3 2 2" xfId="5576"/>
    <cellStyle name="20% - Accent3 4 3 2 3" xfId="7848"/>
    <cellStyle name="20% - Accent3 4 3 2 4" xfId="10120"/>
    <cellStyle name="20% - Accent3 4 3 3" xfId="4441"/>
    <cellStyle name="20% - Accent3 4 3 4" xfId="6713"/>
    <cellStyle name="20% - Accent3 4 3 5" xfId="8985"/>
    <cellStyle name="20% - Accent3 4 4" xfId="567"/>
    <cellStyle name="20% - Accent3 4 4 2" xfId="1702"/>
    <cellStyle name="20% - Accent3 4 4 2 2" xfId="5122"/>
    <cellStyle name="20% - Accent3 4 4 2 3" xfId="7394"/>
    <cellStyle name="20% - Accent3 4 4 2 4" xfId="9666"/>
    <cellStyle name="20% - Accent3 4 4 3" xfId="3987"/>
    <cellStyle name="20% - Accent3 4 4 4" xfId="6259"/>
    <cellStyle name="20% - Accent3 4 4 5" xfId="8531"/>
    <cellStyle name="20% - Accent3 4 5" xfId="1248"/>
    <cellStyle name="20% - Accent3 4 5 2" xfId="4668"/>
    <cellStyle name="20% - Accent3 4 5 3" xfId="6940"/>
    <cellStyle name="20% - Accent3 4 5 4" xfId="9212"/>
    <cellStyle name="20% - Accent3 4 6" xfId="3533"/>
    <cellStyle name="20% - Accent3 4 7" xfId="5805"/>
    <cellStyle name="20% - Accent3 4 8" xfId="8077"/>
    <cellStyle name="20% - Accent3 5" xfId="217"/>
    <cellStyle name="20% - Accent3 5 2" xfId="455"/>
    <cellStyle name="20% - Accent3 5 2 2" xfId="909"/>
    <cellStyle name="20% - Accent3 5 2 2 2" xfId="2044"/>
    <cellStyle name="20% - Accent3 5 2 2 2 2" xfId="5464"/>
    <cellStyle name="20% - Accent3 5 2 2 2 3" xfId="7736"/>
    <cellStyle name="20% - Accent3 5 2 2 2 4" xfId="10008"/>
    <cellStyle name="20% - Accent3 5 2 2 3" xfId="4329"/>
    <cellStyle name="20% - Accent3 5 2 2 4" xfId="6601"/>
    <cellStyle name="20% - Accent3 5 2 2 5" xfId="8873"/>
    <cellStyle name="20% - Accent3 5 2 3" xfId="1590"/>
    <cellStyle name="20% - Accent3 5 2 3 2" xfId="5010"/>
    <cellStyle name="20% - Accent3 5 2 3 3" xfId="7282"/>
    <cellStyle name="20% - Accent3 5 2 3 4" xfId="9554"/>
    <cellStyle name="20% - Accent3 5 2 4" xfId="3875"/>
    <cellStyle name="20% - Accent3 5 2 5" xfId="6147"/>
    <cellStyle name="20% - Accent3 5 2 6" xfId="8419"/>
    <cellStyle name="20% - Accent3 5 3" xfId="1136"/>
    <cellStyle name="20% - Accent3 5 3 2" xfId="2271"/>
    <cellStyle name="20% - Accent3 5 3 2 2" xfId="5691"/>
    <cellStyle name="20% - Accent3 5 3 2 3" xfId="7963"/>
    <cellStyle name="20% - Accent3 5 3 2 4" xfId="10235"/>
    <cellStyle name="20% - Accent3 5 3 3" xfId="4556"/>
    <cellStyle name="20% - Accent3 5 3 4" xfId="6828"/>
    <cellStyle name="20% - Accent3 5 3 5" xfId="9100"/>
    <cellStyle name="20% - Accent3 5 4" xfId="682"/>
    <cellStyle name="20% - Accent3 5 4 2" xfId="1817"/>
    <cellStyle name="20% - Accent3 5 4 2 2" xfId="5237"/>
    <cellStyle name="20% - Accent3 5 4 2 3" xfId="7509"/>
    <cellStyle name="20% - Accent3 5 4 2 4" xfId="9781"/>
    <cellStyle name="20% - Accent3 5 4 3" xfId="4102"/>
    <cellStyle name="20% - Accent3 5 4 4" xfId="6374"/>
    <cellStyle name="20% - Accent3 5 4 5" xfId="8646"/>
    <cellStyle name="20% - Accent3 5 5" xfId="1363"/>
    <cellStyle name="20% - Accent3 5 5 2" xfId="4783"/>
    <cellStyle name="20% - Accent3 5 5 3" xfId="7055"/>
    <cellStyle name="20% - Accent3 5 5 4" xfId="9327"/>
    <cellStyle name="20% - Accent3 5 6" xfId="3648"/>
    <cellStyle name="20% - Accent3 5 7" xfId="5920"/>
    <cellStyle name="20% - Accent3 5 8" xfId="8192"/>
    <cellStyle name="20% - Accent3 6" xfId="284"/>
    <cellStyle name="20% - Accent3 6 2" xfId="738"/>
    <cellStyle name="20% - Accent3 6 2 2" xfId="1873"/>
    <cellStyle name="20% - Accent3 6 2 2 2" xfId="5293"/>
    <cellStyle name="20% - Accent3 6 2 2 3" xfId="7565"/>
    <cellStyle name="20% - Accent3 6 2 2 4" xfId="9837"/>
    <cellStyle name="20% - Accent3 6 2 3" xfId="4158"/>
    <cellStyle name="20% - Accent3 6 2 4" xfId="6430"/>
    <cellStyle name="20% - Accent3 6 2 5" xfId="8702"/>
    <cellStyle name="20% - Accent3 6 3" xfId="1419"/>
    <cellStyle name="20% - Accent3 6 3 2" xfId="4839"/>
    <cellStyle name="20% - Accent3 6 3 3" xfId="7111"/>
    <cellStyle name="20% - Accent3 6 3 4" xfId="9383"/>
    <cellStyle name="20% - Accent3 6 4" xfId="3704"/>
    <cellStyle name="20% - Accent3 6 5" xfId="5976"/>
    <cellStyle name="20% - Accent3 6 6" xfId="8248"/>
    <cellStyle name="20% - Accent3 7" xfId="965"/>
    <cellStyle name="20% - Accent3 7 2" xfId="2100"/>
    <cellStyle name="20% - Accent3 7 2 2" xfId="5520"/>
    <cellStyle name="20% - Accent3 7 2 3" xfId="7792"/>
    <cellStyle name="20% - Accent3 7 2 4" xfId="10064"/>
    <cellStyle name="20% - Accent3 7 3" xfId="4385"/>
    <cellStyle name="20% - Accent3 7 4" xfId="6657"/>
    <cellStyle name="20% - Accent3 7 5" xfId="8929"/>
    <cellStyle name="20% - Accent3 8" xfId="511"/>
    <cellStyle name="20% - Accent3 8 2" xfId="1646"/>
    <cellStyle name="20% - Accent3 8 2 2" xfId="5066"/>
    <cellStyle name="20% - Accent3 8 2 3" xfId="7338"/>
    <cellStyle name="20% - Accent3 8 2 4" xfId="9610"/>
    <cellStyle name="20% - Accent3 8 3" xfId="3931"/>
    <cellStyle name="20% - Accent3 8 4" xfId="6203"/>
    <cellStyle name="20% - Accent3 8 5" xfId="8475"/>
    <cellStyle name="20% - Accent3 9" xfId="1192"/>
    <cellStyle name="20% - Accent3 9 2" xfId="4612"/>
    <cellStyle name="20% - Accent3 9 3" xfId="6884"/>
    <cellStyle name="20% - Accent3 9 4" xfId="9156"/>
    <cellStyle name="20% - Accent4" xfId="30" builtinId="42" customBuiltin="1"/>
    <cellStyle name="20% - Accent4 10" xfId="3479"/>
    <cellStyle name="20% - Accent4 11" xfId="5751"/>
    <cellStyle name="20% - Accent4 12" xfId="8023"/>
    <cellStyle name="20% - Accent4 2" xfId="76"/>
    <cellStyle name="20% - Accent4 2 10" xfId="5779"/>
    <cellStyle name="20% - Accent4 2 11" xfId="8051"/>
    <cellStyle name="20% - Accent4 2 2" xfId="188"/>
    <cellStyle name="20% - Accent4 2 2 2" xfId="426"/>
    <cellStyle name="20% - Accent4 2 2 2 2" xfId="880"/>
    <cellStyle name="20% - Accent4 2 2 2 2 2" xfId="2015"/>
    <cellStyle name="20% - Accent4 2 2 2 2 2 2" xfId="5435"/>
    <cellStyle name="20% - Accent4 2 2 2 2 2 3" xfId="7707"/>
    <cellStyle name="20% - Accent4 2 2 2 2 2 4" xfId="9979"/>
    <cellStyle name="20% - Accent4 2 2 2 2 3" xfId="4300"/>
    <cellStyle name="20% - Accent4 2 2 2 2 4" xfId="6572"/>
    <cellStyle name="20% - Accent4 2 2 2 2 5" xfId="8844"/>
    <cellStyle name="20% - Accent4 2 2 2 3" xfId="1561"/>
    <cellStyle name="20% - Accent4 2 2 2 3 2" xfId="4981"/>
    <cellStyle name="20% - Accent4 2 2 2 3 3" xfId="7253"/>
    <cellStyle name="20% - Accent4 2 2 2 3 4" xfId="9525"/>
    <cellStyle name="20% - Accent4 2 2 2 4" xfId="3846"/>
    <cellStyle name="20% - Accent4 2 2 2 5" xfId="6118"/>
    <cellStyle name="20% - Accent4 2 2 2 6" xfId="8390"/>
    <cellStyle name="20% - Accent4 2 2 3" xfId="1107"/>
    <cellStyle name="20% - Accent4 2 2 3 2" xfId="2242"/>
    <cellStyle name="20% - Accent4 2 2 3 2 2" xfId="5662"/>
    <cellStyle name="20% - Accent4 2 2 3 2 3" xfId="7934"/>
    <cellStyle name="20% - Accent4 2 2 3 2 4" xfId="10206"/>
    <cellStyle name="20% - Accent4 2 2 3 3" xfId="4527"/>
    <cellStyle name="20% - Accent4 2 2 3 4" xfId="6799"/>
    <cellStyle name="20% - Accent4 2 2 3 5" xfId="9071"/>
    <cellStyle name="20% - Accent4 2 2 4" xfId="653"/>
    <cellStyle name="20% - Accent4 2 2 4 2" xfId="1788"/>
    <cellStyle name="20% - Accent4 2 2 4 2 2" xfId="5208"/>
    <cellStyle name="20% - Accent4 2 2 4 2 3" xfId="7480"/>
    <cellStyle name="20% - Accent4 2 2 4 2 4" xfId="9752"/>
    <cellStyle name="20% - Accent4 2 2 4 3" xfId="4073"/>
    <cellStyle name="20% - Accent4 2 2 4 4" xfId="6345"/>
    <cellStyle name="20% - Accent4 2 2 4 5" xfId="8617"/>
    <cellStyle name="20% - Accent4 2 2 5" xfId="1334"/>
    <cellStyle name="20% - Accent4 2 2 5 2" xfId="4754"/>
    <cellStyle name="20% - Accent4 2 2 5 3" xfId="7026"/>
    <cellStyle name="20% - Accent4 2 2 5 4" xfId="9298"/>
    <cellStyle name="20% - Accent4 2 2 6" xfId="3619"/>
    <cellStyle name="20% - Accent4 2 2 7" xfId="5891"/>
    <cellStyle name="20% - Accent4 2 2 8" xfId="8163"/>
    <cellStyle name="20% - Accent4 2 3" xfId="132"/>
    <cellStyle name="20% - Accent4 2 3 2" xfId="370"/>
    <cellStyle name="20% - Accent4 2 3 2 2" xfId="824"/>
    <cellStyle name="20% - Accent4 2 3 2 2 2" xfId="1959"/>
    <cellStyle name="20% - Accent4 2 3 2 2 2 2" xfId="5379"/>
    <cellStyle name="20% - Accent4 2 3 2 2 2 3" xfId="7651"/>
    <cellStyle name="20% - Accent4 2 3 2 2 2 4" xfId="9923"/>
    <cellStyle name="20% - Accent4 2 3 2 2 3" xfId="4244"/>
    <cellStyle name="20% - Accent4 2 3 2 2 4" xfId="6516"/>
    <cellStyle name="20% - Accent4 2 3 2 2 5" xfId="8788"/>
    <cellStyle name="20% - Accent4 2 3 2 3" xfId="1505"/>
    <cellStyle name="20% - Accent4 2 3 2 3 2" xfId="4925"/>
    <cellStyle name="20% - Accent4 2 3 2 3 3" xfId="7197"/>
    <cellStyle name="20% - Accent4 2 3 2 3 4" xfId="9469"/>
    <cellStyle name="20% - Accent4 2 3 2 4" xfId="3790"/>
    <cellStyle name="20% - Accent4 2 3 2 5" xfId="6062"/>
    <cellStyle name="20% - Accent4 2 3 2 6" xfId="8334"/>
    <cellStyle name="20% - Accent4 2 3 3" xfId="1051"/>
    <cellStyle name="20% - Accent4 2 3 3 2" xfId="2186"/>
    <cellStyle name="20% - Accent4 2 3 3 2 2" xfId="5606"/>
    <cellStyle name="20% - Accent4 2 3 3 2 3" xfId="7878"/>
    <cellStyle name="20% - Accent4 2 3 3 2 4" xfId="10150"/>
    <cellStyle name="20% - Accent4 2 3 3 3" xfId="4471"/>
    <cellStyle name="20% - Accent4 2 3 3 4" xfId="6743"/>
    <cellStyle name="20% - Accent4 2 3 3 5" xfId="9015"/>
    <cellStyle name="20% - Accent4 2 3 4" xfId="597"/>
    <cellStyle name="20% - Accent4 2 3 4 2" xfId="1732"/>
    <cellStyle name="20% - Accent4 2 3 4 2 2" xfId="5152"/>
    <cellStyle name="20% - Accent4 2 3 4 2 3" xfId="7424"/>
    <cellStyle name="20% - Accent4 2 3 4 2 4" xfId="9696"/>
    <cellStyle name="20% - Accent4 2 3 4 3" xfId="4017"/>
    <cellStyle name="20% - Accent4 2 3 4 4" xfId="6289"/>
    <cellStyle name="20% - Accent4 2 3 4 5" xfId="8561"/>
    <cellStyle name="20% - Accent4 2 3 5" xfId="1278"/>
    <cellStyle name="20% - Accent4 2 3 5 2" xfId="4698"/>
    <cellStyle name="20% - Accent4 2 3 5 3" xfId="6970"/>
    <cellStyle name="20% - Accent4 2 3 5 4" xfId="9242"/>
    <cellStyle name="20% - Accent4 2 3 6" xfId="3563"/>
    <cellStyle name="20% - Accent4 2 3 7" xfId="5835"/>
    <cellStyle name="20% - Accent4 2 3 8" xfId="8107"/>
    <cellStyle name="20% - Accent4 2 4" xfId="258"/>
    <cellStyle name="20% - Accent4 2 4 2" xfId="485"/>
    <cellStyle name="20% - Accent4 2 4 2 2" xfId="939"/>
    <cellStyle name="20% - Accent4 2 4 2 2 2" xfId="2074"/>
    <cellStyle name="20% - Accent4 2 4 2 2 2 2" xfId="5494"/>
    <cellStyle name="20% - Accent4 2 4 2 2 2 3" xfId="7766"/>
    <cellStyle name="20% - Accent4 2 4 2 2 2 4" xfId="10038"/>
    <cellStyle name="20% - Accent4 2 4 2 2 3" xfId="4359"/>
    <cellStyle name="20% - Accent4 2 4 2 2 4" xfId="6631"/>
    <cellStyle name="20% - Accent4 2 4 2 2 5" xfId="8903"/>
    <cellStyle name="20% - Accent4 2 4 2 3" xfId="1620"/>
    <cellStyle name="20% - Accent4 2 4 2 3 2" xfId="5040"/>
    <cellStyle name="20% - Accent4 2 4 2 3 3" xfId="7312"/>
    <cellStyle name="20% - Accent4 2 4 2 3 4" xfId="9584"/>
    <cellStyle name="20% - Accent4 2 4 2 4" xfId="3905"/>
    <cellStyle name="20% - Accent4 2 4 2 5" xfId="6177"/>
    <cellStyle name="20% - Accent4 2 4 2 6" xfId="8449"/>
    <cellStyle name="20% - Accent4 2 4 3" xfId="1166"/>
    <cellStyle name="20% - Accent4 2 4 3 2" xfId="2301"/>
    <cellStyle name="20% - Accent4 2 4 3 2 2" xfId="5721"/>
    <cellStyle name="20% - Accent4 2 4 3 2 3" xfId="7993"/>
    <cellStyle name="20% - Accent4 2 4 3 2 4" xfId="10265"/>
    <cellStyle name="20% - Accent4 2 4 3 3" xfId="4586"/>
    <cellStyle name="20% - Accent4 2 4 3 4" xfId="6858"/>
    <cellStyle name="20% - Accent4 2 4 3 5" xfId="9130"/>
    <cellStyle name="20% - Accent4 2 4 4" xfId="712"/>
    <cellStyle name="20% - Accent4 2 4 4 2" xfId="1847"/>
    <cellStyle name="20% - Accent4 2 4 4 2 2" xfId="5267"/>
    <cellStyle name="20% - Accent4 2 4 4 2 3" xfId="7539"/>
    <cellStyle name="20% - Accent4 2 4 4 2 4" xfId="9811"/>
    <cellStyle name="20% - Accent4 2 4 4 3" xfId="4132"/>
    <cellStyle name="20% - Accent4 2 4 4 4" xfId="6404"/>
    <cellStyle name="20% - Accent4 2 4 4 5" xfId="8676"/>
    <cellStyle name="20% - Accent4 2 4 5" xfId="1393"/>
    <cellStyle name="20% - Accent4 2 4 5 2" xfId="4813"/>
    <cellStyle name="20% - Accent4 2 4 5 3" xfId="7085"/>
    <cellStyle name="20% - Accent4 2 4 5 4" xfId="9357"/>
    <cellStyle name="20% - Accent4 2 4 6" xfId="3678"/>
    <cellStyle name="20% - Accent4 2 4 7" xfId="5950"/>
    <cellStyle name="20% - Accent4 2 4 8" xfId="8222"/>
    <cellStyle name="20% - Accent4 2 5" xfId="314"/>
    <cellStyle name="20% - Accent4 2 5 2" xfId="768"/>
    <cellStyle name="20% - Accent4 2 5 2 2" xfId="1903"/>
    <cellStyle name="20% - Accent4 2 5 2 2 2" xfId="5323"/>
    <cellStyle name="20% - Accent4 2 5 2 2 3" xfId="7595"/>
    <cellStyle name="20% - Accent4 2 5 2 2 4" xfId="9867"/>
    <cellStyle name="20% - Accent4 2 5 2 3" xfId="4188"/>
    <cellStyle name="20% - Accent4 2 5 2 4" xfId="6460"/>
    <cellStyle name="20% - Accent4 2 5 2 5" xfId="8732"/>
    <cellStyle name="20% - Accent4 2 5 3" xfId="1449"/>
    <cellStyle name="20% - Accent4 2 5 3 2" xfId="4869"/>
    <cellStyle name="20% - Accent4 2 5 3 3" xfId="7141"/>
    <cellStyle name="20% - Accent4 2 5 3 4" xfId="9413"/>
    <cellStyle name="20% - Accent4 2 5 4" xfId="3734"/>
    <cellStyle name="20% - Accent4 2 5 5" xfId="6006"/>
    <cellStyle name="20% - Accent4 2 5 6" xfId="8278"/>
    <cellStyle name="20% - Accent4 2 6" xfId="995"/>
    <cellStyle name="20% - Accent4 2 6 2" xfId="2130"/>
    <cellStyle name="20% - Accent4 2 6 2 2" xfId="5550"/>
    <cellStyle name="20% - Accent4 2 6 2 3" xfId="7822"/>
    <cellStyle name="20% - Accent4 2 6 2 4" xfId="10094"/>
    <cellStyle name="20% - Accent4 2 6 3" xfId="4415"/>
    <cellStyle name="20% - Accent4 2 6 4" xfId="6687"/>
    <cellStyle name="20% - Accent4 2 6 5" xfId="8959"/>
    <cellStyle name="20% - Accent4 2 7" xfId="541"/>
    <cellStyle name="20% - Accent4 2 7 2" xfId="1676"/>
    <cellStyle name="20% - Accent4 2 7 2 2" xfId="5096"/>
    <cellStyle name="20% - Accent4 2 7 2 3" xfId="7368"/>
    <cellStyle name="20% - Accent4 2 7 2 4" xfId="9640"/>
    <cellStyle name="20% - Accent4 2 7 3" xfId="3961"/>
    <cellStyle name="20% - Accent4 2 7 4" xfId="6233"/>
    <cellStyle name="20% - Accent4 2 7 5" xfId="8505"/>
    <cellStyle name="20% - Accent4 2 8" xfId="1222"/>
    <cellStyle name="20% - Accent4 2 8 2" xfId="4642"/>
    <cellStyle name="20% - Accent4 2 8 3" xfId="6914"/>
    <cellStyle name="20% - Accent4 2 8 4" xfId="9186"/>
    <cellStyle name="20% - Accent4 2 9" xfId="3507"/>
    <cellStyle name="20% - Accent4 3" xfId="160"/>
    <cellStyle name="20% - Accent4 3 2" xfId="398"/>
    <cellStyle name="20% - Accent4 3 2 2" xfId="852"/>
    <cellStyle name="20% - Accent4 3 2 2 2" xfId="1987"/>
    <cellStyle name="20% - Accent4 3 2 2 2 2" xfId="5407"/>
    <cellStyle name="20% - Accent4 3 2 2 2 3" xfId="7679"/>
    <cellStyle name="20% - Accent4 3 2 2 2 4" xfId="9951"/>
    <cellStyle name="20% - Accent4 3 2 2 3" xfId="4272"/>
    <cellStyle name="20% - Accent4 3 2 2 4" xfId="6544"/>
    <cellStyle name="20% - Accent4 3 2 2 5" xfId="8816"/>
    <cellStyle name="20% - Accent4 3 2 3" xfId="1533"/>
    <cellStyle name="20% - Accent4 3 2 3 2" xfId="4953"/>
    <cellStyle name="20% - Accent4 3 2 3 3" xfId="7225"/>
    <cellStyle name="20% - Accent4 3 2 3 4" xfId="9497"/>
    <cellStyle name="20% - Accent4 3 2 4" xfId="3818"/>
    <cellStyle name="20% - Accent4 3 2 5" xfId="6090"/>
    <cellStyle name="20% - Accent4 3 2 6" xfId="8362"/>
    <cellStyle name="20% - Accent4 3 3" xfId="1079"/>
    <cellStyle name="20% - Accent4 3 3 2" xfId="2214"/>
    <cellStyle name="20% - Accent4 3 3 2 2" xfId="5634"/>
    <cellStyle name="20% - Accent4 3 3 2 3" xfId="7906"/>
    <cellStyle name="20% - Accent4 3 3 2 4" xfId="10178"/>
    <cellStyle name="20% - Accent4 3 3 3" xfId="4499"/>
    <cellStyle name="20% - Accent4 3 3 4" xfId="6771"/>
    <cellStyle name="20% - Accent4 3 3 5" xfId="9043"/>
    <cellStyle name="20% - Accent4 3 4" xfId="625"/>
    <cellStyle name="20% - Accent4 3 4 2" xfId="1760"/>
    <cellStyle name="20% - Accent4 3 4 2 2" xfId="5180"/>
    <cellStyle name="20% - Accent4 3 4 2 3" xfId="7452"/>
    <cellStyle name="20% - Accent4 3 4 2 4" xfId="9724"/>
    <cellStyle name="20% - Accent4 3 4 3" xfId="4045"/>
    <cellStyle name="20% - Accent4 3 4 4" xfId="6317"/>
    <cellStyle name="20% - Accent4 3 4 5" xfId="8589"/>
    <cellStyle name="20% - Accent4 3 5" xfId="1306"/>
    <cellStyle name="20% - Accent4 3 5 2" xfId="4726"/>
    <cellStyle name="20% - Accent4 3 5 3" xfId="6998"/>
    <cellStyle name="20% - Accent4 3 5 4" xfId="9270"/>
    <cellStyle name="20% - Accent4 3 6" xfId="3591"/>
    <cellStyle name="20% - Accent4 3 7" xfId="5863"/>
    <cellStyle name="20% - Accent4 3 8" xfId="8135"/>
    <cellStyle name="20% - Accent4 4" xfId="104"/>
    <cellStyle name="20% - Accent4 4 2" xfId="342"/>
    <cellStyle name="20% - Accent4 4 2 2" xfId="796"/>
    <cellStyle name="20% - Accent4 4 2 2 2" xfId="1931"/>
    <cellStyle name="20% - Accent4 4 2 2 2 2" xfId="5351"/>
    <cellStyle name="20% - Accent4 4 2 2 2 3" xfId="7623"/>
    <cellStyle name="20% - Accent4 4 2 2 2 4" xfId="9895"/>
    <cellStyle name="20% - Accent4 4 2 2 3" xfId="4216"/>
    <cellStyle name="20% - Accent4 4 2 2 4" xfId="6488"/>
    <cellStyle name="20% - Accent4 4 2 2 5" xfId="8760"/>
    <cellStyle name="20% - Accent4 4 2 3" xfId="1477"/>
    <cellStyle name="20% - Accent4 4 2 3 2" xfId="4897"/>
    <cellStyle name="20% - Accent4 4 2 3 3" xfId="7169"/>
    <cellStyle name="20% - Accent4 4 2 3 4" xfId="9441"/>
    <cellStyle name="20% - Accent4 4 2 4" xfId="3762"/>
    <cellStyle name="20% - Accent4 4 2 5" xfId="6034"/>
    <cellStyle name="20% - Accent4 4 2 6" xfId="8306"/>
    <cellStyle name="20% - Accent4 4 3" xfId="1023"/>
    <cellStyle name="20% - Accent4 4 3 2" xfId="2158"/>
    <cellStyle name="20% - Accent4 4 3 2 2" xfId="5578"/>
    <cellStyle name="20% - Accent4 4 3 2 3" xfId="7850"/>
    <cellStyle name="20% - Accent4 4 3 2 4" xfId="10122"/>
    <cellStyle name="20% - Accent4 4 3 3" xfId="4443"/>
    <cellStyle name="20% - Accent4 4 3 4" xfId="6715"/>
    <cellStyle name="20% - Accent4 4 3 5" xfId="8987"/>
    <cellStyle name="20% - Accent4 4 4" xfId="569"/>
    <cellStyle name="20% - Accent4 4 4 2" xfId="1704"/>
    <cellStyle name="20% - Accent4 4 4 2 2" xfId="5124"/>
    <cellStyle name="20% - Accent4 4 4 2 3" xfId="7396"/>
    <cellStyle name="20% - Accent4 4 4 2 4" xfId="9668"/>
    <cellStyle name="20% - Accent4 4 4 3" xfId="3989"/>
    <cellStyle name="20% - Accent4 4 4 4" xfId="6261"/>
    <cellStyle name="20% - Accent4 4 4 5" xfId="8533"/>
    <cellStyle name="20% - Accent4 4 5" xfId="1250"/>
    <cellStyle name="20% - Accent4 4 5 2" xfId="4670"/>
    <cellStyle name="20% - Accent4 4 5 3" xfId="6942"/>
    <cellStyle name="20% - Accent4 4 5 4" xfId="9214"/>
    <cellStyle name="20% - Accent4 4 6" xfId="3535"/>
    <cellStyle name="20% - Accent4 4 7" xfId="5807"/>
    <cellStyle name="20% - Accent4 4 8" xfId="8079"/>
    <cellStyle name="20% - Accent4 5" xfId="219"/>
    <cellStyle name="20% - Accent4 5 2" xfId="457"/>
    <cellStyle name="20% - Accent4 5 2 2" xfId="911"/>
    <cellStyle name="20% - Accent4 5 2 2 2" xfId="2046"/>
    <cellStyle name="20% - Accent4 5 2 2 2 2" xfId="5466"/>
    <cellStyle name="20% - Accent4 5 2 2 2 3" xfId="7738"/>
    <cellStyle name="20% - Accent4 5 2 2 2 4" xfId="10010"/>
    <cellStyle name="20% - Accent4 5 2 2 3" xfId="4331"/>
    <cellStyle name="20% - Accent4 5 2 2 4" xfId="6603"/>
    <cellStyle name="20% - Accent4 5 2 2 5" xfId="8875"/>
    <cellStyle name="20% - Accent4 5 2 3" xfId="1592"/>
    <cellStyle name="20% - Accent4 5 2 3 2" xfId="5012"/>
    <cellStyle name="20% - Accent4 5 2 3 3" xfId="7284"/>
    <cellStyle name="20% - Accent4 5 2 3 4" xfId="9556"/>
    <cellStyle name="20% - Accent4 5 2 4" xfId="3877"/>
    <cellStyle name="20% - Accent4 5 2 5" xfId="6149"/>
    <cellStyle name="20% - Accent4 5 2 6" xfId="8421"/>
    <cellStyle name="20% - Accent4 5 3" xfId="1138"/>
    <cellStyle name="20% - Accent4 5 3 2" xfId="2273"/>
    <cellStyle name="20% - Accent4 5 3 2 2" xfId="5693"/>
    <cellStyle name="20% - Accent4 5 3 2 3" xfId="7965"/>
    <cellStyle name="20% - Accent4 5 3 2 4" xfId="10237"/>
    <cellStyle name="20% - Accent4 5 3 3" xfId="4558"/>
    <cellStyle name="20% - Accent4 5 3 4" xfId="6830"/>
    <cellStyle name="20% - Accent4 5 3 5" xfId="9102"/>
    <cellStyle name="20% - Accent4 5 4" xfId="684"/>
    <cellStyle name="20% - Accent4 5 4 2" xfId="1819"/>
    <cellStyle name="20% - Accent4 5 4 2 2" xfId="5239"/>
    <cellStyle name="20% - Accent4 5 4 2 3" xfId="7511"/>
    <cellStyle name="20% - Accent4 5 4 2 4" xfId="9783"/>
    <cellStyle name="20% - Accent4 5 4 3" xfId="4104"/>
    <cellStyle name="20% - Accent4 5 4 4" xfId="6376"/>
    <cellStyle name="20% - Accent4 5 4 5" xfId="8648"/>
    <cellStyle name="20% - Accent4 5 5" xfId="1365"/>
    <cellStyle name="20% - Accent4 5 5 2" xfId="4785"/>
    <cellStyle name="20% - Accent4 5 5 3" xfId="7057"/>
    <cellStyle name="20% - Accent4 5 5 4" xfId="9329"/>
    <cellStyle name="20% - Accent4 5 6" xfId="3650"/>
    <cellStyle name="20% - Accent4 5 7" xfId="5922"/>
    <cellStyle name="20% - Accent4 5 8" xfId="8194"/>
    <cellStyle name="20% - Accent4 6" xfId="286"/>
    <cellStyle name="20% - Accent4 6 2" xfId="740"/>
    <cellStyle name="20% - Accent4 6 2 2" xfId="1875"/>
    <cellStyle name="20% - Accent4 6 2 2 2" xfId="5295"/>
    <cellStyle name="20% - Accent4 6 2 2 3" xfId="7567"/>
    <cellStyle name="20% - Accent4 6 2 2 4" xfId="9839"/>
    <cellStyle name="20% - Accent4 6 2 3" xfId="4160"/>
    <cellStyle name="20% - Accent4 6 2 4" xfId="6432"/>
    <cellStyle name="20% - Accent4 6 2 5" xfId="8704"/>
    <cellStyle name="20% - Accent4 6 3" xfId="1421"/>
    <cellStyle name="20% - Accent4 6 3 2" xfId="4841"/>
    <cellStyle name="20% - Accent4 6 3 3" xfId="7113"/>
    <cellStyle name="20% - Accent4 6 3 4" xfId="9385"/>
    <cellStyle name="20% - Accent4 6 4" xfId="3706"/>
    <cellStyle name="20% - Accent4 6 5" xfId="5978"/>
    <cellStyle name="20% - Accent4 6 6" xfId="8250"/>
    <cellStyle name="20% - Accent4 7" xfId="967"/>
    <cellStyle name="20% - Accent4 7 2" xfId="2102"/>
    <cellStyle name="20% - Accent4 7 2 2" xfId="5522"/>
    <cellStyle name="20% - Accent4 7 2 3" xfId="7794"/>
    <cellStyle name="20% - Accent4 7 2 4" xfId="10066"/>
    <cellStyle name="20% - Accent4 7 3" xfId="4387"/>
    <cellStyle name="20% - Accent4 7 4" xfId="6659"/>
    <cellStyle name="20% - Accent4 7 5" xfId="8931"/>
    <cellStyle name="20% - Accent4 8" xfId="513"/>
    <cellStyle name="20% - Accent4 8 2" xfId="1648"/>
    <cellStyle name="20% - Accent4 8 2 2" xfId="5068"/>
    <cellStyle name="20% - Accent4 8 2 3" xfId="7340"/>
    <cellStyle name="20% - Accent4 8 2 4" xfId="9612"/>
    <cellStyle name="20% - Accent4 8 3" xfId="3933"/>
    <cellStyle name="20% - Accent4 8 4" xfId="6205"/>
    <cellStyle name="20% - Accent4 8 5" xfId="8477"/>
    <cellStyle name="20% - Accent4 9" xfId="1194"/>
    <cellStyle name="20% - Accent4 9 2" xfId="4614"/>
    <cellStyle name="20% - Accent4 9 3" xfId="6886"/>
    <cellStyle name="20% - Accent4 9 4" xfId="9158"/>
    <cellStyle name="20% - Accent5" xfId="33" builtinId="46" customBuiltin="1"/>
    <cellStyle name="20% - Accent5 10" xfId="3481"/>
    <cellStyle name="20% - Accent5 11" xfId="5753"/>
    <cellStyle name="20% - Accent5 12" xfId="8025"/>
    <cellStyle name="20% - Accent5 2" xfId="78"/>
    <cellStyle name="20% - Accent5 2 10" xfId="5781"/>
    <cellStyle name="20% - Accent5 2 11" xfId="8053"/>
    <cellStyle name="20% - Accent5 2 2" xfId="190"/>
    <cellStyle name="20% - Accent5 2 2 2" xfId="428"/>
    <cellStyle name="20% - Accent5 2 2 2 2" xfId="882"/>
    <cellStyle name="20% - Accent5 2 2 2 2 2" xfId="2017"/>
    <cellStyle name="20% - Accent5 2 2 2 2 2 2" xfId="5437"/>
    <cellStyle name="20% - Accent5 2 2 2 2 2 3" xfId="7709"/>
    <cellStyle name="20% - Accent5 2 2 2 2 2 4" xfId="9981"/>
    <cellStyle name="20% - Accent5 2 2 2 2 3" xfId="4302"/>
    <cellStyle name="20% - Accent5 2 2 2 2 4" xfId="6574"/>
    <cellStyle name="20% - Accent5 2 2 2 2 5" xfId="8846"/>
    <cellStyle name="20% - Accent5 2 2 2 3" xfId="1563"/>
    <cellStyle name="20% - Accent5 2 2 2 3 2" xfId="4983"/>
    <cellStyle name="20% - Accent5 2 2 2 3 3" xfId="7255"/>
    <cellStyle name="20% - Accent5 2 2 2 3 4" xfId="9527"/>
    <cellStyle name="20% - Accent5 2 2 2 4" xfId="3848"/>
    <cellStyle name="20% - Accent5 2 2 2 5" xfId="6120"/>
    <cellStyle name="20% - Accent5 2 2 2 6" xfId="8392"/>
    <cellStyle name="20% - Accent5 2 2 3" xfId="1109"/>
    <cellStyle name="20% - Accent5 2 2 3 2" xfId="2244"/>
    <cellStyle name="20% - Accent5 2 2 3 2 2" xfId="5664"/>
    <cellStyle name="20% - Accent5 2 2 3 2 3" xfId="7936"/>
    <cellStyle name="20% - Accent5 2 2 3 2 4" xfId="10208"/>
    <cellStyle name="20% - Accent5 2 2 3 3" xfId="4529"/>
    <cellStyle name="20% - Accent5 2 2 3 4" xfId="6801"/>
    <cellStyle name="20% - Accent5 2 2 3 5" xfId="9073"/>
    <cellStyle name="20% - Accent5 2 2 4" xfId="655"/>
    <cellStyle name="20% - Accent5 2 2 4 2" xfId="1790"/>
    <cellStyle name="20% - Accent5 2 2 4 2 2" xfId="5210"/>
    <cellStyle name="20% - Accent5 2 2 4 2 3" xfId="7482"/>
    <cellStyle name="20% - Accent5 2 2 4 2 4" xfId="9754"/>
    <cellStyle name="20% - Accent5 2 2 4 3" xfId="4075"/>
    <cellStyle name="20% - Accent5 2 2 4 4" xfId="6347"/>
    <cellStyle name="20% - Accent5 2 2 4 5" xfId="8619"/>
    <cellStyle name="20% - Accent5 2 2 5" xfId="1336"/>
    <cellStyle name="20% - Accent5 2 2 5 2" xfId="4756"/>
    <cellStyle name="20% - Accent5 2 2 5 3" xfId="7028"/>
    <cellStyle name="20% - Accent5 2 2 5 4" xfId="9300"/>
    <cellStyle name="20% - Accent5 2 2 6" xfId="3621"/>
    <cellStyle name="20% - Accent5 2 2 7" xfId="5893"/>
    <cellStyle name="20% - Accent5 2 2 8" xfId="8165"/>
    <cellStyle name="20% - Accent5 2 3" xfId="134"/>
    <cellStyle name="20% - Accent5 2 3 2" xfId="372"/>
    <cellStyle name="20% - Accent5 2 3 2 2" xfId="826"/>
    <cellStyle name="20% - Accent5 2 3 2 2 2" xfId="1961"/>
    <cellStyle name="20% - Accent5 2 3 2 2 2 2" xfId="5381"/>
    <cellStyle name="20% - Accent5 2 3 2 2 2 3" xfId="7653"/>
    <cellStyle name="20% - Accent5 2 3 2 2 2 4" xfId="9925"/>
    <cellStyle name="20% - Accent5 2 3 2 2 3" xfId="4246"/>
    <cellStyle name="20% - Accent5 2 3 2 2 4" xfId="6518"/>
    <cellStyle name="20% - Accent5 2 3 2 2 5" xfId="8790"/>
    <cellStyle name="20% - Accent5 2 3 2 3" xfId="1507"/>
    <cellStyle name="20% - Accent5 2 3 2 3 2" xfId="4927"/>
    <cellStyle name="20% - Accent5 2 3 2 3 3" xfId="7199"/>
    <cellStyle name="20% - Accent5 2 3 2 3 4" xfId="9471"/>
    <cellStyle name="20% - Accent5 2 3 2 4" xfId="3792"/>
    <cellStyle name="20% - Accent5 2 3 2 5" xfId="6064"/>
    <cellStyle name="20% - Accent5 2 3 2 6" xfId="8336"/>
    <cellStyle name="20% - Accent5 2 3 3" xfId="1053"/>
    <cellStyle name="20% - Accent5 2 3 3 2" xfId="2188"/>
    <cellStyle name="20% - Accent5 2 3 3 2 2" xfId="5608"/>
    <cellStyle name="20% - Accent5 2 3 3 2 3" xfId="7880"/>
    <cellStyle name="20% - Accent5 2 3 3 2 4" xfId="10152"/>
    <cellStyle name="20% - Accent5 2 3 3 3" xfId="4473"/>
    <cellStyle name="20% - Accent5 2 3 3 4" xfId="6745"/>
    <cellStyle name="20% - Accent5 2 3 3 5" xfId="9017"/>
    <cellStyle name="20% - Accent5 2 3 4" xfId="599"/>
    <cellStyle name="20% - Accent5 2 3 4 2" xfId="1734"/>
    <cellStyle name="20% - Accent5 2 3 4 2 2" xfId="5154"/>
    <cellStyle name="20% - Accent5 2 3 4 2 3" xfId="7426"/>
    <cellStyle name="20% - Accent5 2 3 4 2 4" xfId="9698"/>
    <cellStyle name="20% - Accent5 2 3 4 3" xfId="4019"/>
    <cellStyle name="20% - Accent5 2 3 4 4" xfId="6291"/>
    <cellStyle name="20% - Accent5 2 3 4 5" xfId="8563"/>
    <cellStyle name="20% - Accent5 2 3 5" xfId="1280"/>
    <cellStyle name="20% - Accent5 2 3 5 2" xfId="4700"/>
    <cellStyle name="20% - Accent5 2 3 5 3" xfId="6972"/>
    <cellStyle name="20% - Accent5 2 3 5 4" xfId="9244"/>
    <cellStyle name="20% - Accent5 2 3 6" xfId="3565"/>
    <cellStyle name="20% - Accent5 2 3 7" xfId="5837"/>
    <cellStyle name="20% - Accent5 2 3 8" xfId="8109"/>
    <cellStyle name="20% - Accent5 2 4" xfId="260"/>
    <cellStyle name="20% - Accent5 2 4 2" xfId="487"/>
    <cellStyle name="20% - Accent5 2 4 2 2" xfId="941"/>
    <cellStyle name="20% - Accent5 2 4 2 2 2" xfId="2076"/>
    <cellStyle name="20% - Accent5 2 4 2 2 2 2" xfId="5496"/>
    <cellStyle name="20% - Accent5 2 4 2 2 2 3" xfId="7768"/>
    <cellStyle name="20% - Accent5 2 4 2 2 2 4" xfId="10040"/>
    <cellStyle name="20% - Accent5 2 4 2 2 3" xfId="4361"/>
    <cellStyle name="20% - Accent5 2 4 2 2 4" xfId="6633"/>
    <cellStyle name="20% - Accent5 2 4 2 2 5" xfId="8905"/>
    <cellStyle name="20% - Accent5 2 4 2 3" xfId="1622"/>
    <cellStyle name="20% - Accent5 2 4 2 3 2" xfId="5042"/>
    <cellStyle name="20% - Accent5 2 4 2 3 3" xfId="7314"/>
    <cellStyle name="20% - Accent5 2 4 2 3 4" xfId="9586"/>
    <cellStyle name="20% - Accent5 2 4 2 4" xfId="3907"/>
    <cellStyle name="20% - Accent5 2 4 2 5" xfId="6179"/>
    <cellStyle name="20% - Accent5 2 4 2 6" xfId="8451"/>
    <cellStyle name="20% - Accent5 2 4 3" xfId="1168"/>
    <cellStyle name="20% - Accent5 2 4 3 2" xfId="2303"/>
    <cellStyle name="20% - Accent5 2 4 3 2 2" xfId="5723"/>
    <cellStyle name="20% - Accent5 2 4 3 2 3" xfId="7995"/>
    <cellStyle name="20% - Accent5 2 4 3 2 4" xfId="10267"/>
    <cellStyle name="20% - Accent5 2 4 3 3" xfId="4588"/>
    <cellStyle name="20% - Accent5 2 4 3 4" xfId="6860"/>
    <cellStyle name="20% - Accent5 2 4 3 5" xfId="9132"/>
    <cellStyle name="20% - Accent5 2 4 4" xfId="714"/>
    <cellStyle name="20% - Accent5 2 4 4 2" xfId="1849"/>
    <cellStyle name="20% - Accent5 2 4 4 2 2" xfId="5269"/>
    <cellStyle name="20% - Accent5 2 4 4 2 3" xfId="7541"/>
    <cellStyle name="20% - Accent5 2 4 4 2 4" xfId="9813"/>
    <cellStyle name="20% - Accent5 2 4 4 3" xfId="4134"/>
    <cellStyle name="20% - Accent5 2 4 4 4" xfId="6406"/>
    <cellStyle name="20% - Accent5 2 4 4 5" xfId="8678"/>
    <cellStyle name="20% - Accent5 2 4 5" xfId="1395"/>
    <cellStyle name="20% - Accent5 2 4 5 2" xfId="4815"/>
    <cellStyle name="20% - Accent5 2 4 5 3" xfId="7087"/>
    <cellStyle name="20% - Accent5 2 4 5 4" xfId="9359"/>
    <cellStyle name="20% - Accent5 2 4 6" xfId="3680"/>
    <cellStyle name="20% - Accent5 2 4 7" xfId="5952"/>
    <cellStyle name="20% - Accent5 2 4 8" xfId="8224"/>
    <cellStyle name="20% - Accent5 2 5" xfId="316"/>
    <cellStyle name="20% - Accent5 2 5 2" xfId="770"/>
    <cellStyle name="20% - Accent5 2 5 2 2" xfId="1905"/>
    <cellStyle name="20% - Accent5 2 5 2 2 2" xfId="5325"/>
    <cellStyle name="20% - Accent5 2 5 2 2 3" xfId="7597"/>
    <cellStyle name="20% - Accent5 2 5 2 2 4" xfId="9869"/>
    <cellStyle name="20% - Accent5 2 5 2 3" xfId="4190"/>
    <cellStyle name="20% - Accent5 2 5 2 4" xfId="6462"/>
    <cellStyle name="20% - Accent5 2 5 2 5" xfId="8734"/>
    <cellStyle name="20% - Accent5 2 5 3" xfId="1451"/>
    <cellStyle name="20% - Accent5 2 5 3 2" xfId="4871"/>
    <cellStyle name="20% - Accent5 2 5 3 3" xfId="7143"/>
    <cellStyle name="20% - Accent5 2 5 3 4" xfId="9415"/>
    <cellStyle name="20% - Accent5 2 5 4" xfId="3736"/>
    <cellStyle name="20% - Accent5 2 5 5" xfId="6008"/>
    <cellStyle name="20% - Accent5 2 5 6" xfId="8280"/>
    <cellStyle name="20% - Accent5 2 6" xfId="997"/>
    <cellStyle name="20% - Accent5 2 6 2" xfId="2132"/>
    <cellStyle name="20% - Accent5 2 6 2 2" xfId="5552"/>
    <cellStyle name="20% - Accent5 2 6 2 3" xfId="7824"/>
    <cellStyle name="20% - Accent5 2 6 2 4" xfId="10096"/>
    <cellStyle name="20% - Accent5 2 6 3" xfId="4417"/>
    <cellStyle name="20% - Accent5 2 6 4" xfId="6689"/>
    <cellStyle name="20% - Accent5 2 6 5" xfId="8961"/>
    <cellStyle name="20% - Accent5 2 7" xfId="543"/>
    <cellStyle name="20% - Accent5 2 7 2" xfId="1678"/>
    <cellStyle name="20% - Accent5 2 7 2 2" xfId="5098"/>
    <cellStyle name="20% - Accent5 2 7 2 3" xfId="7370"/>
    <cellStyle name="20% - Accent5 2 7 2 4" xfId="9642"/>
    <cellStyle name="20% - Accent5 2 7 3" xfId="3963"/>
    <cellStyle name="20% - Accent5 2 7 4" xfId="6235"/>
    <cellStyle name="20% - Accent5 2 7 5" xfId="8507"/>
    <cellStyle name="20% - Accent5 2 8" xfId="1224"/>
    <cellStyle name="20% - Accent5 2 8 2" xfId="4644"/>
    <cellStyle name="20% - Accent5 2 8 3" xfId="6916"/>
    <cellStyle name="20% - Accent5 2 8 4" xfId="9188"/>
    <cellStyle name="20% - Accent5 2 9" xfId="3509"/>
    <cellStyle name="20% - Accent5 3" xfId="162"/>
    <cellStyle name="20% - Accent5 3 2" xfId="400"/>
    <cellStyle name="20% - Accent5 3 2 2" xfId="854"/>
    <cellStyle name="20% - Accent5 3 2 2 2" xfId="1989"/>
    <cellStyle name="20% - Accent5 3 2 2 2 2" xfId="5409"/>
    <cellStyle name="20% - Accent5 3 2 2 2 3" xfId="7681"/>
    <cellStyle name="20% - Accent5 3 2 2 2 4" xfId="9953"/>
    <cellStyle name="20% - Accent5 3 2 2 3" xfId="4274"/>
    <cellStyle name="20% - Accent5 3 2 2 4" xfId="6546"/>
    <cellStyle name="20% - Accent5 3 2 2 5" xfId="8818"/>
    <cellStyle name="20% - Accent5 3 2 3" xfId="1535"/>
    <cellStyle name="20% - Accent5 3 2 3 2" xfId="4955"/>
    <cellStyle name="20% - Accent5 3 2 3 3" xfId="7227"/>
    <cellStyle name="20% - Accent5 3 2 3 4" xfId="9499"/>
    <cellStyle name="20% - Accent5 3 2 4" xfId="3820"/>
    <cellStyle name="20% - Accent5 3 2 5" xfId="6092"/>
    <cellStyle name="20% - Accent5 3 2 6" xfId="8364"/>
    <cellStyle name="20% - Accent5 3 3" xfId="1081"/>
    <cellStyle name="20% - Accent5 3 3 2" xfId="2216"/>
    <cellStyle name="20% - Accent5 3 3 2 2" xfId="5636"/>
    <cellStyle name="20% - Accent5 3 3 2 3" xfId="7908"/>
    <cellStyle name="20% - Accent5 3 3 2 4" xfId="10180"/>
    <cellStyle name="20% - Accent5 3 3 3" xfId="4501"/>
    <cellStyle name="20% - Accent5 3 3 4" xfId="6773"/>
    <cellStyle name="20% - Accent5 3 3 5" xfId="9045"/>
    <cellStyle name="20% - Accent5 3 4" xfId="627"/>
    <cellStyle name="20% - Accent5 3 4 2" xfId="1762"/>
    <cellStyle name="20% - Accent5 3 4 2 2" xfId="5182"/>
    <cellStyle name="20% - Accent5 3 4 2 3" xfId="7454"/>
    <cellStyle name="20% - Accent5 3 4 2 4" xfId="9726"/>
    <cellStyle name="20% - Accent5 3 4 3" xfId="4047"/>
    <cellStyle name="20% - Accent5 3 4 4" xfId="6319"/>
    <cellStyle name="20% - Accent5 3 4 5" xfId="8591"/>
    <cellStyle name="20% - Accent5 3 5" xfId="1308"/>
    <cellStyle name="20% - Accent5 3 5 2" xfId="4728"/>
    <cellStyle name="20% - Accent5 3 5 3" xfId="7000"/>
    <cellStyle name="20% - Accent5 3 5 4" xfId="9272"/>
    <cellStyle name="20% - Accent5 3 6" xfId="3593"/>
    <cellStyle name="20% - Accent5 3 7" xfId="5865"/>
    <cellStyle name="20% - Accent5 3 8" xfId="8137"/>
    <cellStyle name="20% - Accent5 4" xfId="106"/>
    <cellStyle name="20% - Accent5 4 2" xfId="344"/>
    <cellStyle name="20% - Accent5 4 2 2" xfId="798"/>
    <cellStyle name="20% - Accent5 4 2 2 2" xfId="1933"/>
    <cellStyle name="20% - Accent5 4 2 2 2 2" xfId="5353"/>
    <cellStyle name="20% - Accent5 4 2 2 2 3" xfId="7625"/>
    <cellStyle name="20% - Accent5 4 2 2 2 4" xfId="9897"/>
    <cellStyle name="20% - Accent5 4 2 2 3" xfId="4218"/>
    <cellStyle name="20% - Accent5 4 2 2 4" xfId="6490"/>
    <cellStyle name="20% - Accent5 4 2 2 5" xfId="8762"/>
    <cellStyle name="20% - Accent5 4 2 3" xfId="1479"/>
    <cellStyle name="20% - Accent5 4 2 3 2" xfId="4899"/>
    <cellStyle name="20% - Accent5 4 2 3 3" xfId="7171"/>
    <cellStyle name="20% - Accent5 4 2 3 4" xfId="9443"/>
    <cellStyle name="20% - Accent5 4 2 4" xfId="3764"/>
    <cellStyle name="20% - Accent5 4 2 5" xfId="6036"/>
    <cellStyle name="20% - Accent5 4 2 6" xfId="8308"/>
    <cellStyle name="20% - Accent5 4 3" xfId="1025"/>
    <cellStyle name="20% - Accent5 4 3 2" xfId="2160"/>
    <cellStyle name="20% - Accent5 4 3 2 2" xfId="5580"/>
    <cellStyle name="20% - Accent5 4 3 2 3" xfId="7852"/>
    <cellStyle name="20% - Accent5 4 3 2 4" xfId="10124"/>
    <cellStyle name="20% - Accent5 4 3 3" xfId="4445"/>
    <cellStyle name="20% - Accent5 4 3 4" xfId="6717"/>
    <cellStyle name="20% - Accent5 4 3 5" xfId="8989"/>
    <cellStyle name="20% - Accent5 4 4" xfId="571"/>
    <cellStyle name="20% - Accent5 4 4 2" xfId="1706"/>
    <cellStyle name="20% - Accent5 4 4 2 2" xfId="5126"/>
    <cellStyle name="20% - Accent5 4 4 2 3" xfId="7398"/>
    <cellStyle name="20% - Accent5 4 4 2 4" xfId="9670"/>
    <cellStyle name="20% - Accent5 4 4 3" xfId="3991"/>
    <cellStyle name="20% - Accent5 4 4 4" xfId="6263"/>
    <cellStyle name="20% - Accent5 4 4 5" xfId="8535"/>
    <cellStyle name="20% - Accent5 4 5" xfId="1252"/>
    <cellStyle name="20% - Accent5 4 5 2" xfId="4672"/>
    <cellStyle name="20% - Accent5 4 5 3" xfId="6944"/>
    <cellStyle name="20% - Accent5 4 5 4" xfId="9216"/>
    <cellStyle name="20% - Accent5 4 6" xfId="3537"/>
    <cellStyle name="20% - Accent5 4 7" xfId="5809"/>
    <cellStyle name="20% - Accent5 4 8" xfId="8081"/>
    <cellStyle name="20% - Accent5 5" xfId="221"/>
    <cellStyle name="20% - Accent5 5 2" xfId="459"/>
    <cellStyle name="20% - Accent5 5 2 2" xfId="913"/>
    <cellStyle name="20% - Accent5 5 2 2 2" xfId="2048"/>
    <cellStyle name="20% - Accent5 5 2 2 2 2" xfId="5468"/>
    <cellStyle name="20% - Accent5 5 2 2 2 3" xfId="7740"/>
    <cellStyle name="20% - Accent5 5 2 2 2 4" xfId="10012"/>
    <cellStyle name="20% - Accent5 5 2 2 3" xfId="4333"/>
    <cellStyle name="20% - Accent5 5 2 2 4" xfId="6605"/>
    <cellStyle name="20% - Accent5 5 2 2 5" xfId="8877"/>
    <cellStyle name="20% - Accent5 5 2 3" xfId="1594"/>
    <cellStyle name="20% - Accent5 5 2 3 2" xfId="5014"/>
    <cellStyle name="20% - Accent5 5 2 3 3" xfId="7286"/>
    <cellStyle name="20% - Accent5 5 2 3 4" xfId="9558"/>
    <cellStyle name="20% - Accent5 5 2 4" xfId="3879"/>
    <cellStyle name="20% - Accent5 5 2 5" xfId="6151"/>
    <cellStyle name="20% - Accent5 5 2 6" xfId="8423"/>
    <cellStyle name="20% - Accent5 5 3" xfId="1140"/>
    <cellStyle name="20% - Accent5 5 3 2" xfId="2275"/>
    <cellStyle name="20% - Accent5 5 3 2 2" xfId="5695"/>
    <cellStyle name="20% - Accent5 5 3 2 3" xfId="7967"/>
    <cellStyle name="20% - Accent5 5 3 2 4" xfId="10239"/>
    <cellStyle name="20% - Accent5 5 3 3" xfId="4560"/>
    <cellStyle name="20% - Accent5 5 3 4" xfId="6832"/>
    <cellStyle name="20% - Accent5 5 3 5" xfId="9104"/>
    <cellStyle name="20% - Accent5 5 4" xfId="686"/>
    <cellStyle name="20% - Accent5 5 4 2" xfId="1821"/>
    <cellStyle name="20% - Accent5 5 4 2 2" xfId="5241"/>
    <cellStyle name="20% - Accent5 5 4 2 3" xfId="7513"/>
    <cellStyle name="20% - Accent5 5 4 2 4" xfId="9785"/>
    <cellStyle name="20% - Accent5 5 4 3" xfId="4106"/>
    <cellStyle name="20% - Accent5 5 4 4" xfId="6378"/>
    <cellStyle name="20% - Accent5 5 4 5" xfId="8650"/>
    <cellStyle name="20% - Accent5 5 5" xfId="1367"/>
    <cellStyle name="20% - Accent5 5 5 2" xfId="4787"/>
    <cellStyle name="20% - Accent5 5 5 3" xfId="7059"/>
    <cellStyle name="20% - Accent5 5 5 4" xfId="9331"/>
    <cellStyle name="20% - Accent5 5 6" xfId="3652"/>
    <cellStyle name="20% - Accent5 5 7" xfId="5924"/>
    <cellStyle name="20% - Accent5 5 8" xfId="8196"/>
    <cellStyle name="20% - Accent5 6" xfId="288"/>
    <cellStyle name="20% - Accent5 6 2" xfId="742"/>
    <cellStyle name="20% - Accent5 6 2 2" xfId="1877"/>
    <cellStyle name="20% - Accent5 6 2 2 2" xfId="5297"/>
    <cellStyle name="20% - Accent5 6 2 2 3" xfId="7569"/>
    <cellStyle name="20% - Accent5 6 2 2 4" xfId="9841"/>
    <cellStyle name="20% - Accent5 6 2 3" xfId="4162"/>
    <cellStyle name="20% - Accent5 6 2 4" xfId="6434"/>
    <cellStyle name="20% - Accent5 6 2 5" xfId="8706"/>
    <cellStyle name="20% - Accent5 6 3" xfId="1423"/>
    <cellStyle name="20% - Accent5 6 3 2" xfId="4843"/>
    <cellStyle name="20% - Accent5 6 3 3" xfId="7115"/>
    <cellStyle name="20% - Accent5 6 3 4" xfId="9387"/>
    <cellStyle name="20% - Accent5 6 4" xfId="3708"/>
    <cellStyle name="20% - Accent5 6 5" xfId="5980"/>
    <cellStyle name="20% - Accent5 6 6" xfId="8252"/>
    <cellStyle name="20% - Accent5 7" xfId="969"/>
    <cellStyle name="20% - Accent5 7 2" xfId="2104"/>
    <cellStyle name="20% - Accent5 7 2 2" xfId="5524"/>
    <cellStyle name="20% - Accent5 7 2 3" xfId="7796"/>
    <cellStyle name="20% - Accent5 7 2 4" xfId="10068"/>
    <cellStyle name="20% - Accent5 7 3" xfId="4389"/>
    <cellStyle name="20% - Accent5 7 4" xfId="6661"/>
    <cellStyle name="20% - Accent5 7 5" xfId="8933"/>
    <cellStyle name="20% - Accent5 8" xfId="515"/>
    <cellStyle name="20% - Accent5 8 2" xfId="1650"/>
    <cellStyle name="20% - Accent5 8 2 2" xfId="5070"/>
    <cellStyle name="20% - Accent5 8 2 3" xfId="7342"/>
    <cellStyle name="20% - Accent5 8 2 4" xfId="9614"/>
    <cellStyle name="20% - Accent5 8 3" xfId="3935"/>
    <cellStyle name="20% - Accent5 8 4" xfId="6207"/>
    <cellStyle name="20% - Accent5 8 5" xfId="8479"/>
    <cellStyle name="20% - Accent5 9" xfId="1196"/>
    <cellStyle name="20% - Accent5 9 2" xfId="4616"/>
    <cellStyle name="20% - Accent5 9 3" xfId="6888"/>
    <cellStyle name="20% - Accent5 9 4" xfId="9160"/>
    <cellStyle name="20% - Accent6" xfId="36" builtinId="50" customBuiltin="1"/>
    <cellStyle name="20% - Accent6 10" xfId="3483"/>
    <cellStyle name="20% - Accent6 11" xfId="5755"/>
    <cellStyle name="20% - Accent6 12" xfId="8027"/>
    <cellStyle name="20% - Accent6 2" xfId="80"/>
    <cellStyle name="20% - Accent6 2 10" xfId="5783"/>
    <cellStyle name="20% - Accent6 2 11" xfId="8055"/>
    <cellStyle name="20% - Accent6 2 2" xfId="192"/>
    <cellStyle name="20% - Accent6 2 2 2" xfId="430"/>
    <cellStyle name="20% - Accent6 2 2 2 2" xfId="884"/>
    <cellStyle name="20% - Accent6 2 2 2 2 2" xfId="2019"/>
    <cellStyle name="20% - Accent6 2 2 2 2 2 2" xfId="5439"/>
    <cellStyle name="20% - Accent6 2 2 2 2 2 3" xfId="7711"/>
    <cellStyle name="20% - Accent6 2 2 2 2 2 4" xfId="9983"/>
    <cellStyle name="20% - Accent6 2 2 2 2 3" xfId="4304"/>
    <cellStyle name="20% - Accent6 2 2 2 2 4" xfId="6576"/>
    <cellStyle name="20% - Accent6 2 2 2 2 5" xfId="8848"/>
    <cellStyle name="20% - Accent6 2 2 2 3" xfId="1565"/>
    <cellStyle name="20% - Accent6 2 2 2 3 2" xfId="4985"/>
    <cellStyle name="20% - Accent6 2 2 2 3 3" xfId="7257"/>
    <cellStyle name="20% - Accent6 2 2 2 3 4" xfId="9529"/>
    <cellStyle name="20% - Accent6 2 2 2 4" xfId="3850"/>
    <cellStyle name="20% - Accent6 2 2 2 5" xfId="6122"/>
    <cellStyle name="20% - Accent6 2 2 2 6" xfId="8394"/>
    <cellStyle name="20% - Accent6 2 2 3" xfId="1111"/>
    <cellStyle name="20% - Accent6 2 2 3 2" xfId="2246"/>
    <cellStyle name="20% - Accent6 2 2 3 2 2" xfId="5666"/>
    <cellStyle name="20% - Accent6 2 2 3 2 3" xfId="7938"/>
    <cellStyle name="20% - Accent6 2 2 3 2 4" xfId="10210"/>
    <cellStyle name="20% - Accent6 2 2 3 3" xfId="4531"/>
    <cellStyle name="20% - Accent6 2 2 3 4" xfId="6803"/>
    <cellStyle name="20% - Accent6 2 2 3 5" xfId="9075"/>
    <cellStyle name="20% - Accent6 2 2 4" xfId="657"/>
    <cellStyle name="20% - Accent6 2 2 4 2" xfId="1792"/>
    <cellStyle name="20% - Accent6 2 2 4 2 2" xfId="5212"/>
    <cellStyle name="20% - Accent6 2 2 4 2 3" xfId="7484"/>
    <cellStyle name="20% - Accent6 2 2 4 2 4" xfId="9756"/>
    <cellStyle name="20% - Accent6 2 2 4 3" xfId="4077"/>
    <cellStyle name="20% - Accent6 2 2 4 4" xfId="6349"/>
    <cellStyle name="20% - Accent6 2 2 4 5" xfId="8621"/>
    <cellStyle name="20% - Accent6 2 2 5" xfId="1338"/>
    <cellStyle name="20% - Accent6 2 2 5 2" xfId="4758"/>
    <cellStyle name="20% - Accent6 2 2 5 3" xfId="7030"/>
    <cellStyle name="20% - Accent6 2 2 5 4" xfId="9302"/>
    <cellStyle name="20% - Accent6 2 2 6" xfId="3623"/>
    <cellStyle name="20% - Accent6 2 2 7" xfId="5895"/>
    <cellStyle name="20% - Accent6 2 2 8" xfId="8167"/>
    <cellStyle name="20% - Accent6 2 3" xfId="136"/>
    <cellStyle name="20% - Accent6 2 3 2" xfId="374"/>
    <cellStyle name="20% - Accent6 2 3 2 2" xfId="828"/>
    <cellStyle name="20% - Accent6 2 3 2 2 2" xfId="1963"/>
    <cellStyle name="20% - Accent6 2 3 2 2 2 2" xfId="5383"/>
    <cellStyle name="20% - Accent6 2 3 2 2 2 3" xfId="7655"/>
    <cellStyle name="20% - Accent6 2 3 2 2 2 4" xfId="9927"/>
    <cellStyle name="20% - Accent6 2 3 2 2 3" xfId="4248"/>
    <cellStyle name="20% - Accent6 2 3 2 2 4" xfId="6520"/>
    <cellStyle name="20% - Accent6 2 3 2 2 5" xfId="8792"/>
    <cellStyle name="20% - Accent6 2 3 2 3" xfId="1509"/>
    <cellStyle name="20% - Accent6 2 3 2 3 2" xfId="4929"/>
    <cellStyle name="20% - Accent6 2 3 2 3 3" xfId="7201"/>
    <cellStyle name="20% - Accent6 2 3 2 3 4" xfId="9473"/>
    <cellStyle name="20% - Accent6 2 3 2 4" xfId="3794"/>
    <cellStyle name="20% - Accent6 2 3 2 5" xfId="6066"/>
    <cellStyle name="20% - Accent6 2 3 2 6" xfId="8338"/>
    <cellStyle name="20% - Accent6 2 3 3" xfId="1055"/>
    <cellStyle name="20% - Accent6 2 3 3 2" xfId="2190"/>
    <cellStyle name="20% - Accent6 2 3 3 2 2" xfId="5610"/>
    <cellStyle name="20% - Accent6 2 3 3 2 3" xfId="7882"/>
    <cellStyle name="20% - Accent6 2 3 3 2 4" xfId="10154"/>
    <cellStyle name="20% - Accent6 2 3 3 3" xfId="4475"/>
    <cellStyle name="20% - Accent6 2 3 3 4" xfId="6747"/>
    <cellStyle name="20% - Accent6 2 3 3 5" xfId="9019"/>
    <cellStyle name="20% - Accent6 2 3 4" xfId="601"/>
    <cellStyle name="20% - Accent6 2 3 4 2" xfId="1736"/>
    <cellStyle name="20% - Accent6 2 3 4 2 2" xfId="5156"/>
    <cellStyle name="20% - Accent6 2 3 4 2 3" xfId="7428"/>
    <cellStyle name="20% - Accent6 2 3 4 2 4" xfId="9700"/>
    <cellStyle name="20% - Accent6 2 3 4 3" xfId="4021"/>
    <cellStyle name="20% - Accent6 2 3 4 4" xfId="6293"/>
    <cellStyle name="20% - Accent6 2 3 4 5" xfId="8565"/>
    <cellStyle name="20% - Accent6 2 3 5" xfId="1282"/>
    <cellStyle name="20% - Accent6 2 3 5 2" xfId="4702"/>
    <cellStyle name="20% - Accent6 2 3 5 3" xfId="6974"/>
    <cellStyle name="20% - Accent6 2 3 5 4" xfId="9246"/>
    <cellStyle name="20% - Accent6 2 3 6" xfId="3567"/>
    <cellStyle name="20% - Accent6 2 3 7" xfId="5839"/>
    <cellStyle name="20% - Accent6 2 3 8" xfId="8111"/>
    <cellStyle name="20% - Accent6 2 4" xfId="262"/>
    <cellStyle name="20% - Accent6 2 4 2" xfId="489"/>
    <cellStyle name="20% - Accent6 2 4 2 2" xfId="943"/>
    <cellStyle name="20% - Accent6 2 4 2 2 2" xfId="2078"/>
    <cellStyle name="20% - Accent6 2 4 2 2 2 2" xfId="5498"/>
    <cellStyle name="20% - Accent6 2 4 2 2 2 3" xfId="7770"/>
    <cellStyle name="20% - Accent6 2 4 2 2 2 4" xfId="10042"/>
    <cellStyle name="20% - Accent6 2 4 2 2 3" xfId="4363"/>
    <cellStyle name="20% - Accent6 2 4 2 2 4" xfId="6635"/>
    <cellStyle name="20% - Accent6 2 4 2 2 5" xfId="8907"/>
    <cellStyle name="20% - Accent6 2 4 2 3" xfId="1624"/>
    <cellStyle name="20% - Accent6 2 4 2 3 2" xfId="5044"/>
    <cellStyle name="20% - Accent6 2 4 2 3 3" xfId="7316"/>
    <cellStyle name="20% - Accent6 2 4 2 3 4" xfId="9588"/>
    <cellStyle name="20% - Accent6 2 4 2 4" xfId="3909"/>
    <cellStyle name="20% - Accent6 2 4 2 5" xfId="6181"/>
    <cellStyle name="20% - Accent6 2 4 2 6" xfId="8453"/>
    <cellStyle name="20% - Accent6 2 4 3" xfId="1170"/>
    <cellStyle name="20% - Accent6 2 4 3 2" xfId="2305"/>
    <cellStyle name="20% - Accent6 2 4 3 2 2" xfId="5725"/>
    <cellStyle name="20% - Accent6 2 4 3 2 3" xfId="7997"/>
    <cellStyle name="20% - Accent6 2 4 3 2 4" xfId="10269"/>
    <cellStyle name="20% - Accent6 2 4 3 3" xfId="4590"/>
    <cellStyle name="20% - Accent6 2 4 3 4" xfId="6862"/>
    <cellStyle name="20% - Accent6 2 4 3 5" xfId="9134"/>
    <cellStyle name="20% - Accent6 2 4 4" xfId="716"/>
    <cellStyle name="20% - Accent6 2 4 4 2" xfId="1851"/>
    <cellStyle name="20% - Accent6 2 4 4 2 2" xfId="5271"/>
    <cellStyle name="20% - Accent6 2 4 4 2 3" xfId="7543"/>
    <cellStyle name="20% - Accent6 2 4 4 2 4" xfId="9815"/>
    <cellStyle name="20% - Accent6 2 4 4 3" xfId="4136"/>
    <cellStyle name="20% - Accent6 2 4 4 4" xfId="6408"/>
    <cellStyle name="20% - Accent6 2 4 4 5" xfId="8680"/>
    <cellStyle name="20% - Accent6 2 4 5" xfId="1397"/>
    <cellStyle name="20% - Accent6 2 4 5 2" xfId="4817"/>
    <cellStyle name="20% - Accent6 2 4 5 3" xfId="7089"/>
    <cellStyle name="20% - Accent6 2 4 5 4" xfId="9361"/>
    <cellStyle name="20% - Accent6 2 4 6" xfId="3682"/>
    <cellStyle name="20% - Accent6 2 4 7" xfId="5954"/>
    <cellStyle name="20% - Accent6 2 4 8" xfId="8226"/>
    <cellStyle name="20% - Accent6 2 5" xfId="318"/>
    <cellStyle name="20% - Accent6 2 5 2" xfId="772"/>
    <cellStyle name="20% - Accent6 2 5 2 2" xfId="1907"/>
    <cellStyle name="20% - Accent6 2 5 2 2 2" xfId="5327"/>
    <cellStyle name="20% - Accent6 2 5 2 2 3" xfId="7599"/>
    <cellStyle name="20% - Accent6 2 5 2 2 4" xfId="9871"/>
    <cellStyle name="20% - Accent6 2 5 2 3" xfId="4192"/>
    <cellStyle name="20% - Accent6 2 5 2 4" xfId="6464"/>
    <cellStyle name="20% - Accent6 2 5 2 5" xfId="8736"/>
    <cellStyle name="20% - Accent6 2 5 3" xfId="1453"/>
    <cellStyle name="20% - Accent6 2 5 3 2" xfId="4873"/>
    <cellStyle name="20% - Accent6 2 5 3 3" xfId="7145"/>
    <cellStyle name="20% - Accent6 2 5 3 4" xfId="9417"/>
    <cellStyle name="20% - Accent6 2 5 4" xfId="3738"/>
    <cellStyle name="20% - Accent6 2 5 5" xfId="6010"/>
    <cellStyle name="20% - Accent6 2 5 6" xfId="8282"/>
    <cellStyle name="20% - Accent6 2 6" xfId="999"/>
    <cellStyle name="20% - Accent6 2 6 2" xfId="2134"/>
    <cellStyle name="20% - Accent6 2 6 2 2" xfId="5554"/>
    <cellStyle name="20% - Accent6 2 6 2 3" xfId="7826"/>
    <cellStyle name="20% - Accent6 2 6 2 4" xfId="10098"/>
    <cellStyle name="20% - Accent6 2 6 3" xfId="4419"/>
    <cellStyle name="20% - Accent6 2 6 4" xfId="6691"/>
    <cellStyle name="20% - Accent6 2 6 5" xfId="8963"/>
    <cellStyle name="20% - Accent6 2 7" xfId="545"/>
    <cellStyle name="20% - Accent6 2 7 2" xfId="1680"/>
    <cellStyle name="20% - Accent6 2 7 2 2" xfId="5100"/>
    <cellStyle name="20% - Accent6 2 7 2 3" xfId="7372"/>
    <cellStyle name="20% - Accent6 2 7 2 4" xfId="9644"/>
    <cellStyle name="20% - Accent6 2 7 3" xfId="3965"/>
    <cellStyle name="20% - Accent6 2 7 4" xfId="6237"/>
    <cellStyle name="20% - Accent6 2 7 5" xfId="8509"/>
    <cellStyle name="20% - Accent6 2 8" xfId="1226"/>
    <cellStyle name="20% - Accent6 2 8 2" xfId="4646"/>
    <cellStyle name="20% - Accent6 2 8 3" xfId="6918"/>
    <cellStyle name="20% - Accent6 2 8 4" xfId="9190"/>
    <cellStyle name="20% - Accent6 2 9" xfId="3511"/>
    <cellStyle name="20% - Accent6 3" xfId="164"/>
    <cellStyle name="20% - Accent6 3 2" xfId="402"/>
    <cellStyle name="20% - Accent6 3 2 2" xfId="856"/>
    <cellStyle name="20% - Accent6 3 2 2 2" xfId="1991"/>
    <cellStyle name="20% - Accent6 3 2 2 2 2" xfId="5411"/>
    <cellStyle name="20% - Accent6 3 2 2 2 3" xfId="7683"/>
    <cellStyle name="20% - Accent6 3 2 2 2 4" xfId="9955"/>
    <cellStyle name="20% - Accent6 3 2 2 3" xfId="4276"/>
    <cellStyle name="20% - Accent6 3 2 2 4" xfId="6548"/>
    <cellStyle name="20% - Accent6 3 2 2 5" xfId="8820"/>
    <cellStyle name="20% - Accent6 3 2 3" xfId="1537"/>
    <cellStyle name="20% - Accent6 3 2 3 2" xfId="4957"/>
    <cellStyle name="20% - Accent6 3 2 3 3" xfId="7229"/>
    <cellStyle name="20% - Accent6 3 2 3 4" xfId="9501"/>
    <cellStyle name="20% - Accent6 3 2 4" xfId="3822"/>
    <cellStyle name="20% - Accent6 3 2 5" xfId="6094"/>
    <cellStyle name="20% - Accent6 3 2 6" xfId="8366"/>
    <cellStyle name="20% - Accent6 3 3" xfId="1083"/>
    <cellStyle name="20% - Accent6 3 3 2" xfId="2218"/>
    <cellStyle name="20% - Accent6 3 3 2 2" xfId="5638"/>
    <cellStyle name="20% - Accent6 3 3 2 3" xfId="7910"/>
    <cellStyle name="20% - Accent6 3 3 2 4" xfId="10182"/>
    <cellStyle name="20% - Accent6 3 3 3" xfId="4503"/>
    <cellStyle name="20% - Accent6 3 3 4" xfId="6775"/>
    <cellStyle name="20% - Accent6 3 3 5" xfId="9047"/>
    <cellStyle name="20% - Accent6 3 4" xfId="629"/>
    <cellStyle name="20% - Accent6 3 4 2" xfId="1764"/>
    <cellStyle name="20% - Accent6 3 4 2 2" xfId="5184"/>
    <cellStyle name="20% - Accent6 3 4 2 3" xfId="7456"/>
    <cellStyle name="20% - Accent6 3 4 2 4" xfId="9728"/>
    <cellStyle name="20% - Accent6 3 4 3" xfId="4049"/>
    <cellStyle name="20% - Accent6 3 4 4" xfId="6321"/>
    <cellStyle name="20% - Accent6 3 4 5" xfId="8593"/>
    <cellStyle name="20% - Accent6 3 5" xfId="1310"/>
    <cellStyle name="20% - Accent6 3 5 2" xfId="4730"/>
    <cellStyle name="20% - Accent6 3 5 3" xfId="7002"/>
    <cellStyle name="20% - Accent6 3 5 4" xfId="9274"/>
    <cellStyle name="20% - Accent6 3 6" xfId="3595"/>
    <cellStyle name="20% - Accent6 3 7" xfId="5867"/>
    <cellStyle name="20% - Accent6 3 8" xfId="8139"/>
    <cellStyle name="20% - Accent6 4" xfId="108"/>
    <cellStyle name="20% - Accent6 4 2" xfId="346"/>
    <cellStyle name="20% - Accent6 4 2 2" xfId="800"/>
    <cellStyle name="20% - Accent6 4 2 2 2" xfId="1935"/>
    <cellStyle name="20% - Accent6 4 2 2 2 2" xfId="5355"/>
    <cellStyle name="20% - Accent6 4 2 2 2 3" xfId="7627"/>
    <cellStyle name="20% - Accent6 4 2 2 2 4" xfId="9899"/>
    <cellStyle name="20% - Accent6 4 2 2 3" xfId="4220"/>
    <cellStyle name="20% - Accent6 4 2 2 4" xfId="6492"/>
    <cellStyle name="20% - Accent6 4 2 2 5" xfId="8764"/>
    <cellStyle name="20% - Accent6 4 2 3" xfId="1481"/>
    <cellStyle name="20% - Accent6 4 2 3 2" xfId="4901"/>
    <cellStyle name="20% - Accent6 4 2 3 3" xfId="7173"/>
    <cellStyle name="20% - Accent6 4 2 3 4" xfId="9445"/>
    <cellStyle name="20% - Accent6 4 2 4" xfId="3766"/>
    <cellStyle name="20% - Accent6 4 2 5" xfId="6038"/>
    <cellStyle name="20% - Accent6 4 2 6" xfId="8310"/>
    <cellStyle name="20% - Accent6 4 3" xfId="1027"/>
    <cellStyle name="20% - Accent6 4 3 2" xfId="2162"/>
    <cellStyle name="20% - Accent6 4 3 2 2" xfId="5582"/>
    <cellStyle name="20% - Accent6 4 3 2 3" xfId="7854"/>
    <cellStyle name="20% - Accent6 4 3 2 4" xfId="10126"/>
    <cellStyle name="20% - Accent6 4 3 3" xfId="4447"/>
    <cellStyle name="20% - Accent6 4 3 4" xfId="6719"/>
    <cellStyle name="20% - Accent6 4 3 5" xfId="8991"/>
    <cellStyle name="20% - Accent6 4 4" xfId="573"/>
    <cellStyle name="20% - Accent6 4 4 2" xfId="1708"/>
    <cellStyle name="20% - Accent6 4 4 2 2" xfId="5128"/>
    <cellStyle name="20% - Accent6 4 4 2 3" xfId="7400"/>
    <cellStyle name="20% - Accent6 4 4 2 4" xfId="9672"/>
    <cellStyle name="20% - Accent6 4 4 3" xfId="3993"/>
    <cellStyle name="20% - Accent6 4 4 4" xfId="6265"/>
    <cellStyle name="20% - Accent6 4 4 5" xfId="8537"/>
    <cellStyle name="20% - Accent6 4 5" xfId="1254"/>
    <cellStyle name="20% - Accent6 4 5 2" xfId="4674"/>
    <cellStyle name="20% - Accent6 4 5 3" xfId="6946"/>
    <cellStyle name="20% - Accent6 4 5 4" xfId="9218"/>
    <cellStyle name="20% - Accent6 4 6" xfId="3539"/>
    <cellStyle name="20% - Accent6 4 7" xfId="5811"/>
    <cellStyle name="20% - Accent6 4 8" xfId="8083"/>
    <cellStyle name="20% - Accent6 5" xfId="223"/>
    <cellStyle name="20% - Accent6 5 2" xfId="461"/>
    <cellStyle name="20% - Accent6 5 2 2" xfId="915"/>
    <cellStyle name="20% - Accent6 5 2 2 2" xfId="2050"/>
    <cellStyle name="20% - Accent6 5 2 2 2 2" xfId="5470"/>
    <cellStyle name="20% - Accent6 5 2 2 2 3" xfId="7742"/>
    <cellStyle name="20% - Accent6 5 2 2 2 4" xfId="10014"/>
    <cellStyle name="20% - Accent6 5 2 2 3" xfId="4335"/>
    <cellStyle name="20% - Accent6 5 2 2 4" xfId="6607"/>
    <cellStyle name="20% - Accent6 5 2 2 5" xfId="8879"/>
    <cellStyle name="20% - Accent6 5 2 3" xfId="1596"/>
    <cellStyle name="20% - Accent6 5 2 3 2" xfId="5016"/>
    <cellStyle name="20% - Accent6 5 2 3 3" xfId="7288"/>
    <cellStyle name="20% - Accent6 5 2 3 4" xfId="9560"/>
    <cellStyle name="20% - Accent6 5 2 4" xfId="3881"/>
    <cellStyle name="20% - Accent6 5 2 5" xfId="6153"/>
    <cellStyle name="20% - Accent6 5 2 6" xfId="8425"/>
    <cellStyle name="20% - Accent6 5 3" xfId="1142"/>
    <cellStyle name="20% - Accent6 5 3 2" xfId="2277"/>
    <cellStyle name="20% - Accent6 5 3 2 2" xfId="5697"/>
    <cellStyle name="20% - Accent6 5 3 2 3" xfId="7969"/>
    <cellStyle name="20% - Accent6 5 3 2 4" xfId="10241"/>
    <cellStyle name="20% - Accent6 5 3 3" xfId="4562"/>
    <cellStyle name="20% - Accent6 5 3 4" xfId="6834"/>
    <cellStyle name="20% - Accent6 5 3 5" xfId="9106"/>
    <cellStyle name="20% - Accent6 5 4" xfId="688"/>
    <cellStyle name="20% - Accent6 5 4 2" xfId="1823"/>
    <cellStyle name="20% - Accent6 5 4 2 2" xfId="5243"/>
    <cellStyle name="20% - Accent6 5 4 2 3" xfId="7515"/>
    <cellStyle name="20% - Accent6 5 4 2 4" xfId="9787"/>
    <cellStyle name="20% - Accent6 5 4 3" xfId="4108"/>
    <cellStyle name="20% - Accent6 5 4 4" xfId="6380"/>
    <cellStyle name="20% - Accent6 5 4 5" xfId="8652"/>
    <cellStyle name="20% - Accent6 5 5" xfId="1369"/>
    <cellStyle name="20% - Accent6 5 5 2" xfId="4789"/>
    <cellStyle name="20% - Accent6 5 5 3" xfId="7061"/>
    <cellStyle name="20% - Accent6 5 5 4" xfId="9333"/>
    <cellStyle name="20% - Accent6 5 6" xfId="3654"/>
    <cellStyle name="20% - Accent6 5 7" xfId="5926"/>
    <cellStyle name="20% - Accent6 5 8" xfId="8198"/>
    <cellStyle name="20% - Accent6 6" xfId="290"/>
    <cellStyle name="20% - Accent6 6 2" xfId="744"/>
    <cellStyle name="20% - Accent6 6 2 2" xfId="1879"/>
    <cellStyle name="20% - Accent6 6 2 2 2" xfId="5299"/>
    <cellStyle name="20% - Accent6 6 2 2 3" xfId="7571"/>
    <cellStyle name="20% - Accent6 6 2 2 4" xfId="9843"/>
    <cellStyle name="20% - Accent6 6 2 3" xfId="4164"/>
    <cellStyle name="20% - Accent6 6 2 4" xfId="6436"/>
    <cellStyle name="20% - Accent6 6 2 5" xfId="8708"/>
    <cellStyle name="20% - Accent6 6 3" xfId="1425"/>
    <cellStyle name="20% - Accent6 6 3 2" xfId="4845"/>
    <cellStyle name="20% - Accent6 6 3 3" xfId="7117"/>
    <cellStyle name="20% - Accent6 6 3 4" xfId="9389"/>
    <cellStyle name="20% - Accent6 6 4" xfId="3710"/>
    <cellStyle name="20% - Accent6 6 5" xfId="5982"/>
    <cellStyle name="20% - Accent6 6 6" xfId="8254"/>
    <cellStyle name="20% - Accent6 7" xfId="971"/>
    <cellStyle name="20% - Accent6 7 2" xfId="2106"/>
    <cellStyle name="20% - Accent6 7 2 2" xfId="5526"/>
    <cellStyle name="20% - Accent6 7 2 3" xfId="7798"/>
    <cellStyle name="20% - Accent6 7 2 4" xfId="10070"/>
    <cellStyle name="20% - Accent6 7 3" xfId="4391"/>
    <cellStyle name="20% - Accent6 7 4" xfId="6663"/>
    <cellStyle name="20% - Accent6 7 5" xfId="8935"/>
    <cellStyle name="20% - Accent6 8" xfId="517"/>
    <cellStyle name="20% - Accent6 8 2" xfId="1652"/>
    <cellStyle name="20% - Accent6 8 2 2" xfId="5072"/>
    <cellStyle name="20% - Accent6 8 2 3" xfId="7344"/>
    <cellStyle name="20% - Accent6 8 2 4" xfId="9616"/>
    <cellStyle name="20% - Accent6 8 3" xfId="3937"/>
    <cellStyle name="20% - Accent6 8 4" xfId="6209"/>
    <cellStyle name="20% - Accent6 8 5" xfId="8481"/>
    <cellStyle name="20% - Accent6 9" xfId="1198"/>
    <cellStyle name="20% - Accent6 9 2" xfId="4618"/>
    <cellStyle name="20% - Accent6 9 3" xfId="6890"/>
    <cellStyle name="20% - Accent6 9 4" xfId="9162"/>
    <cellStyle name="40% - Accent1" xfId="22" builtinId="31" customBuiltin="1"/>
    <cellStyle name="40% - Accent1 10" xfId="3474"/>
    <cellStyle name="40% - Accent1 11" xfId="5746"/>
    <cellStyle name="40% - Accent1 12" xfId="8018"/>
    <cellStyle name="40% - Accent1 2" xfId="71"/>
    <cellStyle name="40% - Accent1 2 10" xfId="5774"/>
    <cellStyle name="40% - Accent1 2 11" xfId="8046"/>
    <cellStyle name="40% - Accent1 2 2" xfId="183"/>
    <cellStyle name="40% - Accent1 2 2 2" xfId="421"/>
    <cellStyle name="40% - Accent1 2 2 2 2" xfId="875"/>
    <cellStyle name="40% - Accent1 2 2 2 2 2" xfId="2010"/>
    <cellStyle name="40% - Accent1 2 2 2 2 2 2" xfId="5430"/>
    <cellStyle name="40% - Accent1 2 2 2 2 2 3" xfId="7702"/>
    <cellStyle name="40% - Accent1 2 2 2 2 2 4" xfId="9974"/>
    <cellStyle name="40% - Accent1 2 2 2 2 3" xfId="4295"/>
    <cellStyle name="40% - Accent1 2 2 2 2 4" xfId="6567"/>
    <cellStyle name="40% - Accent1 2 2 2 2 5" xfId="8839"/>
    <cellStyle name="40% - Accent1 2 2 2 3" xfId="1556"/>
    <cellStyle name="40% - Accent1 2 2 2 3 2" xfId="4976"/>
    <cellStyle name="40% - Accent1 2 2 2 3 3" xfId="7248"/>
    <cellStyle name="40% - Accent1 2 2 2 3 4" xfId="9520"/>
    <cellStyle name="40% - Accent1 2 2 2 4" xfId="3841"/>
    <cellStyle name="40% - Accent1 2 2 2 5" xfId="6113"/>
    <cellStyle name="40% - Accent1 2 2 2 6" xfId="8385"/>
    <cellStyle name="40% - Accent1 2 2 3" xfId="1102"/>
    <cellStyle name="40% - Accent1 2 2 3 2" xfId="2237"/>
    <cellStyle name="40% - Accent1 2 2 3 2 2" xfId="5657"/>
    <cellStyle name="40% - Accent1 2 2 3 2 3" xfId="7929"/>
    <cellStyle name="40% - Accent1 2 2 3 2 4" xfId="10201"/>
    <cellStyle name="40% - Accent1 2 2 3 3" xfId="4522"/>
    <cellStyle name="40% - Accent1 2 2 3 4" xfId="6794"/>
    <cellStyle name="40% - Accent1 2 2 3 5" xfId="9066"/>
    <cellStyle name="40% - Accent1 2 2 4" xfId="648"/>
    <cellStyle name="40% - Accent1 2 2 4 2" xfId="1783"/>
    <cellStyle name="40% - Accent1 2 2 4 2 2" xfId="5203"/>
    <cellStyle name="40% - Accent1 2 2 4 2 3" xfId="7475"/>
    <cellStyle name="40% - Accent1 2 2 4 2 4" xfId="9747"/>
    <cellStyle name="40% - Accent1 2 2 4 3" xfId="4068"/>
    <cellStyle name="40% - Accent1 2 2 4 4" xfId="6340"/>
    <cellStyle name="40% - Accent1 2 2 4 5" xfId="8612"/>
    <cellStyle name="40% - Accent1 2 2 5" xfId="1329"/>
    <cellStyle name="40% - Accent1 2 2 5 2" xfId="4749"/>
    <cellStyle name="40% - Accent1 2 2 5 3" xfId="7021"/>
    <cellStyle name="40% - Accent1 2 2 5 4" xfId="9293"/>
    <cellStyle name="40% - Accent1 2 2 6" xfId="3614"/>
    <cellStyle name="40% - Accent1 2 2 7" xfId="5886"/>
    <cellStyle name="40% - Accent1 2 2 8" xfId="8158"/>
    <cellStyle name="40% - Accent1 2 3" xfId="127"/>
    <cellStyle name="40% - Accent1 2 3 2" xfId="365"/>
    <cellStyle name="40% - Accent1 2 3 2 2" xfId="819"/>
    <cellStyle name="40% - Accent1 2 3 2 2 2" xfId="1954"/>
    <cellStyle name="40% - Accent1 2 3 2 2 2 2" xfId="5374"/>
    <cellStyle name="40% - Accent1 2 3 2 2 2 3" xfId="7646"/>
    <cellStyle name="40% - Accent1 2 3 2 2 2 4" xfId="9918"/>
    <cellStyle name="40% - Accent1 2 3 2 2 3" xfId="4239"/>
    <cellStyle name="40% - Accent1 2 3 2 2 4" xfId="6511"/>
    <cellStyle name="40% - Accent1 2 3 2 2 5" xfId="8783"/>
    <cellStyle name="40% - Accent1 2 3 2 3" xfId="1500"/>
    <cellStyle name="40% - Accent1 2 3 2 3 2" xfId="4920"/>
    <cellStyle name="40% - Accent1 2 3 2 3 3" xfId="7192"/>
    <cellStyle name="40% - Accent1 2 3 2 3 4" xfId="9464"/>
    <cellStyle name="40% - Accent1 2 3 2 4" xfId="3785"/>
    <cellStyle name="40% - Accent1 2 3 2 5" xfId="6057"/>
    <cellStyle name="40% - Accent1 2 3 2 6" xfId="8329"/>
    <cellStyle name="40% - Accent1 2 3 3" xfId="1046"/>
    <cellStyle name="40% - Accent1 2 3 3 2" xfId="2181"/>
    <cellStyle name="40% - Accent1 2 3 3 2 2" xfId="5601"/>
    <cellStyle name="40% - Accent1 2 3 3 2 3" xfId="7873"/>
    <cellStyle name="40% - Accent1 2 3 3 2 4" xfId="10145"/>
    <cellStyle name="40% - Accent1 2 3 3 3" xfId="4466"/>
    <cellStyle name="40% - Accent1 2 3 3 4" xfId="6738"/>
    <cellStyle name="40% - Accent1 2 3 3 5" xfId="9010"/>
    <cellStyle name="40% - Accent1 2 3 4" xfId="592"/>
    <cellStyle name="40% - Accent1 2 3 4 2" xfId="1727"/>
    <cellStyle name="40% - Accent1 2 3 4 2 2" xfId="5147"/>
    <cellStyle name="40% - Accent1 2 3 4 2 3" xfId="7419"/>
    <cellStyle name="40% - Accent1 2 3 4 2 4" xfId="9691"/>
    <cellStyle name="40% - Accent1 2 3 4 3" xfId="4012"/>
    <cellStyle name="40% - Accent1 2 3 4 4" xfId="6284"/>
    <cellStyle name="40% - Accent1 2 3 4 5" xfId="8556"/>
    <cellStyle name="40% - Accent1 2 3 5" xfId="1273"/>
    <cellStyle name="40% - Accent1 2 3 5 2" xfId="4693"/>
    <cellStyle name="40% - Accent1 2 3 5 3" xfId="6965"/>
    <cellStyle name="40% - Accent1 2 3 5 4" xfId="9237"/>
    <cellStyle name="40% - Accent1 2 3 6" xfId="3558"/>
    <cellStyle name="40% - Accent1 2 3 7" xfId="5830"/>
    <cellStyle name="40% - Accent1 2 3 8" xfId="8102"/>
    <cellStyle name="40% - Accent1 2 4" xfId="253"/>
    <cellStyle name="40% - Accent1 2 4 2" xfId="480"/>
    <cellStyle name="40% - Accent1 2 4 2 2" xfId="934"/>
    <cellStyle name="40% - Accent1 2 4 2 2 2" xfId="2069"/>
    <cellStyle name="40% - Accent1 2 4 2 2 2 2" xfId="5489"/>
    <cellStyle name="40% - Accent1 2 4 2 2 2 3" xfId="7761"/>
    <cellStyle name="40% - Accent1 2 4 2 2 2 4" xfId="10033"/>
    <cellStyle name="40% - Accent1 2 4 2 2 3" xfId="4354"/>
    <cellStyle name="40% - Accent1 2 4 2 2 4" xfId="6626"/>
    <cellStyle name="40% - Accent1 2 4 2 2 5" xfId="8898"/>
    <cellStyle name="40% - Accent1 2 4 2 3" xfId="1615"/>
    <cellStyle name="40% - Accent1 2 4 2 3 2" xfId="5035"/>
    <cellStyle name="40% - Accent1 2 4 2 3 3" xfId="7307"/>
    <cellStyle name="40% - Accent1 2 4 2 3 4" xfId="9579"/>
    <cellStyle name="40% - Accent1 2 4 2 4" xfId="3900"/>
    <cellStyle name="40% - Accent1 2 4 2 5" xfId="6172"/>
    <cellStyle name="40% - Accent1 2 4 2 6" xfId="8444"/>
    <cellStyle name="40% - Accent1 2 4 3" xfId="1161"/>
    <cellStyle name="40% - Accent1 2 4 3 2" xfId="2296"/>
    <cellStyle name="40% - Accent1 2 4 3 2 2" xfId="5716"/>
    <cellStyle name="40% - Accent1 2 4 3 2 3" xfId="7988"/>
    <cellStyle name="40% - Accent1 2 4 3 2 4" xfId="10260"/>
    <cellStyle name="40% - Accent1 2 4 3 3" xfId="4581"/>
    <cellStyle name="40% - Accent1 2 4 3 4" xfId="6853"/>
    <cellStyle name="40% - Accent1 2 4 3 5" xfId="9125"/>
    <cellStyle name="40% - Accent1 2 4 4" xfId="707"/>
    <cellStyle name="40% - Accent1 2 4 4 2" xfId="1842"/>
    <cellStyle name="40% - Accent1 2 4 4 2 2" xfId="5262"/>
    <cellStyle name="40% - Accent1 2 4 4 2 3" xfId="7534"/>
    <cellStyle name="40% - Accent1 2 4 4 2 4" xfId="9806"/>
    <cellStyle name="40% - Accent1 2 4 4 3" xfId="4127"/>
    <cellStyle name="40% - Accent1 2 4 4 4" xfId="6399"/>
    <cellStyle name="40% - Accent1 2 4 4 5" xfId="8671"/>
    <cellStyle name="40% - Accent1 2 4 5" xfId="1388"/>
    <cellStyle name="40% - Accent1 2 4 5 2" xfId="4808"/>
    <cellStyle name="40% - Accent1 2 4 5 3" xfId="7080"/>
    <cellStyle name="40% - Accent1 2 4 5 4" xfId="9352"/>
    <cellStyle name="40% - Accent1 2 4 6" xfId="3673"/>
    <cellStyle name="40% - Accent1 2 4 7" xfId="5945"/>
    <cellStyle name="40% - Accent1 2 4 8" xfId="8217"/>
    <cellStyle name="40% - Accent1 2 5" xfId="309"/>
    <cellStyle name="40% - Accent1 2 5 2" xfId="763"/>
    <cellStyle name="40% - Accent1 2 5 2 2" xfId="1898"/>
    <cellStyle name="40% - Accent1 2 5 2 2 2" xfId="5318"/>
    <cellStyle name="40% - Accent1 2 5 2 2 3" xfId="7590"/>
    <cellStyle name="40% - Accent1 2 5 2 2 4" xfId="9862"/>
    <cellStyle name="40% - Accent1 2 5 2 3" xfId="4183"/>
    <cellStyle name="40% - Accent1 2 5 2 4" xfId="6455"/>
    <cellStyle name="40% - Accent1 2 5 2 5" xfId="8727"/>
    <cellStyle name="40% - Accent1 2 5 3" xfId="1444"/>
    <cellStyle name="40% - Accent1 2 5 3 2" xfId="4864"/>
    <cellStyle name="40% - Accent1 2 5 3 3" xfId="7136"/>
    <cellStyle name="40% - Accent1 2 5 3 4" xfId="9408"/>
    <cellStyle name="40% - Accent1 2 5 4" xfId="3729"/>
    <cellStyle name="40% - Accent1 2 5 5" xfId="6001"/>
    <cellStyle name="40% - Accent1 2 5 6" xfId="8273"/>
    <cellStyle name="40% - Accent1 2 6" xfId="990"/>
    <cellStyle name="40% - Accent1 2 6 2" xfId="2125"/>
    <cellStyle name="40% - Accent1 2 6 2 2" xfId="5545"/>
    <cellStyle name="40% - Accent1 2 6 2 3" xfId="7817"/>
    <cellStyle name="40% - Accent1 2 6 2 4" xfId="10089"/>
    <cellStyle name="40% - Accent1 2 6 3" xfId="4410"/>
    <cellStyle name="40% - Accent1 2 6 4" xfId="6682"/>
    <cellStyle name="40% - Accent1 2 6 5" xfId="8954"/>
    <cellStyle name="40% - Accent1 2 7" xfId="536"/>
    <cellStyle name="40% - Accent1 2 7 2" xfId="1671"/>
    <cellStyle name="40% - Accent1 2 7 2 2" xfId="5091"/>
    <cellStyle name="40% - Accent1 2 7 2 3" xfId="7363"/>
    <cellStyle name="40% - Accent1 2 7 2 4" xfId="9635"/>
    <cellStyle name="40% - Accent1 2 7 3" xfId="3956"/>
    <cellStyle name="40% - Accent1 2 7 4" xfId="6228"/>
    <cellStyle name="40% - Accent1 2 7 5" xfId="8500"/>
    <cellStyle name="40% - Accent1 2 8" xfId="1217"/>
    <cellStyle name="40% - Accent1 2 8 2" xfId="4637"/>
    <cellStyle name="40% - Accent1 2 8 3" xfId="6909"/>
    <cellStyle name="40% - Accent1 2 8 4" xfId="9181"/>
    <cellStyle name="40% - Accent1 2 9" xfId="3502"/>
    <cellStyle name="40% - Accent1 3" xfId="155"/>
    <cellStyle name="40% - Accent1 3 2" xfId="393"/>
    <cellStyle name="40% - Accent1 3 2 2" xfId="847"/>
    <cellStyle name="40% - Accent1 3 2 2 2" xfId="1982"/>
    <cellStyle name="40% - Accent1 3 2 2 2 2" xfId="5402"/>
    <cellStyle name="40% - Accent1 3 2 2 2 3" xfId="7674"/>
    <cellStyle name="40% - Accent1 3 2 2 2 4" xfId="9946"/>
    <cellStyle name="40% - Accent1 3 2 2 3" xfId="4267"/>
    <cellStyle name="40% - Accent1 3 2 2 4" xfId="6539"/>
    <cellStyle name="40% - Accent1 3 2 2 5" xfId="8811"/>
    <cellStyle name="40% - Accent1 3 2 3" xfId="1528"/>
    <cellStyle name="40% - Accent1 3 2 3 2" xfId="4948"/>
    <cellStyle name="40% - Accent1 3 2 3 3" xfId="7220"/>
    <cellStyle name="40% - Accent1 3 2 3 4" xfId="9492"/>
    <cellStyle name="40% - Accent1 3 2 4" xfId="3813"/>
    <cellStyle name="40% - Accent1 3 2 5" xfId="6085"/>
    <cellStyle name="40% - Accent1 3 2 6" xfId="8357"/>
    <cellStyle name="40% - Accent1 3 3" xfId="1074"/>
    <cellStyle name="40% - Accent1 3 3 2" xfId="2209"/>
    <cellStyle name="40% - Accent1 3 3 2 2" xfId="5629"/>
    <cellStyle name="40% - Accent1 3 3 2 3" xfId="7901"/>
    <cellStyle name="40% - Accent1 3 3 2 4" xfId="10173"/>
    <cellStyle name="40% - Accent1 3 3 3" xfId="4494"/>
    <cellStyle name="40% - Accent1 3 3 4" xfId="6766"/>
    <cellStyle name="40% - Accent1 3 3 5" xfId="9038"/>
    <cellStyle name="40% - Accent1 3 4" xfId="620"/>
    <cellStyle name="40% - Accent1 3 4 2" xfId="1755"/>
    <cellStyle name="40% - Accent1 3 4 2 2" xfId="5175"/>
    <cellStyle name="40% - Accent1 3 4 2 3" xfId="7447"/>
    <cellStyle name="40% - Accent1 3 4 2 4" xfId="9719"/>
    <cellStyle name="40% - Accent1 3 4 3" xfId="4040"/>
    <cellStyle name="40% - Accent1 3 4 4" xfId="6312"/>
    <cellStyle name="40% - Accent1 3 4 5" xfId="8584"/>
    <cellStyle name="40% - Accent1 3 5" xfId="1301"/>
    <cellStyle name="40% - Accent1 3 5 2" xfId="4721"/>
    <cellStyle name="40% - Accent1 3 5 3" xfId="6993"/>
    <cellStyle name="40% - Accent1 3 5 4" xfId="9265"/>
    <cellStyle name="40% - Accent1 3 6" xfId="3586"/>
    <cellStyle name="40% - Accent1 3 7" xfId="5858"/>
    <cellStyle name="40% - Accent1 3 8" xfId="8130"/>
    <cellStyle name="40% - Accent1 4" xfId="99"/>
    <cellStyle name="40% - Accent1 4 2" xfId="337"/>
    <cellStyle name="40% - Accent1 4 2 2" xfId="791"/>
    <cellStyle name="40% - Accent1 4 2 2 2" xfId="1926"/>
    <cellStyle name="40% - Accent1 4 2 2 2 2" xfId="5346"/>
    <cellStyle name="40% - Accent1 4 2 2 2 3" xfId="7618"/>
    <cellStyle name="40% - Accent1 4 2 2 2 4" xfId="9890"/>
    <cellStyle name="40% - Accent1 4 2 2 3" xfId="4211"/>
    <cellStyle name="40% - Accent1 4 2 2 4" xfId="6483"/>
    <cellStyle name="40% - Accent1 4 2 2 5" xfId="8755"/>
    <cellStyle name="40% - Accent1 4 2 3" xfId="1472"/>
    <cellStyle name="40% - Accent1 4 2 3 2" xfId="4892"/>
    <cellStyle name="40% - Accent1 4 2 3 3" xfId="7164"/>
    <cellStyle name="40% - Accent1 4 2 3 4" xfId="9436"/>
    <cellStyle name="40% - Accent1 4 2 4" xfId="3757"/>
    <cellStyle name="40% - Accent1 4 2 5" xfId="6029"/>
    <cellStyle name="40% - Accent1 4 2 6" xfId="8301"/>
    <cellStyle name="40% - Accent1 4 3" xfId="1018"/>
    <cellStyle name="40% - Accent1 4 3 2" xfId="2153"/>
    <cellStyle name="40% - Accent1 4 3 2 2" xfId="5573"/>
    <cellStyle name="40% - Accent1 4 3 2 3" xfId="7845"/>
    <cellStyle name="40% - Accent1 4 3 2 4" xfId="10117"/>
    <cellStyle name="40% - Accent1 4 3 3" xfId="4438"/>
    <cellStyle name="40% - Accent1 4 3 4" xfId="6710"/>
    <cellStyle name="40% - Accent1 4 3 5" xfId="8982"/>
    <cellStyle name="40% - Accent1 4 4" xfId="564"/>
    <cellStyle name="40% - Accent1 4 4 2" xfId="1699"/>
    <cellStyle name="40% - Accent1 4 4 2 2" xfId="5119"/>
    <cellStyle name="40% - Accent1 4 4 2 3" xfId="7391"/>
    <cellStyle name="40% - Accent1 4 4 2 4" xfId="9663"/>
    <cellStyle name="40% - Accent1 4 4 3" xfId="3984"/>
    <cellStyle name="40% - Accent1 4 4 4" xfId="6256"/>
    <cellStyle name="40% - Accent1 4 4 5" xfId="8528"/>
    <cellStyle name="40% - Accent1 4 5" xfId="1245"/>
    <cellStyle name="40% - Accent1 4 5 2" xfId="4665"/>
    <cellStyle name="40% - Accent1 4 5 3" xfId="6937"/>
    <cellStyle name="40% - Accent1 4 5 4" xfId="9209"/>
    <cellStyle name="40% - Accent1 4 6" xfId="3530"/>
    <cellStyle name="40% - Accent1 4 7" xfId="5802"/>
    <cellStyle name="40% - Accent1 4 8" xfId="8074"/>
    <cellStyle name="40% - Accent1 5" xfId="214"/>
    <cellStyle name="40% - Accent1 5 2" xfId="452"/>
    <cellStyle name="40% - Accent1 5 2 2" xfId="906"/>
    <cellStyle name="40% - Accent1 5 2 2 2" xfId="2041"/>
    <cellStyle name="40% - Accent1 5 2 2 2 2" xfId="5461"/>
    <cellStyle name="40% - Accent1 5 2 2 2 3" xfId="7733"/>
    <cellStyle name="40% - Accent1 5 2 2 2 4" xfId="10005"/>
    <cellStyle name="40% - Accent1 5 2 2 3" xfId="4326"/>
    <cellStyle name="40% - Accent1 5 2 2 4" xfId="6598"/>
    <cellStyle name="40% - Accent1 5 2 2 5" xfId="8870"/>
    <cellStyle name="40% - Accent1 5 2 3" xfId="1587"/>
    <cellStyle name="40% - Accent1 5 2 3 2" xfId="5007"/>
    <cellStyle name="40% - Accent1 5 2 3 3" xfId="7279"/>
    <cellStyle name="40% - Accent1 5 2 3 4" xfId="9551"/>
    <cellStyle name="40% - Accent1 5 2 4" xfId="3872"/>
    <cellStyle name="40% - Accent1 5 2 5" xfId="6144"/>
    <cellStyle name="40% - Accent1 5 2 6" xfId="8416"/>
    <cellStyle name="40% - Accent1 5 3" xfId="1133"/>
    <cellStyle name="40% - Accent1 5 3 2" xfId="2268"/>
    <cellStyle name="40% - Accent1 5 3 2 2" xfId="5688"/>
    <cellStyle name="40% - Accent1 5 3 2 3" xfId="7960"/>
    <cellStyle name="40% - Accent1 5 3 2 4" xfId="10232"/>
    <cellStyle name="40% - Accent1 5 3 3" xfId="4553"/>
    <cellStyle name="40% - Accent1 5 3 4" xfId="6825"/>
    <cellStyle name="40% - Accent1 5 3 5" xfId="9097"/>
    <cellStyle name="40% - Accent1 5 4" xfId="679"/>
    <cellStyle name="40% - Accent1 5 4 2" xfId="1814"/>
    <cellStyle name="40% - Accent1 5 4 2 2" xfId="5234"/>
    <cellStyle name="40% - Accent1 5 4 2 3" xfId="7506"/>
    <cellStyle name="40% - Accent1 5 4 2 4" xfId="9778"/>
    <cellStyle name="40% - Accent1 5 4 3" xfId="4099"/>
    <cellStyle name="40% - Accent1 5 4 4" xfId="6371"/>
    <cellStyle name="40% - Accent1 5 4 5" xfId="8643"/>
    <cellStyle name="40% - Accent1 5 5" xfId="1360"/>
    <cellStyle name="40% - Accent1 5 5 2" xfId="4780"/>
    <cellStyle name="40% - Accent1 5 5 3" xfId="7052"/>
    <cellStyle name="40% - Accent1 5 5 4" xfId="9324"/>
    <cellStyle name="40% - Accent1 5 6" xfId="3645"/>
    <cellStyle name="40% - Accent1 5 7" xfId="5917"/>
    <cellStyle name="40% - Accent1 5 8" xfId="8189"/>
    <cellStyle name="40% - Accent1 6" xfId="281"/>
    <cellStyle name="40% - Accent1 6 2" xfId="735"/>
    <cellStyle name="40% - Accent1 6 2 2" xfId="1870"/>
    <cellStyle name="40% - Accent1 6 2 2 2" xfId="5290"/>
    <cellStyle name="40% - Accent1 6 2 2 3" xfId="7562"/>
    <cellStyle name="40% - Accent1 6 2 2 4" xfId="9834"/>
    <cellStyle name="40% - Accent1 6 2 3" xfId="4155"/>
    <cellStyle name="40% - Accent1 6 2 4" xfId="6427"/>
    <cellStyle name="40% - Accent1 6 2 5" xfId="8699"/>
    <cellStyle name="40% - Accent1 6 3" xfId="1416"/>
    <cellStyle name="40% - Accent1 6 3 2" xfId="4836"/>
    <cellStyle name="40% - Accent1 6 3 3" xfId="7108"/>
    <cellStyle name="40% - Accent1 6 3 4" xfId="9380"/>
    <cellStyle name="40% - Accent1 6 4" xfId="3701"/>
    <cellStyle name="40% - Accent1 6 5" xfId="5973"/>
    <cellStyle name="40% - Accent1 6 6" xfId="8245"/>
    <cellStyle name="40% - Accent1 7" xfId="962"/>
    <cellStyle name="40% - Accent1 7 2" xfId="2097"/>
    <cellStyle name="40% - Accent1 7 2 2" xfId="5517"/>
    <cellStyle name="40% - Accent1 7 2 3" xfId="7789"/>
    <cellStyle name="40% - Accent1 7 2 4" xfId="10061"/>
    <cellStyle name="40% - Accent1 7 3" xfId="4382"/>
    <cellStyle name="40% - Accent1 7 4" xfId="6654"/>
    <cellStyle name="40% - Accent1 7 5" xfId="8926"/>
    <cellStyle name="40% - Accent1 8" xfId="508"/>
    <cellStyle name="40% - Accent1 8 2" xfId="1643"/>
    <cellStyle name="40% - Accent1 8 2 2" xfId="5063"/>
    <cellStyle name="40% - Accent1 8 2 3" xfId="7335"/>
    <cellStyle name="40% - Accent1 8 2 4" xfId="9607"/>
    <cellStyle name="40% - Accent1 8 3" xfId="3928"/>
    <cellStyle name="40% - Accent1 8 4" xfId="6200"/>
    <cellStyle name="40% - Accent1 8 5" xfId="8472"/>
    <cellStyle name="40% - Accent1 9" xfId="1189"/>
    <cellStyle name="40% - Accent1 9 2" xfId="4609"/>
    <cellStyle name="40% - Accent1 9 3" xfId="6881"/>
    <cellStyle name="40% - Accent1 9 4" xfId="9153"/>
    <cellStyle name="40% - Accent2" xfId="25" builtinId="35" customBuiltin="1"/>
    <cellStyle name="40% - Accent2 10" xfId="3476"/>
    <cellStyle name="40% - Accent2 11" xfId="5748"/>
    <cellStyle name="40% - Accent2 12" xfId="8020"/>
    <cellStyle name="40% - Accent2 2" xfId="73"/>
    <cellStyle name="40% - Accent2 2 10" xfId="5776"/>
    <cellStyle name="40% - Accent2 2 11" xfId="8048"/>
    <cellStyle name="40% - Accent2 2 2" xfId="185"/>
    <cellStyle name="40% - Accent2 2 2 2" xfId="423"/>
    <cellStyle name="40% - Accent2 2 2 2 2" xfId="877"/>
    <cellStyle name="40% - Accent2 2 2 2 2 2" xfId="2012"/>
    <cellStyle name="40% - Accent2 2 2 2 2 2 2" xfId="5432"/>
    <cellStyle name="40% - Accent2 2 2 2 2 2 3" xfId="7704"/>
    <cellStyle name="40% - Accent2 2 2 2 2 2 4" xfId="9976"/>
    <cellStyle name="40% - Accent2 2 2 2 2 3" xfId="4297"/>
    <cellStyle name="40% - Accent2 2 2 2 2 4" xfId="6569"/>
    <cellStyle name="40% - Accent2 2 2 2 2 5" xfId="8841"/>
    <cellStyle name="40% - Accent2 2 2 2 3" xfId="1558"/>
    <cellStyle name="40% - Accent2 2 2 2 3 2" xfId="4978"/>
    <cellStyle name="40% - Accent2 2 2 2 3 3" xfId="7250"/>
    <cellStyle name="40% - Accent2 2 2 2 3 4" xfId="9522"/>
    <cellStyle name="40% - Accent2 2 2 2 4" xfId="3843"/>
    <cellStyle name="40% - Accent2 2 2 2 5" xfId="6115"/>
    <cellStyle name="40% - Accent2 2 2 2 6" xfId="8387"/>
    <cellStyle name="40% - Accent2 2 2 3" xfId="1104"/>
    <cellStyle name="40% - Accent2 2 2 3 2" xfId="2239"/>
    <cellStyle name="40% - Accent2 2 2 3 2 2" xfId="5659"/>
    <cellStyle name="40% - Accent2 2 2 3 2 3" xfId="7931"/>
    <cellStyle name="40% - Accent2 2 2 3 2 4" xfId="10203"/>
    <cellStyle name="40% - Accent2 2 2 3 3" xfId="4524"/>
    <cellStyle name="40% - Accent2 2 2 3 4" xfId="6796"/>
    <cellStyle name="40% - Accent2 2 2 3 5" xfId="9068"/>
    <cellStyle name="40% - Accent2 2 2 4" xfId="650"/>
    <cellStyle name="40% - Accent2 2 2 4 2" xfId="1785"/>
    <cellStyle name="40% - Accent2 2 2 4 2 2" xfId="5205"/>
    <cellStyle name="40% - Accent2 2 2 4 2 3" xfId="7477"/>
    <cellStyle name="40% - Accent2 2 2 4 2 4" xfId="9749"/>
    <cellStyle name="40% - Accent2 2 2 4 3" xfId="4070"/>
    <cellStyle name="40% - Accent2 2 2 4 4" xfId="6342"/>
    <cellStyle name="40% - Accent2 2 2 4 5" xfId="8614"/>
    <cellStyle name="40% - Accent2 2 2 5" xfId="1331"/>
    <cellStyle name="40% - Accent2 2 2 5 2" xfId="4751"/>
    <cellStyle name="40% - Accent2 2 2 5 3" xfId="7023"/>
    <cellStyle name="40% - Accent2 2 2 5 4" xfId="9295"/>
    <cellStyle name="40% - Accent2 2 2 6" xfId="3616"/>
    <cellStyle name="40% - Accent2 2 2 7" xfId="5888"/>
    <cellStyle name="40% - Accent2 2 2 8" xfId="8160"/>
    <cellStyle name="40% - Accent2 2 3" xfId="129"/>
    <cellStyle name="40% - Accent2 2 3 2" xfId="367"/>
    <cellStyle name="40% - Accent2 2 3 2 2" xfId="821"/>
    <cellStyle name="40% - Accent2 2 3 2 2 2" xfId="1956"/>
    <cellStyle name="40% - Accent2 2 3 2 2 2 2" xfId="5376"/>
    <cellStyle name="40% - Accent2 2 3 2 2 2 3" xfId="7648"/>
    <cellStyle name="40% - Accent2 2 3 2 2 2 4" xfId="9920"/>
    <cellStyle name="40% - Accent2 2 3 2 2 3" xfId="4241"/>
    <cellStyle name="40% - Accent2 2 3 2 2 4" xfId="6513"/>
    <cellStyle name="40% - Accent2 2 3 2 2 5" xfId="8785"/>
    <cellStyle name="40% - Accent2 2 3 2 3" xfId="1502"/>
    <cellStyle name="40% - Accent2 2 3 2 3 2" xfId="4922"/>
    <cellStyle name="40% - Accent2 2 3 2 3 3" xfId="7194"/>
    <cellStyle name="40% - Accent2 2 3 2 3 4" xfId="9466"/>
    <cellStyle name="40% - Accent2 2 3 2 4" xfId="3787"/>
    <cellStyle name="40% - Accent2 2 3 2 5" xfId="6059"/>
    <cellStyle name="40% - Accent2 2 3 2 6" xfId="8331"/>
    <cellStyle name="40% - Accent2 2 3 3" xfId="1048"/>
    <cellStyle name="40% - Accent2 2 3 3 2" xfId="2183"/>
    <cellStyle name="40% - Accent2 2 3 3 2 2" xfId="5603"/>
    <cellStyle name="40% - Accent2 2 3 3 2 3" xfId="7875"/>
    <cellStyle name="40% - Accent2 2 3 3 2 4" xfId="10147"/>
    <cellStyle name="40% - Accent2 2 3 3 3" xfId="4468"/>
    <cellStyle name="40% - Accent2 2 3 3 4" xfId="6740"/>
    <cellStyle name="40% - Accent2 2 3 3 5" xfId="9012"/>
    <cellStyle name="40% - Accent2 2 3 4" xfId="594"/>
    <cellStyle name="40% - Accent2 2 3 4 2" xfId="1729"/>
    <cellStyle name="40% - Accent2 2 3 4 2 2" xfId="5149"/>
    <cellStyle name="40% - Accent2 2 3 4 2 3" xfId="7421"/>
    <cellStyle name="40% - Accent2 2 3 4 2 4" xfId="9693"/>
    <cellStyle name="40% - Accent2 2 3 4 3" xfId="4014"/>
    <cellStyle name="40% - Accent2 2 3 4 4" xfId="6286"/>
    <cellStyle name="40% - Accent2 2 3 4 5" xfId="8558"/>
    <cellStyle name="40% - Accent2 2 3 5" xfId="1275"/>
    <cellStyle name="40% - Accent2 2 3 5 2" xfId="4695"/>
    <cellStyle name="40% - Accent2 2 3 5 3" xfId="6967"/>
    <cellStyle name="40% - Accent2 2 3 5 4" xfId="9239"/>
    <cellStyle name="40% - Accent2 2 3 6" xfId="3560"/>
    <cellStyle name="40% - Accent2 2 3 7" xfId="5832"/>
    <cellStyle name="40% - Accent2 2 3 8" xfId="8104"/>
    <cellStyle name="40% - Accent2 2 4" xfId="255"/>
    <cellStyle name="40% - Accent2 2 4 2" xfId="482"/>
    <cellStyle name="40% - Accent2 2 4 2 2" xfId="936"/>
    <cellStyle name="40% - Accent2 2 4 2 2 2" xfId="2071"/>
    <cellStyle name="40% - Accent2 2 4 2 2 2 2" xfId="5491"/>
    <cellStyle name="40% - Accent2 2 4 2 2 2 3" xfId="7763"/>
    <cellStyle name="40% - Accent2 2 4 2 2 2 4" xfId="10035"/>
    <cellStyle name="40% - Accent2 2 4 2 2 3" xfId="4356"/>
    <cellStyle name="40% - Accent2 2 4 2 2 4" xfId="6628"/>
    <cellStyle name="40% - Accent2 2 4 2 2 5" xfId="8900"/>
    <cellStyle name="40% - Accent2 2 4 2 3" xfId="1617"/>
    <cellStyle name="40% - Accent2 2 4 2 3 2" xfId="5037"/>
    <cellStyle name="40% - Accent2 2 4 2 3 3" xfId="7309"/>
    <cellStyle name="40% - Accent2 2 4 2 3 4" xfId="9581"/>
    <cellStyle name="40% - Accent2 2 4 2 4" xfId="3902"/>
    <cellStyle name="40% - Accent2 2 4 2 5" xfId="6174"/>
    <cellStyle name="40% - Accent2 2 4 2 6" xfId="8446"/>
    <cellStyle name="40% - Accent2 2 4 3" xfId="1163"/>
    <cellStyle name="40% - Accent2 2 4 3 2" xfId="2298"/>
    <cellStyle name="40% - Accent2 2 4 3 2 2" xfId="5718"/>
    <cellStyle name="40% - Accent2 2 4 3 2 3" xfId="7990"/>
    <cellStyle name="40% - Accent2 2 4 3 2 4" xfId="10262"/>
    <cellStyle name="40% - Accent2 2 4 3 3" xfId="4583"/>
    <cellStyle name="40% - Accent2 2 4 3 4" xfId="6855"/>
    <cellStyle name="40% - Accent2 2 4 3 5" xfId="9127"/>
    <cellStyle name="40% - Accent2 2 4 4" xfId="709"/>
    <cellStyle name="40% - Accent2 2 4 4 2" xfId="1844"/>
    <cellStyle name="40% - Accent2 2 4 4 2 2" xfId="5264"/>
    <cellStyle name="40% - Accent2 2 4 4 2 3" xfId="7536"/>
    <cellStyle name="40% - Accent2 2 4 4 2 4" xfId="9808"/>
    <cellStyle name="40% - Accent2 2 4 4 3" xfId="4129"/>
    <cellStyle name="40% - Accent2 2 4 4 4" xfId="6401"/>
    <cellStyle name="40% - Accent2 2 4 4 5" xfId="8673"/>
    <cellStyle name="40% - Accent2 2 4 5" xfId="1390"/>
    <cellStyle name="40% - Accent2 2 4 5 2" xfId="4810"/>
    <cellStyle name="40% - Accent2 2 4 5 3" xfId="7082"/>
    <cellStyle name="40% - Accent2 2 4 5 4" xfId="9354"/>
    <cellStyle name="40% - Accent2 2 4 6" xfId="3675"/>
    <cellStyle name="40% - Accent2 2 4 7" xfId="5947"/>
    <cellStyle name="40% - Accent2 2 4 8" xfId="8219"/>
    <cellStyle name="40% - Accent2 2 5" xfId="311"/>
    <cellStyle name="40% - Accent2 2 5 2" xfId="765"/>
    <cellStyle name="40% - Accent2 2 5 2 2" xfId="1900"/>
    <cellStyle name="40% - Accent2 2 5 2 2 2" xfId="5320"/>
    <cellStyle name="40% - Accent2 2 5 2 2 3" xfId="7592"/>
    <cellStyle name="40% - Accent2 2 5 2 2 4" xfId="9864"/>
    <cellStyle name="40% - Accent2 2 5 2 3" xfId="4185"/>
    <cellStyle name="40% - Accent2 2 5 2 4" xfId="6457"/>
    <cellStyle name="40% - Accent2 2 5 2 5" xfId="8729"/>
    <cellStyle name="40% - Accent2 2 5 3" xfId="1446"/>
    <cellStyle name="40% - Accent2 2 5 3 2" xfId="4866"/>
    <cellStyle name="40% - Accent2 2 5 3 3" xfId="7138"/>
    <cellStyle name="40% - Accent2 2 5 3 4" xfId="9410"/>
    <cellStyle name="40% - Accent2 2 5 4" xfId="3731"/>
    <cellStyle name="40% - Accent2 2 5 5" xfId="6003"/>
    <cellStyle name="40% - Accent2 2 5 6" xfId="8275"/>
    <cellStyle name="40% - Accent2 2 6" xfId="992"/>
    <cellStyle name="40% - Accent2 2 6 2" xfId="2127"/>
    <cellStyle name="40% - Accent2 2 6 2 2" xfId="5547"/>
    <cellStyle name="40% - Accent2 2 6 2 3" xfId="7819"/>
    <cellStyle name="40% - Accent2 2 6 2 4" xfId="10091"/>
    <cellStyle name="40% - Accent2 2 6 3" xfId="4412"/>
    <cellStyle name="40% - Accent2 2 6 4" xfId="6684"/>
    <cellStyle name="40% - Accent2 2 6 5" xfId="8956"/>
    <cellStyle name="40% - Accent2 2 7" xfId="538"/>
    <cellStyle name="40% - Accent2 2 7 2" xfId="1673"/>
    <cellStyle name="40% - Accent2 2 7 2 2" xfId="5093"/>
    <cellStyle name="40% - Accent2 2 7 2 3" xfId="7365"/>
    <cellStyle name="40% - Accent2 2 7 2 4" xfId="9637"/>
    <cellStyle name="40% - Accent2 2 7 3" xfId="3958"/>
    <cellStyle name="40% - Accent2 2 7 4" xfId="6230"/>
    <cellStyle name="40% - Accent2 2 7 5" xfId="8502"/>
    <cellStyle name="40% - Accent2 2 8" xfId="1219"/>
    <cellStyle name="40% - Accent2 2 8 2" xfId="4639"/>
    <cellStyle name="40% - Accent2 2 8 3" xfId="6911"/>
    <cellStyle name="40% - Accent2 2 8 4" xfId="9183"/>
    <cellStyle name="40% - Accent2 2 9" xfId="3504"/>
    <cellStyle name="40% - Accent2 3" xfId="157"/>
    <cellStyle name="40% - Accent2 3 2" xfId="395"/>
    <cellStyle name="40% - Accent2 3 2 2" xfId="849"/>
    <cellStyle name="40% - Accent2 3 2 2 2" xfId="1984"/>
    <cellStyle name="40% - Accent2 3 2 2 2 2" xfId="5404"/>
    <cellStyle name="40% - Accent2 3 2 2 2 3" xfId="7676"/>
    <cellStyle name="40% - Accent2 3 2 2 2 4" xfId="9948"/>
    <cellStyle name="40% - Accent2 3 2 2 3" xfId="4269"/>
    <cellStyle name="40% - Accent2 3 2 2 4" xfId="6541"/>
    <cellStyle name="40% - Accent2 3 2 2 5" xfId="8813"/>
    <cellStyle name="40% - Accent2 3 2 3" xfId="1530"/>
    <cellStyle name="40% - Accent2 3 2 3 2" xfId="4950"/>
    <cellStyle name="40% - Accent2 3 2 3 3" xfId="7222"/>
    <cellStyle name="40% - Accent2 3 2 3 4" xfId="9494"/>
    <cellStyle name="40% - Accent2 3 2 4" xfId="3815"/>
    <cellStyle name="40% - Accent2 3 2 5" xfId="6087"/>
    <cellStyle name="40% - Accent2 3 2 6" xfId="8359"/>
    <cellStyle name="40% - Accent2 3 3" xfId="1076"/>
    <cellStyle name="40% - Accent2 3 3 2" xfId="2211"/>
    <cellStyle name="40% - Accent2 3 3 2 2" xfId="5631"/>
    <cellStyle name="40% - Accent2 3 3 2 3" xfId="7903"/>
    <cellStyle name="40% - Accent2 3 3 2 4" xfId="10175"/>
    <cellStyle name="40% - Accent2 3 3 3" xfId="4496"/>
    <cellStyle name="40% - Accent2 3 3 4" xfId="6768"/>
    <cellStyle name="40% - Accent2 3 3 5" xfId="9040"/>
    <cellStyle name="40% - Accent2 3 4" xfId="622"/>
    <cellStyle name="40% - Accent2 3 4 2" xfId="1757"/>
    <cellStyle name="40% - Accent2 3 4 2 2" xfId="5177"/>
    <cellStyle name="40% - Accent2 3 4 2 3" xfId="7449"/>
    <cellStyle name="40% - Accent2 3 4 2 4" xfId="9721"/>
    <cellStyle name="40% - Accent2 3 4 3" xfId="4042"/>
    <cellStyle name="40% - Accent2 3 4 4" xfId="6314"/>
    <cellStyle name="40% - Accent2 3 4 5" xfId="8586"/>
    <cellStyle name="40% - Accent2 3 5" xfId="1303"/>
    <cellStyle name="40% - Accent2 3 5 2" xfId="4723"/>
    <cellStyle name="40% - Accent2 3 5 3" xfId="6995"/>
    <cellStyle name="40% - Accent2 3 5 4" xfId="9267"/>
    <cellStyle name="40% - Accent2 3 6" xfId="3588"/>
    <cellStyle name="40% - Accent2 3 7" xfId="5860"/>
    <cellStyle name="40% - Accent2 3 8" xfId="8132"/>
    <cellStyle name="40% - Accent2 4" xfId="101"/>
    <cellStyle name="40% - Accent2 4 2" xfId="339"/>
    <cellStyle name="40% - Accent2 4 2 2" xfId="793"/>
    <cellStyle name="40% - Accent2 4 2 2 2" xfId="1928"/>
    <cellStyle name="40% - Accent2 4 2 2 2 2" xfId="5348"/>
    <cellStyle name="40% - Accent2 4 2 2 2 3" xfId="7620"/>
    <cellStyle name="40% - Accent2 4 2 2 2 4" xfId="9892"/>
    <cellStyle name="40% - Accent2 4 2 2 3" xfId="4213"/>
    <cellStyle name="40% - Accent2 4 2 2 4" xfId="6485"/>
    <cellStyle name="40% - Accent2 4 2 2 5" xfId="8757"/>
    <cellStyle name="40% - Accent2 4 2 3" xfId="1474"/>
    <cellStyle name="40% - Accent2 4 2 3 2" xfId="4894"/>
    <cellStyle name="40% - Accent2 4 2 3 3" xfId="7166"/>
    <cellStyle name="40% - Accent2 4 2 3 4" xfId="9438"/>
    <cellStyle name="40% - Accent2 4 2 4" xfId="3759"/>
    <cellStyle name="40% - Accent2 4 2 5" xfId="6031"/>
    <cellStyle name="40% - Accent2 4 2 6" xfId="8303"/>
    <cellStyle name="40% - Accent2 4 3" xfId="1020"/>
    <cellStyle name="40% - Accent2 4 3 2" xfId="2155"/>
    <cellStyle name="40% - Accent2 4 3 2 2" xfId="5575"/>
    <cellStyle name="40% - Accent2 4 3 2 3" xfId="7847"/>
    <cellStyle name="40% - Accent2 4 3 2 4" xfId="10119"/>
    <cellStyle name="40% - Accent2 4 3 3" xfId="4440"/>
    <cellStyle name="40% - Accent2 4 3 4" xfId="6712"/>
    <cellStyle name="40% - Accent2 4 3 5" xfId="8984"/>
    <cellStyle name="40% - Accent2 4 4" xfId="566"/>
    <cellStyle name="40% - Accent2 4 4 2" xfId="1701"/>
    <cellStyle name="40% - Accent2 4 4 2 2" xfId="5121"/>
    <cellStyle name="40% - Accent2 4 4 2 3" xfId="7393"/>
    <cellStyle name="40% - Accent2 4 4 2 4" xfId="9665"/>
    <cellStyle name="40% - Accent2 4 4 3" xfId="3986"/>
    <cellStyle name="40% - Accent2 4 4 4" xfId="6258"/>
    <cellStyle name="40% - Accent2 4 4 5" xfId="8530"/>
    <cellStyle name="40% - Accent2 4 5" xfId="1247"/>
    <cellStyle name="40% - Accent2 4 5 2" xfId="4667"/>
    <cellStyle name="40% - Accent2 4 5 3" xfId="6939"/>
    <cellStyle name="40% - Accent2 4 5 4" xfId="9211"/>
    <cellStyle name="40% - Accent2 4 6" xfId="3532"/>
    <cellStyle name="40% - Accent2 4 7" xfId="5804"/>
    <cellStyle name="40% - Accent2 4 8" xfId="8076"/>
    <cellStyle name="40% - Accent2 5" xfId="216"/>
    <cellStyle name="40% - Accent2 5 2" xfId="454"/>
    <cellStyle name="40% - Accent2 5 2 2" xfId="908"/>
    <cellStyle name="40% - Accent2 5 2 2 2" xfId="2043"/>
    <cellStyle name="40% - Accent2 5 2 2 2 2" xfId="5463"/>
    <cellStyle name="40% - Accent2 5 2 2 2 3" xfId="7735"/>
    <cellStyle name="40% - Accent2 5 2 2 2 4" xfId="10007"/>
    <cellStyle name="40% - Accent2 5 2 2 3" xfId="4328"/>
    <cellStyle name="40% - Accent2 5 2 2 4" xfId="6600"/>
    <cellStyle name="40% - Accent2 5 2 2 5" xfId="8872"/>
    <cellStyle name="40% - Accent2 5 2 3" xfId="1589"/>
    <cellStyle name="40% - Accent2 5 2 3 2" xfId="5009"/>
    <cellStyle name="40% - Accent2 5 2 3 3" xfId="7281"/>
    <cellStyle name="40% - Accent2 5 2 3 4" xfId="9553"/>
    <cellStyle name="40% - Accent2 5 2 4" xfId="3874"/>
    <cellStyle name="40% - Accent2 5 2 5" xfId="6146"/>
    <cellStyle name="40% - Accent2 5 2 6" xfId="8418"/>
    <cellStyle name="40% - Accent2 5 3" xfId="1135"/>
    <cellStyle name="40% - Accent2 5 3 2" xfId="2270"/>
    <cellStyle name="40% - Accent2 5 3 2 2" xfId="5690"/>
    <cellStyle name="40% - Accent2 5 3 2 3" xfId="7962"/>
    <cellStyle name="40% - Accent2 5 3 2 4" xfId="10234"/>
    <cellStyle name="40% - Accent2 5 3 3" xfId="4555"/>
    <cellStyle name="40% - Accent2 5 3 4" xfId="6827"/>
    <cellStyle name="40% - Accent2 5 3 5" xfId="9099"/>
    <cellStyle name="40% - Accent2 5 4" xfId="681"/>
    <cellStyle name="40% - Accent2 5 4 2" xfId="1816"/>
    <cellStyle name="40% - Accent2 5 4 2 2" xfId="5236"/>
    <cellStyle name="40% - Accent2 5 4 2 3" xfId="7508"/>
    <cellStyle name="40% - Accent2 5 4 2 4" xfId="9780"/>
    <cellStyle name="40% - Accent2 5 4 3" xfId="4101"/>
    <cellStyle name="40% - Accent2 5 4 4" xfId="6373"/>
    <cellStyle name="40% - Accent2 5 4 5" xfId="8645"/>
    <cellStyle name="40% - Accent2 5 5" xfId="1362"/>
    <cellStyle name="40% - Accent2 5 5 2" xfId="4782"/>
    <cellStyle name="40% - Accent2 5 5 3" xfId="7054"/>
    <cellStyle name="40% - Accent2 5 5 4" xfId="9326"/>
    <cellStyle name="40% - Accent2 5 6" xfId="3647"/>
    <cellStyle name="40% - Accent2 5 7" xfId="5919"/>
    <cellStyle name="40% - Accent2 5 8" xfId="8191"/>
    <cellStyle name="40% - Accent2 6" xfId="283"/>
    <cellStyle name="40% - Accent2 6 2" xfId="737"/>
    <cellStyle name="40% - Accent2 6 2 2" xfId="1872"/>
    <cellStyle name="40% - Accent2 6 2 2 2" xfId="5292"/>
    <cellStyle name="40% - Accent2 6 2 2 3" xfId="7564"/>
    <cellStyle name="40% - Accent2 6 2 2 4" xfId="9836"/>
    <cellStyle name="40% - Accent2 6 2 3" xfId="4157"/>
    <cellStyle name="40% - Accent2 6 2 4" xfId="6429"/>
    <cellStyle name="40% - Accent2 6 2 5" xfId="8701"/>
    <cellStyle name="40% - Accent2 6 3" xfId="1418"/>
    <cellStyle name="40% - Accent2 6 3 2" xfId="4838"/>
    <cellStyle name="40% - Accent2 6 3 3" xfId="7110"/>
    <cellStyle name="40% - Accent2 6 3 4" xfId="9382"/>
    <cellStyle name="40% - Accent2 6 4" xfId="3703"/>
    <cellStyle name="40% - Accent2 6 5" xfId="5975"/>
    <cellStyle name="40% - Accent2 6 6" xfId="8247"/>
    <cellStyle name="40% - Accent2 7" xfId="964"/>
    <cellStyle name="40% - Accent2 7 2" xfId="2099"/>
    <cellStyle name="40% - Accent2 7 2 2" xfId="5519"/>
    <cellStyle name="40% - Accent2 7 2 3" xfId="7791"/>
    <cellStyle name="40% - Accent2 7 2 4" xfId="10063"/>
    <cellStyle name="40% - Accent2 7 3" xfId="4384"/>
    <cellStyle name="40% - Accent2 7 4" xfId="6656"/>
    <cellStyle name="40% - Accent2 7 5" xfId="8928"/>
    <cellStyle name="40% - Accent2 8" xfId="510"/>
    <cellStyle name="40% - Accent2 8 2" xfId="1645"/>
    <cellStyle name="40% - Accent2 8 2 2" xfId="5065"/>
    <cellStyle name="40% - Accent2 8 2 3" xfId="7337"/>
    <cellStyle name="40% - Accent2 8 2 4" xfId="9609"/>
    <cellStyle name="40% - Accent2 8 3" xfId="3930"/>
    <cellStyle name="40% - Accent2 8 4" xfId="6202"/>
    <cellStyle name="40% - Accent2 8 5" xfId="8474"/>
    <cellStyle name="40% - Accent2 9" xfId="1191"/>
    <cellStyle name="40% - Accent2 9 2" xfId="4611"/>
    <cellStyle name="40% - Accent2 9 3" xfId="6883"/>
    <cellStyle name="40% - Accent2 9 4" xfId="9155"/>
    <cellStyle name="40% - Accent3" xfId="28" builtinId="39" customBuiltin="1"/>
    <cellStyle name="40% - Accent3 10" xfId="3478"/>
    <cellStyle name="40% - Accent3 11" xfId="5750"/>
    <cellStyle name="40% - Accent3 12" xfId="8022"/>
    <cellStyle name="40% - Accent3 2" xfId="75"/>
    <cellStyle name="40% - Accent3 2 10" xfId="5778"/>
    <cellStyle name="40% - Accent3 2 11" xfId="8050"/>
    <cellStyle name="40% - Accent3 2 2" xfId="187"/>
    <cellStyle name="40% - Accent3 2 2 2" xfId="425"/>
    <cellStyle name="40% - Accent3 2 2 2 2" xfId="879"/>
    <cellStyle name="40% - Accent3 2 2 2 2 2" xfId="2014"/>
    <cellStyle name="40% - Accent3 2 2 2 2 2 2" xfId="5434"/>
    <cellStyle name="40% - Accent3 2 2 2 2 2 3" xfId="7706"/>
    <cellStyle name="40% - Accent3 2 2 2 2 2 4" xfId="9978"/>
    <cellStyle name="40% - Accent3 2 2 2 2 3" xfId="4299"/>
    <cellStyle name="40% - Accent3 2 2 2 2 4" xfId="6571"/>
    <cellStyle name="40% - Accent3 2 2 2 2 5" xfId="8843"/>
    <cellStyle name="40% - Accent3 2 2 2 3" xfId="1560"/>
    <cellStyle name="40% - Accent3 2 2 2 3 2" xfId="4980"/>
    <cellStyle name="40% - Accent3 2 2 2 3 3" xfId="7252"/>
    <cellStyle name="40% - Accent3 2 2 2 3 4" xfId="9524"/>
    <cellStyle name="40% - Accent3 2 2 2 4" xfId="3845"/>
    <cellStyle name="40% - Accent3 2 2 2 5" xfId="6117"/>
    <cellStyle name="40% - Accent3 2 2 2 6" xfId="8389"/>
    <cellStyle name="40% - Accent3 2 2 3" xfId="1106"/>
    <cellStyle name="40% - Accent3 2 2 3 2" xfId="2241"/>
    <cellStyle name="40% - Accent3 2 2 3 2 2" xfId="5661"/>
    <cellStyle name="40% - Accent3 2 2 3 2 3" xfId="7933"/>
    <cellStyle name="40% - Accent3 2 2 3 2 4" xfId="10205"/>
    <cellStyle name="40% - Accent3 2 2 3 3" xfId="4526"/>
    <cellStyle name="40% - Accent3 2 2 3 4" xfId="6798"/>
    <cellStyle name="40% - Accent3 2 2 3 5" xfId="9070"/>
    <cellStyle name="40% - Accent3 2 2 4" xfId="652"/>
    <cellStyle name="40% - Accent3 2 2 4 2" xfId="1787"/>
    <cellStyle name="40% - Accent3 2 2 4 2 2" xfId="5207"/>
    <cellStyle name="40% - Accent3 2 2 4 2 3" xfId="7479"/>
    <cellStyle name="40% - Accent3 2 2 4 2 4" xfId="9751"/>
    <cellStyle name="40% - Accent3 2 2 4 3" xfId="4072"/>
    <cellStyle name="40% - Accent3 2 2 4 4" xfId="6344"/>
    <cellStyle name="40% - Accent3 2 2 4 5" xfId="8616"/>
    <cellStyle name="40% - Accent3 2 2 5" xfId="1333"/>
    <cellStyle name="40% - Accent3 2 2 5 2" xfId="4753"/>
    <cellStyle name="40% - Accent3 2 2 5 3" xfId="7025"/>
    <cellStyle name="40% - Accent3 2 2 5 4" xfId="9297"/>
    <cellStyle name="40% - Accent3 2 2 6" xfId="3618"/>
    <cellStyle name="40% - Accent3 2 2 7" xfId="5890"/>
    <cellStyle name="40% - Accent3 2 2 8" xfId="8162"/>
    <cellStyle name="40% - Accent3 2 3" xfId="131"/>
    <cellStyle name="40% - Accent3 2 3 2" xfId="369"/>
    <cellStyle name="40% - Accent3 2 3 2 2" xfId="823"/>
    <cellStyle name="40% - Accent3 2 3 2 2 2" xfId="1958"/>
    <cellStyle name="40% - Accent3 2 3 2 2 2 2" xfId="5378"/>
    <cellStyle name="40% - Accent3 2 3 2 2 2 3" xfId="7650"/>
    <cellStyle name="40% - Accent3 2 3 2 2 2 4" xfId="9922"/>
    <cellStyle name="40% - Accent3 2 3 2 2 3" xfId="4243"/>
    <cellStyle name="40% - Accent3 2 3 2 2 4" xfId="6515"/>
    <cellStyle name="40% - Accent3 2 3 2 2 5" xfId="8787"/>
    <cellStyle name="40% - Accent3 2 3 2 3" xfId="1504"/>
    <cellStyle name="40% - Accent3 2 3 2 3 2" xfId="4924"/>
    <cellStyle name="40% - Accent3 2 3 2 3 3" xfId="7196"/>
    <cellStyle name="40% - Accent3 2 3 2 3 4" xfId="9468"/>
    <cellStyle name="40% - Accent3 2 3 2 4" xfId="3789"/>
    <cellStyle name="40% - Accent3 2 3 2 5" xfId="6061"/>
    <cellStyle name="40% - Accent3 2 3 2 6" xfId="8333"/>
    <cellStyle name="40% - Accent3 2 3 3" xfId="1050"/>
    <cellStyle name="40% - Accent3 2 3 3 2" xfId="2185"/>
    <cellStyle name="40% - Accent3 2 3 3 2 2" xfId="5605"/>
    <cellStyle name="40% - Accent3 2 3 3 2 3" xfId="7877"/>
    <cellStyle name="40% - Accent3 2 3 3 2 4" xfId="10149"/>
    <cellStyle name="40% - Accent3 2 3 3 3" xfId="4470"/>
    <cellStyle name="40% - Accent3 2 3 3 4" xfId="6742"/>
    <cellStyle name="40% - Accent3 2 3 3 5" xfId="9014"/>
    <cellStyle name="40% - Accent3 2 3 4" xfId="596"/>
    <cellStyle name="40% - Accent3 2 3 4 2" xfId="1731"/>
    <cellStyle name="40% - Accent3 2 3 4 2 2" xfId="5151"/>
    <cellStyle name="40% - Accent3 2 3 4 2 3" xfId="7423"/>
    <cellStyle name="40% - Accent3 2 3 4 2 4" xfId="9695"/>
    <cellStyle name="40% - Accent3 2 3 4 3" xfId="4016"/>
    <cellStyle name="40% - Accent3 2 3 4 4" xfId="6288"/>
    <cellStyle name="40% - Accent3 2 3 4 5" xfId="8560"/>
    <cellStyle name="40% - Accent3 2 3 5" xfId="1277"/>
    <cellStyle name="40% - Accent3 2 3 5 2" xfId="4697"/>
    <cellStyle name="40% - Accent3 2 3 5 3" xfId="6969"/>
    <cellStyle name="40% - Accent3 2 3 5 4" xfId="9241"/>
    <cellStyle name="40% - Accent3 2 3 6" xfId="3562"/>
    <cellStyle name="40% - Accent3 2 3 7" xfId="5834"/>
    <cellStyle name="40% - Accent3 2 3 8" xfId="8106"/>
    <cellStyle name="40% - Accent3 2 4" xfId="257"/>
    <cellStyle name="40% - Accent3 2 4 2" xfId="484"/>
    <cellStyle name="40% - Accent3 2 4 2 2" xfId="938"/>
    <cellStyle name="40% - Accent3 2 4 2 2 2" xfId="2073"/>
    <cellStyle name="40% - Accent3 2 4 2 2 2 2" xfId="5493"/>
    <cellStyle name="40% - Accent3 2 4 2 2 2 3" xfId="7765"/>
    <cellStyle name="40% - Accent3 2 4 2 2 2 4" xfId="10037"/>
    <cellStyle name="40% - Accent3 2 4 2 2 3" xfId="4358"/>
    <cellStyle name="40% - Accent3 2 4 2 2 4" xfId="6630"/>
    <cellStyle name="40% - Accent3 2 4 2 2 5" xfId="8902"/>
    <cellStyle name="40% - Accent3 2 4 2 3" xfId="1619"/>
    <cellStyle name="40% - Accent3 2 4 2 3 2" xfId="5039"/>
    <cellStyle name="40% - Accent3 2 4 2 3 3" xfId="7311"/>
    <cellStyle name="40% - Accent3 2 4 2 3 4" xfId="9583"/>
    <cellStyle name="40% - Accent3 2 4 2 4" xfId="3904"/>
    <cellStyle name="40% - Accent3 2 4 2 5" xfId="6176"/>
    <cellStyle name="40% - Accent3 2 4 2 6" xfId="8448"/>
    <cellStyle name="40% - Accent3 2 4 3" xfId="1165"/>
    <cellStyle name="40% - Accent3 2 4 3 2" xfId="2300"/>
    <cellStyle name="40% - Accent3 2 4 3 2 2" xfId="5720"/>
    <cellStyle name="40% - Accent3 2 4 3 2 3" xfId="7992"/>
    <cellStyle name="40% - Accent3 2 4 3 2 4" xfId="10264"/>
    <cellStyle name="40% - Accent3 2 4 3 3" xfId="4585"/>
    <cellStyle name="40% - Accent3 2 4 3 4" xfId="6857"/>
    <cellStyle name="40% - Accent3 2 4 3 5" xfId="9129"/>
    <cellStyle name="40% - Accent3 2 4 4" xfId="711"/>
    <cellStyle name="40% - Accent3 2 4 4 2" xfId="1846"/>
    <cellStyle name="40% - Accent3 2 4 4 2 2" xfId="5266"/>
    <cellStyle name="40% - Accent3 2 4 4 2 3" xfId="7538"/>
    <cellStyle name="40% - Accent3 2 4 4 2 4" xfId="9810"/>
    <cellStyle name="40% - Accent3 2 4 4 3" xfId="4131"/>
    <cellStyle name="40% - Accent3 2 4 4 4" xfId="6403"/>
    <cellStyle name="40% - Accent3 2 4 4 5" xfId="8675"/>
    <cellStyle name="40% - Accent3 2 4 5" xfId="1392"/>
    <cellStyle name="40% - Accent3 2 4 5 2" xfId="4812"/>
    <cellStyle name="40% - Accent3 2 4 5 3" xfId="7084"/>
    <cellStyle name="40% - Accent3 2 4 5 4" xfId="9356"/>
    <cellStyle name="40% - Accent3 2 4 6" xfId="3677"/>
    <cellStyle name="40% - Accent3 2 4 7" xfId="5949"/>
    <cellStyle name="40% - Accent3 2 4 8" xfId="8221"/>
    <cellStyle name="40% - Accent3 2 5" xfId="313"/>
    <cellStyle name="40% - Accent3 2 5 2" xfId="767"/>
    <cellStyle name="40% - Accent3 2 5 2 2" xfId="1902"/>
    <cellStyle name="40% - Accent3 2 5 2 2 2" xfId="5322"/>
    <cellStyle name="40% - Accent3 2 5 2 2 3" xfId="7594"/>
    <cellStyle name="40% - Accent3 2 5 2 2 4" xfId="9866"/>
    <cellStyle name="40% - Accent3 2 5 2 3" xfId="4187"/>
    <cellStyle name="40% - Accent3 2 5 2 4" xfId="6459"/>
    <cellStyle name="40% - Accent3 2 5 2 5" xfId="8731"/>
    <cellStyle name="40% - Accent3 2 5 3" xfId="1448"/>
    <cellStyle name="40% - Accent3 2 5 3 2" xfId="4868"/>
    <cellStyle name="40% - Accent3 2 5 3 3" xfId="7140"/>
    <cellStyle name="40% - Accent3 2 5 3 4" xfId="9412"/>
    <cellStyle name="40% - Accent3 2 5 4" xfId="3733"/>
    <cellStyle name="40% - Accent3 2 5 5" xfId="6005"/>
    <cellStyle name="40% - Accent3 2 5 6" xfId="8277"/>
    <cellStyle name="40% - Accent3 2 6" xfId="994"/>
    <cellStyle name="40% - Accent3 2 6 2" xfId="2129"/>
    <cellStyle name="40% - Accent3 2 6 2 2" xfId="5549"/>
    <cellStyle name="40% - Accent3 2 6 2 3" xfId="7821"/>
    <cellStyle name="40% - Accent3 2 6 2 4" xfId="10093"/>
    <cellStyle name="40% - Accent3 2 6 3" xfId="4414"/>
    <cellStyle name="40% - Accent3 2 6 4" xfId="6686"/>
    <cellStyle name="40% - Accent3 2 6 5" xfId="8958"/>
    <cellStyle name="40% - Accent3 2 7" xfId="540"/>
    <cellStyle name="40% - Accent3 2 7 2" xfId="1675"/>
    <cellStyle name="40% - Accent3 2 7 2 2" xfId="5095"/>
    <cellStyle name="40% - Accent3 2 7 2 3" xfId="7367"/>
    <cellStyle name="40% - Accent3 2 7 2 4" xfId="9639"/>
    <cellStyle name="40% - Accent3 2 7 3" xfId="3960"/>
    <cellStyle name="40% - Accent3 2 7 4" xfId="6232"/>
    <cellStyle name="40% - Accent3 2 7 5" xfId="8504"/>
    <cellStyle name="40% - Accent3 2 8" xfId="1221"/>
    <cellStyle name="40% - Accent3 2 8 2" xfId="4641"/>
    <cellStyle name="40% - Accent3 2 8 3" xfId="6913"/>
    <cellStyle name="40% - Accent3 2 8 4" xfId="9185"/>
    <cellStyle name="40% - Accent3 2 9" xfId="3506"/>
    <cellStyle name="40% - Accent3 3" xfId="159"/>
    <cellStyle name="40% - Accent3 3 2" xfId="397"/>
    <cellStyle name="40% - Accent3 3 2 2" xfId="851"/>
    <cellStyle name="40% - Accent3 3 2 2 2" xfId="1986"/>
    <cellStyle name="40% - Accent3 3 2 2 2 2" xfId="5406"/>
    <cellStyle name="40% - Accent3 3 2 2 2 3" xfId="7678"/>
    <cellStyle name="40% - Accent3 3 2 2 2 4" xfId="9950"/>
    <cellStyle name="40% - Accent3 3 2 2 3" xfId="4271"/>
    <cellStyle name="40% - Accent3 3 2 2 4" xfId="6543"/>
    <cellStyle name="40% - Accent3 3 2 2 5" xfId="8815"/>
    <cellStyle name="40% - Accent3 3 2 3" xfId="1532"/>
    <cellStyle name="40% - Accent3 3 2 3 2" xfId="4952"/>
    <cellStyle name="40% - Accent3 3 2 3 3" xfId="7224"/>
    <cellStyle name="40% - Accent3 3 2 3 4" xfId="9496"/>
    <cellStyle name="40% - Accent3 3 2 4" xfId="3817"/>
    <cellStyle name="40% - Accent3 3 2 5" xfId="6089"/>
    <cellStyle name="40% - Accent3 3 2 6" xfId="8361"/>
    <cellStyle name="40% - Accent3 3 3" xfId="1078"/>
    <cellStyle name="40% - Accent3 3 3 2" xfId="2213"/>
    <cellStyle name="40% - Accent3 3 3 2 2" xfId="5633"/>
    <cellStyle name="40% - Accent3 3 3 2 3" xfId="7905"/>
    <cellStyle name="40% - Accent3 3 3 2 4" xfId="10177"/>
    <cellStyle name="40% - Accent3 3 3 3" xfId="4498"/>
    <cellStyle name="40% - Accent3 3 3 4" xfId="6770"/>
    <cellStyle name="40% - Accent3 3 3 5" xfId="9042"/>
    <cellStyle name="40% - Accent3 3 4" xfId="624"/>
    <cellStyle name="40% - Accent3 3 4 2" xfId="1759"/>
    <cellStyle name="40% - Accent3 3 4 2 2" xfId="5179"/>
    <cellStyle name="40% - Accent3 3 4 2 3" xfId="7451"/>
    <cellStyle name="40% - Accent3 3 4 2 4" xfId="9723"/>
    <cellStyle name="40% - Accent3 3 4 3" xfId="4044"/>
    <cellStyle name="40% - Accent3 3 4 4" xfId="6316"/>
    <cellStyle name="40% - Accent3 3 4 5" xfId="8588"/>
    <cellStyle name="40% - Accent3 3 5" xfId="1305"/>
    <cellStyle name="40% - Accent3 3 5 2" xfId="4725"/>
    <cellStyle name="40% - Accent3 3 5 3" xfId="6997"/>
    <cellStyle name="40% - Accent3 3 5 4" xfId="9269"/>
    <cellStyle name="40% - Accent3 3 6" xfId="3590"/>
    <cellStyle name="40% - Accent3 3 7" xfId="5862"/>
    <cellStyle name="40% - Accent3 3 8" xfId="8134"/>
    <cellStyle name="40% - Accent3 4" xfId="103"/>
    <cellStyle name="40% - Accent3 4 2" xfId="341"/>
    <cellStyle name="40% - Accent3 4 2 2" xfId="795"/>
    <cellStyle name="40% - Accent3 4 2 2 2" xfId="1930"/>
    <cellStyle name="40% - Accent3 4 2 2 2 2" xfId="5350"/>
    <cellStyle name="40% - Accent3 4 2 2 2 3" xfId="7622"/>
    <cellStyle name="40% - Accent3 4 2 2 2 4" xfId="9894"/>
    <cellStyle name="40% - Accent3 4 2 2 3" xfId="4215"/>
    <cellStyle name="40% - Accent3 4 2 2 4" xfId="6487"/>
    <cellStyle name="40% - Accent3 4 2 2 5" xfId="8759"/>
    <cellStyle name="40% - Accent3 4 2 3" xfId="1476"/>
    <cellStyle name="40% - Accent3 4 2 3 2" xfId="4896"/>
    <cellStyle name="40% - Accent3 4 2 3 3" xfId="7168"/>
    <cellStyle name="40% - Accent3 4 2 3 4" xfId="9440"/>
    <cellStyle name="40% - Accent3 4 2 4" xfId="3761"/>
    <cellStyle name="40% - Accent3 4 2 5" xfId="6033"/>
    <cellStyle name="40% - Accent3 4 2 6" xfId="8305"/>
    <cellStyle name="40% - Accent3 4 3" xfId="1022"/>
    <cellStyle name="40% - Accent3 4 3 2" xfId="2157"/>
    <cellStyle name="40% - Accent3 4 3 2 2" xfId="5577"/>
    <cellStyle name="40% - Accent3 4 3 2 3" xfId="7849"/>
    <cellStyle name="40% - Accent3 4 3 2 4" xfId="10121"/>
    <cellStyle name="40% - Accent3 4 3 3" xfId="4442"/>
    <cellStyle name="40% - Accent3 4 3 4" xfId="6714"/>
    <cellStyle name="40% - Accent3 4 3 5" xfId="8986"/>
    <cellStyle name="40% - Accent3 4 4" xfId="568"/>
    <cellStyle name="40% - Accent3 4 4 2" xfId="1703"/>
    <cellStyle name="40% - Accent3 4 4 2 2" xfId="5123"/>
    <cellStyle name="40% - Accent3 4 4 2 3" xfId="7395"/>
    <cellStyle name="40% - Accent3 4 4 2 4" xfId="9667"/>
    <cellStyle name="40% - Accent3 4 4 3" xfId="3988"/>
    <cellStyle name="40% - Accent3 4 4 4" xfId="6260"/>
    <cellStyle name="40% - Accent3 4 4 5" xfId="8532"/>
    <cellStyle name="40% - Accent3 4 5" xfId="1249"/>
    <cellStyle name="40% - Accent3 4 5 2" xfId="4669"/>
    <cellStyle name="40% - Accent3 4 5 3" xfId="6941"/>
    <cellStyle name="40% - Accent3 4 5 4" xfId="9213"/>
    <cellStyle name="40% - Accent3 4 6" xfId="3534"/>
    <cellStyle name="40% - Accent3 4 7" xfId="5806"/>
    <cellStyle name="40% - Accent3 4 8" xfId="8078"/>
    <cellStyle name="40% - Accent3 5" xfId="218"/>
    <cellStyle name="40% - Accent3 5 2" xfId="456"/>
    <cellStyle name="40% - Accent3 5 2 2" xfId="910"/>
    <cellStyle name="40% - Accent3 5 2 2 2" xfId="2045"/>
    <cellStyle name="40% - Accent3 5 2 2 2 2" xfId="5465"/>
    <cellStyle name="40% - Accent3 5 2 2 2 3" xfId="7737"/>
    <cellStyle name="40% - Accent3 5 2 2 2 4" xfId="10009"/>
    <cellStyle name="40% - Accent3 5 2 2 3" xfId="4330"/>
    <cellStyle name="40% - Accent3 5 2 2 4" xfId="6602"/>
    <cellStyle name="40% - Accent3 5 2 2 5" xfId="8874"/>
    <cellStyle name="40% - Accent3 5 2 3" xfId="1591"/>
    <cellStyle name="40% - Accent3 5 2 3 2" xfId="5011"/>
    <cellStyle name="40% - Accent3 5 2 3 3" xfId="7283"/>
    <cellStyle name="40% - Accent3 5 2 3 4" xfId="9555"/>
    <cellStyle name="40% - Accent3 5 2 4" xfId="3876"/>
    <cellStyle name="40% - Accent3 5 2 5" xfId="6148"/>
    <cellStyle name="40% - Accent3 5 2 6" xfId="8420"/>
    <cellStyle name="40% - Accent3 5 3" xfId="1137"/>
    <cellStyle name="40% - Accent3 5 3 2" xfId="2272"/>
    <cellStyle name="40% - Accent3 5 3 2 2" xfId="5692"/>
    <cellStyle name="40% - Accent3 5 3 2 3" xfId="7964"/>
    <cellStyle name="40% - Accent3 5 3 2 4" xfId="10236"/>
    <cellStyle name="40% - Accent3 5 3 3" xfId="4557"/>
    <cellStyle name="40% - Accent3 5 3 4" xfId="6829"/>
    <cellStyle name="40% - Accent3 5 3 5" xfId="9101"/>
    <cellStyle name="40% - Accent3 5 4" xfId="683"/>
    <cellStyle name="40% - Accent3 5 4 2" xfId="1818"/>
    <cellStyle name="40% - Accent3 5 4 2 2" xfId="5238"/>
    <cellStyle name="40% - Accent3 5 4 2 3" xfId="7510"/>
    <cellStyle name="40% - Accent3 5 4 2 4" xfId="9782"/>
    <cellStyle name="40% - Accent3 5 4 3" xfId="4103"/>
    <cellStyle name="40% - Accent3 5 4 4" xfId="6375"/>
    <cellStyle name="40% - Accent3 5 4 5" xfId="8647"/>
    <cellStyle name="40% - Accent3 5 5" xfId="1364"/>
    <cellStyle name="40% - Accent3 5 5 2" xfId="4784"/>
    <cellStyle name="40% - Accent3 5 5 3" xfId="7056"/>
    <cellStyle name="40% - Accent3 5 5 4" xfId="9328"/>
    <cellStyle name="40% - Accent3 5 6" xfId="3649"/>
    <cellStyle name="40% - Accent3 5 7" xfId="5921"/>
    <cellStyle name="40% - Accent3 5 8" xfId="8193"/>
    <cellStyle name="40% - Accent3 6" xfId="285"/>
    <cellStyle name="40% - Accent3 6 2" xfId="739"/>
    <cellStyle name="40% - Accent3 6 2 2" xfId="1874"/>
    <cellStyle name="40% - Accent3 6 2 2 2" xfId="5294"/>
    <cellStyle name="40% - Accent3 6 2 2 3" xfId="7566"/>
    <cellStyle name="40% - Accent3 6 2 2 4" xfId="9838"/>
    <cellStyle name="40% - Accent3 6 2 3" xfId="4159"/>
    <cellStyle name="40% - Accent3 6 2 4" xfId="6431"/>
    <cellStyle name="40% - Accent3 6 2 5" xfId="8703"/>
    <cellStyle name="40% - Accent3 6 3" xfId="1420"/>
    <cellStyle name="40% - Accent3 6 3 2" xfId="4840"/>
    <cellStyle name="40% - Accent3 6 3 3" xfId="7112"/>
    <cellStyle name="40% - Accent3 6 3 4" xfId="9384"/>
    <cellStyle name="40% - Accent3 6 4" xfId="3705"/>
    <cellStyle name="40% - Accent3 6 5" xfId="5977"/>
    <cellStyle name="40% - Accent3 6 6" xfId="8249"/>
    <cellStyle name="40% - Accent3 7" xfId="966"/>
    <cellStyle name="40% - Accent3 7 2" xfId="2101"/>
    <cellStyle name="40% - Accent3 7 2 2" xfId="5521"/>
    <cellStyle name="40% - Accent3 7 2 3" xfId="7793"/>
    <cellStyle name="40% - Accent3 7 2 4" xfId="10065"/>
    <cellStyle name="40% - Accent3 7 3" xfId="4386"/>
    <cellStyle name="40% - Accent3 7 4" xfId="6658"/>
    <cellStyle name="40% - Accent3 7 5" xfId="8930"/>
    <cellStyle name="40% - Accent3 8" xfId="512"/>
    <cellStyle name="40% - Accent3 8 2" xfId="1647"/>
    <cellStyle name="40% - Accent3 8 2 2" xfId="5067"/>
    <cellStyle name="40% - Accent3 8 2 3" xfId="7339"/>
    <cellStyle name="40% - Accent3 8 2 4" xfId="9611"/>
    <cellStyle name="40% - Accent3 8 3" xfId="3932"/>
    <cellStyle name="40% - Accent3 8 4" xfId="6204"/>
    <cellStyle name="40% - Accent3 8 5" xfId="8476"/>
    <cellStyle name="40% - Accent3 9" xfId="1193"/>
    <cellStyle name="40% - Accent3 9 2" xfId="4613"/>
    <cellStyle name="40% - Accent3 9 3" xfId="6885"/>
    <cellStyle name="40% - Accent3 9 4" xfId="9157"/>
    <cellStyle name="40% - Accent4" xfId="31" builtinId="43" customBuiltin="1"/>
    <cellStyle name="40% - Accent4 10" xfId="3480"/>
    <cellStyle name="40% - Accent4 11" xfId="5752"/>
    <cellStyle name="40% - Accent4 12" xfId="8024"/>
    <cellStyle name="40% - Accent4 2" xfId="77"/>
    <cellStyle name="40% - Accent4 2 10" xfId="5780"/>
    <cellStyle name="40% - Accent4 2 11" xfId="8052"/>
    <cellStyle name="40% - Accent4 2 2" xfId="189"/>
    <cellStyle name="40% - Accent4 2 2 2" xfId="427"/>
    <cellStyle name="40% - Accent4 2 2 2 2" xfId="881"/>
    <cellStyle name="40% - Accent4 2 2 2 2 2" xfId="2016"/>
    <cellStyle name="40% - Accent4 2 2 2 2 2 2" xfId="5436"/>
    <cellStyle name="40% - Accent4 2 2 2 2 2 3" xfId="7708"/>
    <cellStyle name="40% - Accent4 2 2 2 2 2 4" xfId="9980"/>
    <cellStyle name="40% - Accent4 2 2 2 2 3" xfId="4301"/>
    <cellStyle name="40% - Accent4 2 2 2 2 4" xfId="6573"/>
    <cellStyle name="40% - Accent4 2 2 2 2 5" xfId="8845"/>
    <cellStyle name="40% - Accent4 2 2 2 3" xfId="1562"/>
    <cellStyle name="40% - Accent4 2 2 2 3 2" xfId="4982"/>
    <cellStyle name="40% - Accent4 2 2 2 3 3" xfId="7254"/>
    <cellStyle name="40% - Accent4 2 2 2 3 4" xfId="9526"/>
    <cellStyle name="40% - Accent4 2 2 2 4" xfId="3847"/>
    <cellStyle name="40% - Accent4 2 2 2 5" xfId="6119"/>
    <cellStyle name="40% - Accent4 2 2 2 6" xfId="8391"/>
    <cellStyle name="40% - Accent4 2 2 3" xfId="1108"/>
    <cellStyle name="40% - Accent4 2 2 3 2" xfId="2243"/>
    <cellStyle name="40% - Accent4 2 2 3 2 2" xfId="5663"/>
    <cellStyle name="40% - Accent4 2 2 3 2 3" xfId="7935"/>
    <cellStyle name="40% - Accent4 2 2 3 2 4" xfId="10207"/>
    <cellStyle name="40% - Accent4 2 2 3 3" xfId="4528"/>
    <cellStyle name="40% - Accent4 2 2 3 4" xfId="6800"/>
    <cellStyle name="40% - Accent4 2 2 3 5" xfId="9072"/>
    <cellStyle name="40% - Accent4 2 2 4" xfId="654"/>
    <cellStyle name="40% - Accent4 2 2 4 2" xfId="1789"/>
    <cellStyle name="40% - Accent4 2 2 4 2 2" xfId="5209"/>
    <cellStyle name="40% - Accent4 2 2 4 2 3" xfId="7481"/>
    <cellStyle name="40% - Accent4 2 2 4 2 4" xfId="9753"/>
    <cellStyle name="40% - Accent4 2 2 4 3" xfId="4074"/>
    <cellStyle name="40% - Accent4 2 2 4 4" xfId="6346"/>
    <cellStyle name="40% - Accent4 2 2 4 5" xfId="8618"/>
    <cellStyle name="40% - Accent4 2 2 5" xfId="1335"/>
    <cellStyle name="40% - Accent4 2 2 5 2" xfId="4755"/>
    <cellStyle name="40% - Accent4 2 2 5 3" xfId="7027"/>
    <cellStyle name="40% - Accent4 2 2 5 4" xfId="9299"/>
    <cellStyle name="40% - Accent4 2 2 6" xfId="3620"/>
    <cellStyle name="40% - Accent4 2 2 7" xfId="5892"/>
    <cellStyle name="40% - Accent4 2 2 8" xfId="8164"/>
    <cellStyle name="40% - Accent4 2 3" xfId="133"/>
    <cellStyle name="40% - Accent4 2 3 2" xfId="371"/>
    <cellStyle name="40% - Accent4 2 3 2 2" xfId="825"/>
    <cellStyle name="40% - Accent4 2 3 2 2 2" xfId="1960"/>
    <cellStyle name="40% - Accent4 2 3 2 2 2 2" xfId="5380"/>
    <cellStyle name="40% - Accent4 2 3 2 2 2 3" xfId="7652"/>
    <cellStyle name="40% - Accent4 2 3 2 2 2 4" xfId="9924"/>
    <cellStyle name="40% - Accent4 2 3 2 2 3" xfId="4245"/>
    <cellStyle name="40% - Accent4 2 3 2 2 4" xfId="6517"/>
    <cellStyle name="40% - Accent4 2 3 2 2 5" xfId="8789"/>
    <cellStyle name="40% - Accent4 2 3 2 3" xfId="1506"/>
    <cellStyle name="40% - Accent4 2 3 2 3 2" xfId="4926"/>
    <cellStyle name="40% - Accent4 2 3 2 3 3" xfId="7198"/>
    <cellStyle name="40% - Accent4 2 3 2 3 4" xfId="9470"/>
    <cellStyle name="40% - Accent4 2 3 2 4" xfId="3791"/>
    <cellStyle name="40% - Accent4 2 3 2 5" xfId="6063"/>
    <cellStyle name="40% - Accent4 2 3 2 6" xfId="8335"/>
    <cellStyle name="40% - Accent4 2 3 3" xfId="1052"/>
    <cellStyle name="40% - Accent4 2 3 3 2" xfId="2187"/>
    <cellStyle name="40% - Accent4 2 3 3 2 2" xfId="5607"/>
    <cellStyle name="40% - Accent4 2 3 3 2 3" xfId="7879"/>
    <cellStyle name="40% - Accent4 2 3 3 2 4" xfId="10151"/>
    <cellStyle name="40% - Accent4 2 3 3 3" xfId="4472"/>
    <cellStyle name="40% - Accent4 2 3 3 4" xfId="6744"/>
    <cellStyle name="40% - Accent4 2 3 3 5" xfId="9016"/>
    <cellStyle name="40% - Accent4 2 3 4" xfId="598"/>
    <cellStyle name="40% - Accent4 2 3 4 2" xfId="1733"/>
    <cellStyle name="40% - Accent4 2 3 4 2 2" xfId="5153"/>
    <cellStyle name="40% - Accent4 2 3 4 2 3" xfId="7425"/>
    <cellStyle name="40% - Accent4 2 3 4 2 4" xfId="9697"/>
    <cellStyle name="40% - Accent4 2 3 4 3" xfId="4018"/>
    <cellStyle name="40% - Accent4 2 3 4 4" xfId="6290"/>
    <cellStyle name="40% - Accent4 2 3 4 5" xfId="8562"/>
    <cellStyle name="40% - Accent4 2 3 5" xfId="1279"/>
    <cellStyle name="40% - Accent4 2 3 5 2" xfId="4699"/>
    <cellStyle name="40% - Accent4 2 3 5 3" xfId="6971"/>
    <cellStyle name="40% - Accent4 2 3 5 4" xfId="9243"/>
    <cellStyle name="40% - Accent4 2 3 6" xfId="3564"/>
    <cellStyle name="40% - Accent4 2 3 7" xfId="5836"/>
    <cellStyle name="40% - Accent4 2 3 8" xfId="8108"/>
    <cellStyle name="40% - Accent4 2 4" xfId="259"/>
    <cellStyle name="40% - Accent4 2 4 2" xfId="486"/>
    <cellStyle name="40% - Accent4 2 4 2 2" xfId="940"/>
    <cellStyle name="40% - Accent4 2 4 2 2 2" xfId="2075"/>
    <cellStyle name="40% - Accent4 2 4 2 2 2 2" xfId="5495"/>
    <cellStyle name="40% - Accent4 2 4 2 2 2 3" xfId="7767"/>
    <cellStyle name="40% - Accent4 2 4 2 2 2 4" xfId="10039"/>
    <cellStyle name="40% - Accent4 2 4 2 2 3" xfId="4360"/>
    <cellStyle name="40% - Accent4 2 4 2 2 4" xfId="6632"/>
    <cellStyle name="40% - Accent4 2 4 2 2 5" xfId="8904"/>
    <cellStyle name="40% - Accent4 2 4 2 3" xfId="1621"/>
    <cellStyle name="40% - Accent4 2 4 2 3 2" xfId="5041"/>
    <cellStyle name="40% - Accent4 2 4 2 3 3" xfId="7313"/>
    <cellStyle name="40% - Accent4 2 4 2 3 4" xfId="9585"/>
    <cellStyle name="40% - Accent4 2 4 2 4" xfId="3906"/>
    <cellStyle name="40% - Accent4 2 4 2 5" xfId="6178"/>
    <cellStyle name="40% - Accent4 2 4 2 6" xfId="8450"/>
    <cellStyle name="40% - Accent4 2 4 3" xfId="1167"/>
    <cellStyle name="40% - Accent4 2 4 3 2" xfId="2302"/>
    <cellStyle name="40% - Accent4 2 4 3 2 2" xfId="5722"/>
    <cellStyle name="40% - Accent4 2 4 3 2 3" xfId="7994"/>
    <cellStyle name="40% - Accent4 2 4 3 2 4" xfId="10266"/>
    <cellStyle name="40% - Accent4 2 4 3 3" xfId="4587"/>
    <cellStyle name="40% - Accent4 2 4 3 4" xfId="6859"/>
    <cellStyle name="40% - Accent4 2 4 3 5" xfId="9131"/>
    <cellStyle name="40% - Accent4 2 4 4" xfId="713"/>
    <cellStyle name="40% - Accent4 2 4 4 2" xfId="1848"/>
    <cellStyle name="40% - Accent4 2 4 4 2 2" xfId="5268"/>
    <cellStyle name="40% - Accent4 2 4 4 2 3" xfId="7540"/>
    <cellStyle name="40% - Accent4 2 4 4 2 4" xfId="9812"/>
    <cellStyle name="40% - Accent4 2 4 4 3" xfId="4133"/>
    <cellStyle name="40% - Accent4 2 4 4 4" xfId="6405"/>
    <cellStyle name="40% - Accent4 2 4 4 5" xfId="8677"/>
    <cellStyle name="40% - Accent4 2 4 5" xfId="1394"/>
    <cellStyle name="40% - Accent4 2 4 5 2" xfId="4814"/>
    <cellStyle name="40% - Accent4 2 4 5 3" xfId="7086"/>
    <cellStyle name="40% - Accent4 2 4 5 4" xfId="9358"/>
    <cellStyle name="40% - Accent4 2 4 6" xfId="3679"/>
    <cellStyle name="40% - Accent4 2 4 7" xfId="5951"/>
    <cellStyle name="40% - Accent4 2 4 8" xfId="8223"/>
    <cellStyle name="40% - Accent4 2 5" xfId="315"/>
    <cellStyle name="40% - Accent4 2 5 2" xfId="769"/>
    <cellStyle name="40% - Accent4 2 5 2 2" xfId="1904"/>
    <cellStyle name="40% - Accent4 2 5 2 2 2" xfId="5324"/>
    <cellStyle name="40% - Accent4 2 5 2 2 3" xfId="7596"/>
    <cellStyle name="40% - Accent4 2 5 2 2 4" xfId="9868"/>
    <cellStyle name="40% - Accent4 2 5 2 3" xfId="4189"/>
    <cellStyle name="40% - Accent4 2 5 2 4" xfId="6461"/>
    <cellStyle name="40% - Accent4 2 5 2 5" xfId="8733"/>
    <cellStyle name="40% - Accent4 2 5 3" xfId="1450"/>
    <cellStyle name="40% - Accent4 2 5 3 2" xfId="4870"/>
    <cellStyle name="40% - Accent4 2 5 3 3" xfId="7142"/>
    <cellStyle name="40% - Accent4 2 5 3 4" xfId="9414"/>
    <cellStyle name="40% - Accent4 2 5 4" xfId="3735"/>
    <cellStyle name="40% - Accent4 2 5 5" xfId="6007"/>
    <cellStyle name="40% - Accent4 2 5 6" xfId="8279"/>
    <cellStyle name="40% - Accent4 2 6" xfId="996"/>
    <cellStyle name="40% - Accent4 2 6 2" xfId="2131"/>
    <cellStyle name="40% - Accent4 2 6 2 2" xfId="5551"/>
    <cellStyle name="40% - Accent4 2 6 2 3" xfId="7823"/>
    <cellStyle name="40% - Accent4 2 6 2 4" xfId="10095"/>
    <cellStyle name="40% - Accent4 2 6 3" xfId="4416"/>
    <cellStyle name="40% - Accent4 2 6 4" xfId="6688"/>
    <cellStyle name="40% - Accent4 2 6 5" xfId="8960"/>
    <cellStyle name="40% - Accent4 2 7" xfId="542"/>
    <cellStyle name="40% - Accent4 2 7 2" xfId="1677"/>
    <cellStyle name="40% - Accent4 2 7 2 2" xfId="5097"/>
    <cellStyle name="40% - Accent4 2 7 2 3" xfId="7369"/>
    <cellStyle name="40% - Accent4 2 7 2 4" xfId="9641"/>
    <cellStyle name="40% - Accent4 2 7 3" xfId="3962"/>
    <cellStyle name="40% - Accent4 2 7 4" xfId="6234"/>
    <cellStyle name="40% - Accent4 2 7 5" xfId="8506"/>
    <cellStyle name="40% - Accent4 2 8" xfId="1223"/>
    <cellStyle name="40% - Accent4 2 8 2" xfId="4643"/>
    <cellStyle name="40% - Accent4 2 8 3" xfId="6915"/>
    <cellStyle name="40% - Accent4 2 8 4" xfId="9187"/>
    <cellStyle name="40% - Accent4 2 9" xfId="3508"/>
    <cellStyle name="40% - Accent4 3" xfId="161"/>
    <cellStyle name="40% - Accent4 3 2" xfId="399"/>
    <cellStyle name="40% - Accent4 3 2 2" xfId="853"/>
    <cellStyle name="40% - Accent4 3 2 2 2" xfId="1988"/>
    <cellStyle name="40% - Accent4 3 2 2 2 2" xfId="5408"/>
    <cellStyle name="40% - Accent4 3 2 2 2 3" xfId="7680"/>
    <cellStyle name="40% - Accent4 3 2 2 2 4" xfId="9952"/>
    <cellStyle name="40% - Accent4 3 2 2 3" xfId="4273"/>
    <cellStyle name="40% - Accent4 3 2 2 4" xfId="6545"/>
    <cellStyle name="40% - Accent4 3 2 2 5" xfId="8817"/>
    <cellStyle name="40% - Accent4 3 2 3" xfId="1534"/>
    <cellStyle name="40% - Accent4 3 2 3 2" xfId="4954"/>
    <cellStyle name="40% - Accent4 3 2 3 3" xfId="7226"/>
    <cellStyle name="40% - Accent4 3 2 3 4" xfId="9498"/>
    <cellStyle name="40% - Accent4 3 2 4" xfId="3819"/>
    <cellStyle name="40% - Accent4 3 2 5" xfId="6091"/>
    <cellStyle name="40% - Accent4 3 2 6" xfId="8363"/>
    <cellStyle name="40% - Accent4 3 3" xfId="1080"/>
    <cellStyle name="40% - Accent4 3 3 2" xfId="2215"/>
    <cellStyle name="40% - Accent4 3 3 2 2" xfId="5635"/>
    <cellStyle name="40% - Accent4 3 3 2 3" xfId="7907"/>
    <cellStyle name="40% - Accent4 3 3 2 4" xfId="10179"/>
    <cellStyle name="40% - Accent4 3 3 3" xfId="4500"/>
    <cellStyle name="40% - Accent4 3 3 4" xfId="6772"/>
    <cellStyle name="40% - Accent4 3 3 5" xfId="9044"/>
    <cellStyle name="40% - Accent4 3 4" xfId="626"/>
    <cellStyle name="40% - Accent4 3 4 2" xfId="1761"/>
    <cellStyle name="40% - Accent4 3 4 2 2" xfId="5181"/>
    <cellStyle name="40% - Accent4 3 4 2 3" xfId="7453"/>
    <cellStyle name="40% - Accent4 3 4 2 4" xfId="9725"/>
    <cellStyle name="40% - Accent4 3 4 3" xfId="4046"/>
    <cellStyle name="40% - Accent4 3 4 4" xfId="6318"/>
    <cellStyle name="40% - Accent4 3 4 5" xfId="8590"/>
    <cellStyle name="40% - Accent4 3 5" xfId="1307"/>
    <cellStyle name="40% - Accent4 3 5 2" xfId="4727"/>
    <cellStyle name="40% - Accent4 3 5 3" xfId="6999"/>
    <cellStyle name="40% - Accent4 3 5 4" xfId="9271"/>
    <cellStyle name="40% - Accent4 3 6" xfId="3592"/>
    <cellStyle name="40% - Accent4 3 7" xfId="5864"/>
    <cellStyle name="40% - Accent4 3 8" xfId="8136"/>
    <cellStyle name="40% - Accent4 4" xfId="105"/>
    <cellStyle name="40% - Accent4 4 2" xfId="343"/>
    <cellStyle name="40% - Accent4 4 2 2" xfId="797"/>
    <cellStyle name="40% - Accent4 4 2 2 2" xfId="1932"/>
    <cellStyle name="40% - Accent4 4 2 2 2 2" xfId="5352"/>
    <cellStyle name="40% - Accent4 4 2 2 2 3" xfId="7624"/>
    <cellStyle name="40% - Accent4 4 2 2 2 4" xfId="9896"/>
    <cellStyle name="40% - Accent4 4 2 2 3" xfId="4217"/>
    <cellStyle name="40% - Accent4 4 2 2 4" xfId="6489"/>
    <cellStyle name="40% - Accent4 4 2 2 5" xfId="8761"/>
    <cellStyle name="40% - Accent4 4 2 3" xfId="1478"/>
    <cellStyle name="40% - Accent4 4 2 3 2" xfId="4898"/>
    <cellStyle name="40% - Accent4 4 2 3 3" xfId="7170"/>
    <cellStyle name="40% - Accent4 4 2 3 4" xfId="9442"/>
    <cellStyle name="40% - Accent4 4 2 4" xfId="3763"/>
    <cellStyle name="40% - Accent4 4 2 5" xfId="6035"/>
    <cellStyle name="40% - Accent4 4 2 6" xfId="8307"/>
    <cellStyle name="40% - Accent4 4 3" xfId="1024"/>
    <cellStyle name="40% - Accent4 4 3 2" xfId="2159"/>
    <cellStyle name="40% - Accent4 4 3 2 2" xfId="5579"/>
    <cellStyle name="40% - Accent4 4 3 2 3" xfId="7851"/>
    <cellStyle name="40% - Accent4 4 3 2 4" xfId="10123"/>
    <cellStyle name="40% - Accent4 4 3 3" xfId="4444"/>
    <cellStyle name="40% - Accent4 4 3 4" xfId="6716"/>
    <cellStyle name="40% - Accent4 4 3 5" xfId="8988"/>
    <cellStyle name="40% - Accent4 4 4" xfId="570"/>
    <cellStyle name="40% - Accent4 4 4 2" xfId="1705"/>
    <cellStyle name="40% - Accent4 4 4 2 2" xfId="5125"/>
    <cellStyle name="40% - Accent4 4 4 2 3" xfId="7397"/>
    <cellStyle name="40% - Accent4 4 4 2 4" xfId="9669"/>
    <cellStyle name="40% - Accent4 4 4 3" xfId="3990"/>
    <cellStyle name="40% - Accent4 4 4 4" xfId="6262"/>
    <cellStyle name="40% - Accent4 4 4 5" xfId="8534"/>
    <cellStyle name="40% - Accent4 4 5" xfId="1251"/>
    <cellStyle name="40% - Accent4 4 5 2" xfId="4671"/>
    <cellStyle name="40% - Accent4 4 5 3" xfId="6943"/>
    <cellStyle name="40% - Accent4 4 5 4" xfId="9215"/>
    <cellStyle name="40% - Accent4 4 6" xfId="3536"/>
    <cellStyle name="40% - Accent4 4 7" xfId="5808"/>
    <cellStyle name="40% - Accent4 4 8" xfId="8080"/>
    <cellStyle name="40% - Accent4 5" xfId="220"/>
    <cellStyle name="40% - Accent4 5 2" xfId="458"/>
    <cellStyle name="40% - Accent4 5 2 2" xfId="912"/>
    <cellStyle name="40% - Accent4 5 2 2 2" xfId="2047"/>
    <cellStyle name="40% - Accent4 5 2 2 2 2" xfId="5467"/>
    <cellStyle name="40% - Accent4 5 2 2 2 3" xfId="7739"/>
    <cellStyle name="40% - Accent4 5 2 2 2 4" xfId="10011"/>
    <cellStyle name="40% - Accent4 5 2 2 3" xfId="4332"/>
    <cellStyle name="40% - Accent4 5 2 2 4" xfId="6604"/>
    <cellStyle name="40% - Accent4 5 2 2 5" xfId="8876"/>
    <cellStyle name="40% - Accent4 5 2 3" xfId="1593"/>
    <cellStyle name="40% - Accent4 5 2 3 2" xfId="5013"/>
    <cellStyle name="40% - Accent4 5 2 3 3" xfId="7285"/>
    <cellStyle name="40% - Accent4 5 2 3 4" xfId="9557"/>
    <cellStyle name="40% - Accent4 5 2 4" xfId="3878"/>
    <cellStyle name="40% - Accent4 5 2 5" xfId="6150"/>
    <cellStyle name="40% - Accent4 5 2 6" xfId="8422"/>
    <cellStyle name="40% - Accent4 5 3" xfId="1139"/>
    <cellStyle name="40% - Accent4 5 3 2" xfId="2274"/>
    <cellStyle name="40% - Accent4 5 3 2 2" xfId="5694"/>
    <cellStyle name="40% - Accent4 5 3 2 3" xfId="7966"/>
    <cellStyle name="40% - Accent4 5 3 2 4" xfId="10238"/>
    <cellStyle name="40% - Accent4 5 3 3" xfId="4559"/>
    <cellStyle name="40% - Accent4 5 3 4" xfId="6831"/>
    <cellStyle name="40% - Accent4 5 3 5" xfId="9103"/>
    <cellStyle name="40% - Accent4 5 4" xfId="685"/>
    <cellStyle name="40% - Accent4 5 4 2" xfId="1820"/>
    <cellStyle name="40% - Accent4 5 4 2 2" xfId="5240"/>
    <cellStyle name="40% - Accent4 5 4 2 3" xfId="7512"/>
    <cellStyle name="40% - Accent4 5 4 2 4" xfId="9784"/>
    <cellStyle name="40% - Accent4 5 4 3" xfId="4105"/>
    <cellStyle name="40% - Accent4 5 4 4" xfId="6377"/>
    <cellStyle name="40% - Accent4 5 4 5" xfId="8649"/>
    <cellStyle name="40% - Accent4 5 5" xfId="1366"/>
    <cellStyle name="40% - Accent4 5 5 2" xfId="4786"/>
    <cellStyle name="40% - Accent4 5 5 3" xfId="7058"/>
    <cellStyle name="40% - Accent4 5 5 4" xfId="9330"/>
    <cellStyle name="40% - Accent4 5 6" xfId="3651"/>
    <cellStyle name="40% - Accent4 5 7" xfId="5923"/>
    <cellStyle name="40% - Accent4 5 8" xfId="8195"/>
    <cellStyle name="40% - Accent4 6" xfId="287"/>
    <cellStyle name="40% - Accent4 6 2" xfId="741"/>
    <cellStyle name="40% - Accent4 6 2 2" xfId="1876"/>
    <cellStyle name="40% - Accent4 6 2 2 2" xfId="5296"/>
    <cellStyle name="40% - Accent4 6 2 2 3" xfId="7568"/>
    <cellStyle name="40% - Accent4 6 2 2 4" xfId="9840"/>
    <cellStyle name="40% - Accent4 6 2 3" xfId="4161"/>
    <cellStyle name="40% - Accent4 6 2 4" xfId="6433"/>
    <cellStyle name="40% - Accent4 6 2 5" xfId="8705"/>
    <cellStyle name="40% - Accent4 6 3" xfId="1422"/>
    <cellStyle name="40% - Accent4 6 3 2" xfId="4842"/>
    <cellStyle name="40% - Accent4 6 3 3" xfId="7114"/>
    <cellStyle name="40% - Accent4 6 3 4" xfId="9386"/>
    <cellStyle name="40% - Accent4 6 4" xfId="3707"/>
    <cellStyle name="40% - Accent4 6 5" xfId="5979"/>
    <cellStyle name="40% - Accent4 6 6" xfId="8251"/>
    <cellStyle name="40% - Accent4 7" xfId="968"/>
    <cellStyle name="40% - Accent4 7 2" xfId="2103"/>
    <cellStyle name="40% - Accent4 7 2 2" xfId="5523"/>
    <cellStyle name="40% - Accent4 7 2 3" xfId="7795"/>
    <cellStyle name="40% - Accent4 7 2 4" xfId="10067"/>
    <cellStyle name="40% - Accent4 7 3" xfId="4388"/>
    <cellStyle name="40% - Accent4 7 4" xfId="6660"/>
    <cellStyle name="40% - Accent4 7 5" xfId="8932"/>
    <cellStyle name="40% - Accent4 8" xfId="514"/>
    <cellStyle name="40% - Accent4 8 2" xfId="1649"/>
    <cellStyle name="40% - Accent4 8 2 2" xfId="5069"/>
    <cellStyle name="40% - Accent4 8 2 3" xfId="7341"/>
    <cellStyle name="40% - Accent4 8 2 4" xfId="9613"/>
    <cellStyle name="40% - Accent4 8 3" xfId="3934"/>
    <cellStyle name="40% - Accent4 8 4" xfId="6206"/>
    <cellStyle name="40% - Accent4 8 5" xfId="8478"/>
    <cellStyle name="40% - Accent4 9" xfId="1195"/>
    <cellStyle name="40% - Accent4 9 2" xfId="4615"/>
    <cellStyle name="40% - Accent4 9 3" xfId="6887"/>
    <cellStyle name="40% - Accent4 9 4" xfId="9159"/>
    <cellStyle name="40% - Accent5" xfId="34" builtinId="47" customBuiltin="1"/>
    <cellStyle name="40% - Accent5 10" xfId="3482"/>
    <cellStyle name="40% - Accent5 11" xfId="5754"/>
    <cellStyle name="40% - Accent5 12" xfId="8026"/>
    <cellStyle name="40% - Accent5 2" xfId="79"/>
    <cellStyle name="40% - Accent5 2 10" xfId="5782"/>
    <cellStyle name="40% - Accent5 2 11" xfId="8054"/>
    <cellStyle name="40% - Accent5 2 2" xfId="191"/>
    <cellStyle name="40% - Accent5 2 2 2" xfId="429"/>
    <cellStyle name="40% - Accent5 2 2 2 2" xfId="883"/>
    <cellStyle name="40% - Accent5 2 2 2 2 2" xfId="2018"/>
    <cellStyle name="40% - Accent5 2 2 2 2 2 2" xfId="5438"/>
    <cellStyle name="40% - Accent5 2 2 2 2 2 3" xfId="7710"/>
    <cellStyle name="40% - Accent5 2 2 2 2 2 4" xfId="9982"/>
    <cellStyle name="40% - Accent5 2 2 2 2 3" xfId="4303"/>
    <cellStyle name="40% - Accent5 2 2 2 2 4" xfId="6575"/>
    <cellStyle name="40% - Accent5 2 2 2 2 5" xfId="8847"/>
    <cellStyle name="40% - Accent5 2 2 2 3" xfId="1564"/>
    <cellStyle name="40% - Accent5 2 2 2 3 2" xfId="4984"/>
    <cellStyle name="40% - Accent5 2 2 2 3 3" xfId="7256"/>
    <cellStyle name="40% - Accent5 2 2 2 3 4" xfId="9528"/>
    <cellStyle name="40% - Accent5 2 2 2 4" xfId="3849"/>
    <cellStyle name="40% - Accent5 2 2 2 5" xfId="6121"/>
    <cellStyle name="40% - Accent5 2 2 2 6" xfId="8393"/>
    <cellStyle name="40% - Accent5 2 2 3" xfId="1110"/>
    <cellStyle name="40% - Accent5 2 2 3 2" xfId="2245"/>
    <cellStyle name="40% - Accent5 2 2 3 2 2" xfId="5665"/>
    <cellStyle name="40% - Accent5 2 2 3 2 3" xfId="7937"/>
    <cellStyle name="40% - Accent5 2 2 3 2 4" xfId="10209"/>
    <cellStyle name="40% - Accent5 2 2 3 3" xfId="4530"/>
    <cellStyle name="40% - Accent5 2 2 3 4" xfId="6802"/>
    <cellStyle name="40% - Accent5 2 2 3 5" xfId="9074"/>
    <cellStyle name="40% - Accent5 2 2 4" xfId="656"/>
    <cellStyle name="40% - Accent5 2 2 4 2" xfId="1791"/>
    <cellStyle name="40% - Accent5 2 2 4 2 2" xfId="5211"/>
    <cellStyle name="40% - Accent5 2 2 4 2 3" xfId="7483"/>
    <cellStyle name="40% - Accent5 2 2 4 2 4" xfId="9755"/>
    <cellStyle name="40% - Accent5 2 2 4 3" xfId="4076"/>
    <cellStyle name="40% - Accent5 2 2 4 4" xfId="6348"/>
    <cellStyle name="40% - Accent5 2 2 4 5" xfId="8620"/>
    <cellStyle name="40% - Accent5 2 2 5" xfId="1337"/>
    <cellStyle name="40% - Accent5 2 2 5 2" xfId="4757"/>
    <cellStyle name="40% - Accent5 2 2 5 3" xfId="7029"/>
    <cellStyle name="40% - Accent5 2 2 5 4" xfId="9301"/>
    <cellStyle name="40% - Accent5 2 2 6" xfId="3622"/>
    <cellStyle name="40% - Accent5 2 2 7" xfId="5894"/>
    <cellStyle name="40% - Accent5 2 2 8" xfId="8166"/>
    <cellStyle name="40% - Accent5 2 3" xfId="135"/>
    <cellStyle name="40% - Accent5 2 3 2" xfId="373"/>
    <cellStyle name="40% - Accent5 2 3 2 2" xfId="827"/>
    <cellStyle name="40% - Accent5 2 3 2 2 2" xfId="1962"/>
    <cellStyle name="40% - Accent5 2 3 2 2 2 2" xfId="5382"/>
    <cellStyle name="40% - Accent5 2 3 2 2 2 3" xfId="7654"/>
    <cellStyle name="40% - Accent5 2 3 2 2 2 4" xfId="9926"/>
    <cellStyle name="40% - Accent5 2 3 2 2 3" xfId="4247"/>
    <cellStyle name="40% - Accent5 2 3 2 2 4" xfId="6519"/>
    <cellStyle name="40% - Accent5 2 3 2 2 5" xfId="8791"/>
    <cellStyle name="40% - Accent5 2 3 2 3" xfId="1508"/>
    <cellStyle name="40% - Accent5 2 3 2 3 2" xfId="4928"/>
    <cellStyle name="40% - Accent5 2 3 2 3 3" xfId="7200"/>
    <cellStyle name="40% - Accent5 2 3 2 3 4" xfId="9472"/>
    <cellStyle name="40% - Accent5 2 3 2 4" xfId="3793"/>
    <cellStyle name="40% - Accent5 2 3 2 5" xfId="6065"/>
    <cellStyle name="40% - Accent5 2 3 2 6" xfId="8337"/>
    <cellStyle name="40% - Accent5 2 3 3" xfId="1054"/>
    <cellStyle name="40% - Accent5 2 3 3 2" xfId="2189"/>
    <cellStyle name="40% - Accent5 2 3 3 2 2" xfId="5609"/>
    <cellStyle name="40% - Accent5 2 3 3 2 3" xfId="7881"/>
    <cellStyle name="40% - Accent5 2 3 3 2 4" xfId="10153"/>
    <cellStyle name="40% - Accent5 2 3 3 3" xfId="4474"/>
    <cellStyle name="40% - Accent5 2 3 3 4" xfId="6746"/>
    <cellStyle name="40% - Accent5 2 3 3 5" xfId="9018"/>
    <cellStyle name="40% - Accent5 2 3 4" xfId="600"/>
    <cellStyle name="40% - Accent5 2 3 4 2" xfId="1735"/>
    <cellStyle name="40% - Accent5 2 3 4 2 2" xfId="5155"/>
    <cellStyle name="40% - Accent5 2 3 4 2 3" xfId="7427"/>
    <cellStyle name="40% - Accent5 2 3 4 2 4" xfId="9699"/>
    <cellStyle name="40% - Accent5 2 3 4 3" xfId="4020"/>
    <cellStyle name="40% - Accent5 2 3 4 4" xfId="6292"/>
    <cellStyle name="40% - Accent5 2 3 4 5" xfId="8564"/>
    <cellStyle name="40% - Accent5 2 3 5" xfId="1281"/>
    <cellStyle name="40% - Accent5 2 3 5 2" xfId="4701"/>
    <cellStyle name="40% - Accent5 2 3 5 3" xfId="6973"/>
    <cellStyle name="40% - Accent5 2 3 5 4" xfId="9245"/>
    <cellStyle name="40% - Accent5 2 3 6" xfId="3566"/>
    <cellStyle name="40% - Accent5 2 3 7" xfId="5838"/>
    <cellStyle name="40% - Accent5 2 3 8" xfId="8110"/>
    <cellStyle name="40% - Accent5 2 4" xfId="261"/>
    <cellStyle name="40% - Accent5 2 4 2" xfId="488"/>
    <cellStyle name="40% - Accent5 2 4 2 2" xfId="942"/>
    <cellStyle name="40% - Accent5 2 4 2 2 2" xfId="2077"/>
    <cellStyle name="40% - Accent5 2 4 2 2 2 2" xfId="5497"/>
    <cellStyle name="40% - Accent5 2 4 2 2 2 3" xfId="7769"/>
    <cellStyle name="40% - Accent5 2 4 2 2 2 4" xfId="10041"/>
    <cellStyle name="40% - Accent5 2 4 2 2 3" xfId="4362"/>
    <cellStyle name="40% - Accent5 2 4 2 2 4" xfId="6634"/>
    <cellStyle name="40% - Accent5 2 4 2 2 5" xfId="8906"/>
    <cellStyle name="40% - Accent5 2 4 2 3" xfId="1623"/>
    <cellStyle name="40% - Accent5 2 4 2 3 2" xfId="5043"/>
    <cellStyle name="40% - Accent5 2 4 2 3 3" xfId="7315"/>
    <cellStyle name="40% - Accent5 2 4 2 3 4" xfId="9587"/>
    <cellStyle name="40% - Accent5 2 4 2 4" xfId="3908"/>
    <cellStyle name="40% - Accent5 2 4 2 5" xfId="6180"/>
    <cellStyle name="40% - Accent5 2 4 2 6" xfId="8452"/>
    <cellStyle name="40% - Accent5 2 4 3" xfId="1169"/>
    <cellStyle name="40% - Accent5 2 4 3 2" xfId="2304"/>
    <cellStyle name="40% - Accent5 2 4 3 2 2" xfId="5724"/>
    <cellStyle name="40% - Accent5 2 4 3 2 3" xfId="7996"/>
    <cellStyle name="40% - Accent5 2 4 3 2 4" xfId="10268"/>
    <cellStyle name="40% - Accent5 2 4 3 3" xfId="4589"/>
    <cellStyle name="40% - Accent5 2 4 3 4" xfId="6861"/>
    <cellStyle name="40% - Accent5 2 4 3 5" xfId="9133"/>
    <cellStyle name="40% - Accent5 2 4 4" xfId="715"/>
    <cellStyle name="40% - Accent5 2 4 4 2" xfId="1850"/>
    <cellStyle name="40% - Accent5 2 4 4 2 2" xfId="5270"/>
    <cellStyle name="40% - Accent5 2 4 4 2 3" xfId="7542"/>
    <cellStyle name="40% - Accent5 2 4 4 2 4" xfId="9814"/>
    <cellStyle name="40% - Accent5 2 4 4 3" xfId="4135"/>
    <cellStyle name="40% - Accent5 2 4 4 4" xfId="6407"/>
    <cellStyle name="40% - Accent5 2 4 4 5" xfId="8679"/>
    <cellStyle name="40% - Accent5 2 4 5" xfId="1396"/>
    <cellStyle name="40% - Accent5 2 4 5 2" xfId="4816"/>
    <cellStyle name="40% - Accent5 2 4 5 3" xfId="7088"/>
    <cellStyle name="40% - Accent5 2 4 5 4" xfId="9360"/>
    <cellStyle name="40% - Accent5 2 4 6" xfId="3681"/>
    <cellStyle name="40% - Accent5 2 4 7" xfId="5953"/>
    <cellStyle name="40% - Accent5 2 4 8" xfId="8225"/>
    <cellStyle name="40% - Accent5 2 5" xfId="317"/>
    <cellStyle name="40% - Accent5 2 5 2" xfId="771"/>
    <cellStyle name="40% - Accent5 2 5 2 2" xfId="1906"/>
    <cellStyle name="40% - Accent5 2 5 2 2 2" xfId="5326"/>
    <cellStyle name="40% - Accent5 2 5 2 2 3" xfId="7598"/>
    <cellStyle name="40% - Accent5 2 5 2 2 4" xfId="9870"/>
    <cellStyle name="40% - Accent5 2 5 2 3" xfId="4191"/>
    <cellStyle name="40% - Accent5 2 5 2 4" xfId="6463"/>
    <cellStyle name="40% - Accent5 2 5 2 5" xfId="8735"/>
    <cellStyle name="40% - Accent5 2 5 3" xfId="1452"/>
    <cellStyle name="40% - Accent5 2 5 3 2" xfId="4872"/>
    <cellStyle name="40% - Accent5 2 5 3 3" xfId="7144"/>
    <cellStyle name="40% - Accent5 2 5 3 4" xfId="9416"/>
    <cellStyle name="40% - Accent5 2 5 4" xfId="3737"/>
    <cellStyle name="40% - Accent5 2 5 5" xfId="6009"/>
    <cellStyle name="40% - Accent5 2 5 6" xfId="8281"/>
    <cellStyle name="40% - Accent5 2 6" xfId="998"/>
    <cellStyle name="40% - Accent5 2 6 2" xfId="2133"/>
    <cellStyle name="40% - Accent5 2 6 2 2" xfId="5553"/>
    <cellStyle name="40% - Accent5 2 6 2 3" xfId="7825"/>
    <cellStyle name="40% - Accent5 2 6 2 4" xfId="10097"/>
    <cellStyle name="40% - Accent5 2 6 3" xfId="4418"/>
    <cellStyle name="40% - Accent5 2 6 4" xfId="6690"/>
    <cellStyle name="40% - Accent5 2 6 5" xfId="8962"/>
    <cellStyle name="40% - Accent5 2 7" xfId="544"/>
    <cellStyle name="40% - Accent5 2 7 2" xfId="1679"/>
    <cellStyle name="40% - Accent5 2 7 2 2" xfId="5099"/>
    <cellStyle name="40% - Accent5 2 7 2 3" xfId="7371"/>
    <cellStyle name="40% - Accent5 2 7 2 4" xfId="9643"/>
    <cellStyle name="40% - Accent5 2 7 3" xfId="3964"/>
    <cellStyle name="40% - Accent5 2 7 4" xfId="6236"/>
    <cellStyle name="40% - Accent5 2 7 5" xfId="8508"/>
    <cellStyle name="40% - Accent5 2 8" xfId="1225"/>
    <cellStyle name="40% - Accent5 2 8 2" xfId="4645"/>
    <cellStyle name="40% - Accent5 2 8 3" xfId="6917"/>
    <cellStyle name="40% - Accent5 2 8 4" xfId="9189"/>
    <cellStyle name="40% - Accent5 2 9" xfId="3510"/>
    <cellStyle name="40% - Accent5 3" xfId="163"/>
    <cellStyle name="40% - Accent5 3 2" xfId="401"/>
    <cellStyle name="40% - Accent5 3 2 2" xfId="855"/>
    <cellStyle name="40% - Accent5 3 2 2 2" xfId="1990"/>
    <cellStyle name="40% - Accent5 3 2 2 2 2" xfId="5410"/>
    <cellStyle name="40% - Accent5 3 2 2 2 3" xfId="7682"/>
    <cellStyle name="40% - Accent5 3 2 2 2 4" xfId="9954"/>
    <cellStyle name="40% - Accent5 3 2 2 3" xfId="4275"/>
    <cellStyle name="40% - Accent5 3 2 2 4" xfId="6547"/>
    <cellStyle name="40% - Accent5 3 2 2 5" xfId="8819"/>
    <cellStyle name="40% - Accent5 3 2 3" xfId="1536"/>
    <cellStyle name="40% - Accent5 3 2 3 2" xfId="4956"/>
    <cellStyle name="40% - Accent5 3 2 3 3" xfId="7228"/>
    <cellStyle name="40% - Accent5 3 2 3 4" xfId="9500"/>
    <cellStyle name="40% - Accent5 3 2 4" xfId="3821"/>
    <cellStyle name="40% - Accent5 3 2 5" xfId="6093"/>
    <cellStyle name="40% - Accent5 3 2 6" xfId="8365"/>
    <cellStyle name="40% - Accent5 3 3" xfId="1082"/>
    <cellStyle name="40% - Accent5 3 3 2" xfId="2217"/>
    <cellStyle name="40% - Accent5 3 3 2 2" xfId="5637"/>
    <cellStyle name="40% - Accent5 3 3 2 3" xfId="7909"/>
    <cellStyle name="40% - Accent5 3 3 2 4" xfId="10181"/>
    <cellStyle name="40% - Accent5 3 3 3" xfId="4502"/>
    <cellStyle name="40% - Accent5 3 3 4" xfId="6774"/>
    <cellStyle name="40% - Accent5 3 3 5" xfId="9046"/>
    <cellStyle name="40% - Accent5 3 4" xfId="628"/>
    <cellStyle name="40% - Accent5 3 4 2" xfId="1763"/>
    <cellStyle name="40% - Accent5 3 4 2 2" xfId="5183"/>
    <cellStyle name="40% - Accent5 3 4 2 3" xfId="7455"/>
    <cellStyle name="40% - Accent5 3 4 2 4" xfId="9727"/>
    <cellStyle name="40% - Accent5 3 4 3" xfId="4048"/>
    <cellStyle name="40% - Accent5 3 4 4" xfId="6320"/>
    <cellStyle name="40% - Accent5 3 4 5" xfId="8592"/>
    <cellStyle name="40% - Accent5 3 5" xfId="1309"/>
    <cellStyle name="40% - Accent5 3 5 2" xfId="4729"/>
    <cellStyle name="40% - Accent5 3 5 3" xfId="7001"/>
    <cellStyle name="40% - Accent5 3 5 4" xfId="9273"/>
    <cellStyle name="40% - Accent5 3 6" xfId="3594"/>
    <cellStyle name="40% - Accent5 3 7" xfId="5866"/>
    <cellStyle name="40% - Accent5 3 8" xfId="8138"/>
    <cellStyle name="40% - Accent5 4" xfId="107"/>
    <cellStyle name="40% - Accent5 4 2" xfId="345"/>
    <cellStyle name="40% - Accent5 4 2 2" xfId="799"/>
    <cellStyle name="40% - Accent5 4 2 2 2" xfId="1934"/>
    <cellStyle name="40% - Accent5 4 2 2 2 2" xfId="5354"/>
    <cellStyle name="40% - Accent5 4 2 2 2 3" xfId="7626"/>
    <cellStyle name="40% - Accent5 4 2 2 2 4" xfId="9898"/>
    <cellStyle name="40% - Accent5 4 2 2 3" xfId="4219"/>
    <cellStyle name="40% - Accent5 4 2 2 4" xfId="6491"/>
    <cellStyle name="40% - Accent5 4 2 2 5" xfId="8763"/>
    <cellStyle name="40% - Accent5 4 2 3" xfId="1480"/>
    <cellStyle name="40% - Accent5 4 2 3 2" xfId="4900"/>
    <cellStyle name="40% - Accent5 4 2 3 3" xfId="7172"/>
    <cellStyle name="40% - Accent5 4 2 3 4" xfId="9444"/>
    <cellStyle name="40% - Accent5 4 2 4" xfId="3765"/>
    <cellStyle name="40% - Accent5 4 2 5" xfId="6037"/>
    <cellStyle name="40% - Accent5 4 2 6" xfId="8309"/>
    <cellStyle name="40% - Accent5 4 3" xfId="1026"/>
    <cellStyle name="40% - Accent5 4 3 2" xfId="2161"/>
    <cellStyle name="40% - Accent5 4 3 2 2" xfId="5581"/>
    <cellStyle name="40% - Accent5 4 3 2 3" xfId="7853"/>
    <cellStyle name="40% - Accent5 4 3 2 4" xfId="10125"/>
    <cellStyle name="40% - Accent5 4 3 3" xfId="4446"/>
    <cellStyle name="40% - Accent5 4 3 4" xfId="6718"/>
    <cellStyle name="40% - Accent5 4 3 5" xfId="8990"/>
    <cellStyle name="40% - Accent5 4 4" xfId="572"/>
    <cellStyle name="40% - Accent5 4 4 2" xfId="1707"/>
    <cellStyle name="40% - Accent5 4 4 2 2" xfId="5127"/>
    <cellStyle name="40% - Accent5 4 4 2 3" xfId="7399"/>
    <cellStyle name="40% - Accent5 4 4 2 4" xfId="9671"/>
    <cellStyle name="40% - Accent5 4 4 3" xfId="3992"/>
    <cellStyle name="40% - Accent5 4 4 4" xfId="6264"/>
    <cellStyle name="40% - Accent5 4 4 5" xfId="8536"/>
    <cellStyle name="40% - Accent5 4 5" xfId="1253"/>
    <cellStyle name="40% - Accent5 4 5 2" xfId="4673"/>
    <cellStyle name="40% - Accent5 4 5 3" xfId="6945"/>
    <cellStyle name="40% - Accent5 4 5 4" xfId="9217"/>
    <cellStyle name="40% - Accent5 4 6" xfId="3538"/>
    <cellStyle name="40% - Accent5 4 7" xfId="5810"/>
    <cellStyle name="40% - Accent5 4 8" xfId="8082"/>
    <cellStyle name="40% - Accent5 5" xfId="222"/>
    <cellStyle name="40% - Accent5 5 2" xfId="460"/>
    <cellStyle name="40% - Accent5 5 2 2" xfId="914"/>
    <cellStyle name="40% - Accent5 5 2 2 2" xfId="2049"/>
    <cellStyle name="40% - Accent5 5 2 2 2 2" xfId="5469"/>
    <cellStyle name="40% - Accent5 5 2 2 2 3" xfId="7741"/>
    <cellStyle name="40% - Accent5 5 2 2 2 4" xfId="10013"/>
    <cellStyle name="40% - Accent5 5 2 2 3" xfId="4334"/>
    <cellStyle name="40% - Accent5 5 2 2 4" xfId="6606"/>
    <cellStyle name="40% - Accent5 5 2 2 5" xfId="8878"/>
    <cellStyle name="40% - Accent5 5 2 3" xfId="1595"/>
    <cellStyle name="40% - Accent5 5 2 3 2" xfId="5015"/>
    <cellStyle name="40% - Accent5 5 2 3 3" xfId="7287"/>
    <cellStyle name="40% - Accent5 5 2 3 4" xfId="9559"/>
    <cellStyle name="40% - Accent5 5 2 4" xfId="3880"/>
    <cellStyle name="40% - Accent5 5 2 5" xfId="6152"/>
    <cellStyle name="40% - Accent5 5 2 6" xfId="8424"/>
    <cellStyle name="40% - Accent5 5 3" xfId="1141"/>
    <cellStyle name="40% - Accent5 5 3 2" xfId="2276"/>
    <cellStyle name="40% - Accent5 5 3 2 2" xfId="5696"/>
    <cellStyle name="40% - Accent5 5 3 2 3" xfId="7968"/>
    <cellStyle name="40% - Accent5 5 3 2 4" xfId="10240"/>
    <cellStyle name="40% - Accent5 5 3 3" xfId="4561"/>
    <cellStyle name="40% - Accent5 5 3 4" xfId="6833"/>
    <cellStyle name="40% - Accent5 5 3 5" xfId="9105"/>
    <cellStyle name="40% - Accent5 5 4" xfId="687"/>
    <cellStyle name="40% - Accent5 5 4 2" xfId="1822"/>
    <cellStyle name="40% - Accent5 5 4 2 2" xfId="5242"/>
    <cellStyle name="40% - Accent5 5 4 2 3" xfId="7514"/>
    <cellStyle name="40% - Accent5 5 4 2 4" xfId="9786"/>
    <cellStyle name="40% - Accent5 5 4 3" xfId="4107"/>
    <cellStyle name="40% - Accent5 5 4 4" xfId="6379"/>
    <cellStyle name="40% - Accent5 5 4 5" xfId="8651"/>
    <cellStyle name="40% - Accent5 5 5" xfId="1368"/>
    <cellStyle name="40% - Accent5 5 5 2" xfId="4788"/>
    <cellStyle name="40% - Accent5 5 5 3" xfId="7060"/>
    <cellStyle name="40% - Accent5 5 5 4" xfId="9332"/>
    <cellStyle name="40% - Accent5 5 6" xfId="3653"/>
    <cellStyle name="40% - Accent5 5 7" xfId="5925"/>
    <cellStyle name="40% - Accent5 5 8" xfId="8197"/>
    <cellStyle name="40% - Accent5 6" xfId="289"/>
    <cellStyle name="40% - Accent5 6 2" xfId="743"/>
    <cellStyle name="40% - Accent5 6 2 2" xfId="1878"/>
    <cellStyle name="40% - Accent5 6 2 2 2" xfId="5298"/>
    <cellStyle name="40% - Accent5 6 2 2 3" xfId="7570"/>
    <cellStyle name="40% - Accent5 6 2 2 4" xfId="9842"/>
    <cellStyle name="40% - Accent5 6 2 3" xfId="4163"/>
    <cellStyle name="40% - Accent5 6 2 4" xfId="6435"/>
    <cellStyle name="40% - Accent5 6 2 5" xfId="8707"/>
    <cellStyle name="40% - Accent5 6 3" xfId="1424"/>
    <cellStyle name="40% - Accent5 6 3 2" xfId="4844"/>
    <cellStyle name="40% - Accent5 6 3 3" xfId="7116"/>
    <cellStyle name="40% - Accent5 6 3 4" xfId="9388"/>
    <cellStyle name="40% - Accent5 6 4" xfId="3709"/>
    <cellStyle name="40% - Accent5 6 5" xfId="5981"/>
    <cellStyle name="40% - Accent5 6 6" xfId="8253"/>
    <cellStyle name="40% - Accent5 7" xfId="970"/>
    <cellStyle name="40% - Accent5 7 2" xfId="2105"/>
    <cellStyle name="40% - Accent5 7 2 2" xfId="5525"/>
    <cellStyle name="40% - Accent5 7 2 3" xfId="7797"/>
    <cellStyle name="40% - Accent5 7 2 4" xfId="10069"/>
    <cellStyle name="40% - Accent5 7 3" xfId="4390"/>
    <cellStyle name="40% - Accent5 7 4" xfId="6662"/>
    <cellStyle name="40% - Accent5 7 5" xfId="8934"/>
    <cellStyle name="40% - Accent5 8" xfId="516"/>
    <cellStyle name="40% - Accent5 8 2" xfId="1651"/>
    <cellStyle name="40% - Accent5 8 2 2" xfId="5071"/>
    <cellStyle name="40% - Accent5 8 2 3" xfId="7343"/>
    <cellStyle name="40% - Accent5 8 2 4" xfId="9615"/>
    <cellStyle name="40% - Accent5 8 3" xfId="3936"/>
    <cellStyle name="40% - Accent5 8 4" xfId="6208"/>
    <cellStyle name="40% - Accent5 8 5" xfId="8480"/>
    <cellStyle name="40% - Accent5 9" xfId="1197"/>
    <cellStyle name="40% - Accent5 9 2" xfId="4617"/>
    <cellStyle name="40% - Accent5 9 3" xfId="6889"/>
    <cellStyle name="40% - Accent5 9 4" xfId="9161"/>
    <cellStyle name="40% - Accent6" xfId="37" builtinId="51" customBuiltin="1"/>
    <cellStyle name="40% - Accent6 10" xfId="3484"/>
    <cellStyle name="40% - Accent6 11" xfId="5756"/>
    <cellStyle name="40% - Accent6 12" xfId="8028"/>
    <cellStyle name="40% - Accent6 2" xfId="81"/>
    <cellStyle name="40% - Accent6 2 10" xfId="5784"/>
    <cellStyle name="40% - Accent6 2 11" xfId="8056"/>
    <cellStyle name="40% - Accent6 2 2" xfId="193"/>
    <cellStyle name="40% - Accent6 2 2 2" xfId="431"/>
    <cellStyle name="40% - Accent6 2 2 2 2" xfId="885"/>
    <cellStyle name="40% - Accent6 2 2 2 2 2" xfId="2020"/>
    <cellStyle name="40% - Accent6 2 2 2 2 2 2" xfId="5440"/>
    <cellStyle name="40% - Accent6 2 2 2 2 2 3" xfId="7712"/>
    <cellStyle name="40% - Accent6 2 2 2 2 2 4" xfId="9984"/>
    <cellStyle name="40% - Accent6 2 2 2 2 3" xfId="4305"/>
    <cellStyle name="40% - Accent6 2 2 2 2 4" xfId="6577"/>
    <cellStyle name="40% - Accent6 2 2 2 2 5" xfId="8849"/>
    <cellStyle name="40% - Accent6 2 2 2 3" xfId="1566"/>
    <cellStyle name="40% - Accent6 2 2 2 3 2" xfId="4986"/>
    <cellStyle name="40% - Accent6 2 2 2 3 3" xfId="7258"/>
    <cellStyle name="40% - Accent6 2 2 2 3 4" xfId="9530"/>
    <cellStyle name="40% - Accent6 2 2 2 4" xfId="3851"/>
    <cellStyle name="40% - Accent6 2 2 2 5" xfId="6123"/>
    <cellStyle name="40% - Accent6 2 2 2 6" xfId="8395"/>
    <cellStyle name="40% - Accent6 2 2 3" xfId="1112"/>
    <cellStyle name="40% - Accent6 2 2 3 2" xfId="2247"/>
    <cellStyle name="40% - Accent6 2 2 3 2 2" xfId="5667"/>
    <cellStyle name="40% - Accent6 2 2 3 2 3" xfId="7939"/>
    <cellStyle name="40% - Accent6 2 2 3 2 4" xfId="10211"/>
    <cellStyle name="40% - Accent6 2 2 3 3" xfId="4532"/>
    <cellStyle name="40% - Accent6 2 2 3 4" xfId="6804"/>
    <cellStyle name="40% - Accent6 2 2 3 5" xfId="9076"/>
    <cellStyle name="40% - Accent6 2 2 4" xfId="658"/>
    <cellStyle name="40% - Accent6 2 2 4 2" xfId="1793"/>
    <cellStyle name="40% - Accent6 2 2 4 2 2" xfId="5213"/>
    <cellStyle name="40% - Accent6 2 2 4 2 3" xfId="7485"/>
    <cellStyle name="40% - Accent6 2 2 4 2 4" xfId="9757"/>
    <cellStyle name="40% - Accent6 2 2 4 3" xfId="4078"/>
    <cellStyle name="40% - Accent6 2 2 4 4" xfId="6350"/>
    <cellStyle name="40% - Accent6 2 2 4 5" xfId="8622"/>
    <cellStyle name="40% - Accent6 2 2 5" xfId="1339"/>
    <cellStyle name="40% - Accent6 2 2 5 2" xfId="4759"/>
    <cellStyle name="40% - Accent6 2 2 5 3" xfId="7031"/>
    <cellStyle name="40% - Accent6 2 2 5 4" xfId="9303"/>
    <cellStyle name="40% - Accent6 2 2 6" xfId="3624"/>
    <cellStyle name="40% - Accent6 2 2 7" xfId="5896"/>
    <cellStyle name="40% - Accent6 2 2 8" xfId="8168"/>
    <cellStyle name="40% - Accent6 2 3" xfId="137"/>
    <cellStyle name="40% - Accent6 2 3 2" xfId="375"/>
    <cellStyle name="40% - Accent6 2 3 2 2" xfId="829"/>
    <cellStyle name="40% - Accent6 2 3 2 2 2" xfId="1964"/>
    <cellStyle name="40% - Accent6 2 3 2 2 2 2" xfId="5384"/>
    <cellStyle name="40% - Accent6 2 3 2 2 2 3" xfId="7656"/>
    <cellStyle name="40% - Accent6 2 3 2 2 2 4" xfId="9928"/>
    <cellStyle name="40% - Accent6 2 3 2 2 3" xfId="4249"/>
    <cellStyle name="40% - Accent6 2 3 2 2 4" xfId="6521"/>
    <cellStyle name="40% - Accent6 2 3 2 2 5" xfId="8793"/>
    <cellStyle name="40% - Accent6 2 3 2 3" xfId="1510"/>
    <cellStyle name="40% - Accent6 2 3 2 3 2" xfId="4930"/>
    <cellStyle name="40% - Accent6 2 3 2 3 3" xfId="7202"/>
    <cellStyle name="40% - Accent6 2 3 2 3 4" xfId="9474"/>
    <cellStyle name="40% - Accent6 2 3 2 4" xfId="3795"/>
    <cellStyle name="40% - Accent6 2 3 2 5" xfId="6067"/>
    <cellStyle name="40% - Accent6 2 3 2 6" xfId="8339"/>
    <cellStyle name="40% - Accent6 2 3 3" xfId="1056"/>
    <cellStyle name="40% - Accent6 2 3 3 2" xfId="2191"/>
    <cellStyle name="40% - Accent6 2 3 3 2 2" xfId="5611"/>
    <cellStyle name="40% - Accent6 2 3 3 2 3" xfId="7883"/>
    <cellStyle name="40% - Accent6 2 3 3 2 4" xfId="10155"/>
    <cellStyle name="40% - Accent6 2 3 3 3" xfId="4476"/>
    <cellStyle name="40% - Accent6 2 3 3 4" xfId="6748"/>
    <cellStyle name="40% - Accent6 2 3 3 5" xfId="9020"/>
    <cellStyle name="40% - Accent6 2 3 4" xfId="602"/>
    <cellStyle name="40% - Accent6 2 3 4 2" xfId="1737"/>
    <cellStyle name="40% - Accent6 2 3 4 2 2" xfId="5157"/>
    <cellStyle name="40% - Accent6 2 3 4 2 3" xfId="7429"/>
    <cellStyle name="40% - Accent6 2 3 4 2 4" xfId="9701"/>
    <cellStyle name="40% - Accent6 2 3 4 3" xfId="4022"/>
    <cellStyle name="40% - Accent6 2 3 4 4" xfId="6294"/>
    <cellStyle name="40% - Accent6 2 3 4 5" xfId="8566"/>
    <cellStyle name="40% - Accent6 2 3 5" xfId="1283"/>
    <cellStyle name="40% - Accent6 2 3 5 2" xfId="4703"/>
    <cellStyle name="40% - Accent6 2 3 5 3" xfId="6975"/>
    <cellStyle name="40% - Accent6 2 3 5 4" xfId="9247"/>
    <cellStyle name="40% - Accent6 2 3 6" xfId="3568"/>
    <cellStyle name="40% - Accent6 2 3 7" xfId="5840"/>
    <cellStyle name="40% - Accent6 2 3 8" xfId="8112"/>
    <cellStyle name="40% - Accent6 2 4" xfId="263"/>
    <cellStyle name="40% - Accent6 2 4 2" xfId="490"/>
    <cellStyle name="40% - Accent6 2 4 2 2" xfId="944"/>
    <cellStyle name="40% - Accent6 2 4 2 2 2" xfId="2079"/>
    <cellStyle name="40% - Accent6 2 4 2 2 2 2" xfId="5499"/>
    <cellStyle name="40% - Accent6 2 4 2 2 2 3" xfId="7771"/>
    <cellStyle name="40% - Accent6 2 4 2 2 2 4" xfId="10043"/>
    <cellStyle name="40% - Accent6 2 4 2 2 3" xfId="4364"/>
    <cellStyle name="40% - Accent6 2 4 2 2 4" xfId="6636"/>
    <cellStyle name="40% - Accent6 2 4 2 2 5" xfId="8908"/>
    <cellStyle name="40% - Accent6 2 4 2 3" xfId="1625"/>
    <cellStyle name="40% - Accent6 2 4 2 3 2" xfId="5045"/>
    <cellStyle name="40% - Accent6 2 4 2 3 3" xfId="7317"/>
    <cellStyle name="40% - Accent6 2 4 2 3 4" xfId="9589"/>
    <cellStyle name="40% - Accent6 2 4 2 4" xfId="3910"/>
    <cellStyle name="40% - Accent6 2 4 2 5" xfId="6182"/>
    <cellStyle name="40% - Accent6 2 4 2 6" xfId="8454"/>
    <cellStyle name="40% - Accent6 2 4 3" xfId="1171"/>
    <cellStyle name="40% - Accent6 2 4 3 2" xfId="2306"/>
    <cellStyle name="40% - Accent6 2 4 3 2 2" xfId="5726"/>
    <cellStyle name="40% - Accent6 2 4 3 2 3" xfId="7998"/>
    <cellStyle name="40% - Accent6 2 4 3 2 4" xfId="10270"/>
    <cellStyle name="40% - Accent6 2 4 3 3" xfId="4591"/>
    <cellStyle name="40% - Accent6 2 4 3 4" xfId="6863"/>
    <cellStyle name="40% - Accent6 2 4 3 5" xfId="9135"/>
    <cellStyle name="40% - Accent6 2 4 4" xfId="717"/>
    <cellStyle name="40% - Accent6 2 4 4 2" xfId="1852"/>
    <cellStyle name="40% - Accent6 2 4 4 2 2" xfId="5272"/>
    <cellStyle name="40% - Accent6 2 4 4 2 3" xfId="7544"/>
    <cellStyle name="40% - Accent6 2 4 4 2 4" xfId="9816"/>
    <cellStyle name="40% - Accent6 2 4 4 3" xfId="4137"/>
    <cellStyle name="40% - Accent6 2 4 4 4" xfId="6409"/>
    <cellStyle name="40% - Accent6 2 4 4 5" xfId="8681"/>
    <cellStyle name="40% - Accent6 2 4 5" xfId="1398"/>
    <cellStyle name="40% - Accent6 2 4 5 2" xfId="4818"/>
    <cellStyle name="40% - Accent6 2 4 5 3" xfId="7090"/>
    <cellStyle name="40% - Accent6 2 4 5 4" xfId="9362"/>
    <cellStyle name="40% - Accent6 2 4 6" xfId="3683"/>
    <cellStyle name="40% - Accent6 2 4 7" xfId="5955"/>
    <cellStyle name="40% - Accent6 2 4 8" xfId="8227"/>
    <cellStyle name="40% - Accent6 2 5" xfId="319"/>
    <cellStyle name="40% - Accent6 2 5 2" xfId="773"/>
    <cellStyle name="40% - Accent6 2 5 2 2" xfId="1908"/>
    <cellStyle name="40% - Accent6 2 5 2 2 2" xfId="5328"/>
    <cellStyle name="40% - Accent6 2 5 2 2 3" xfId="7600"/>
    <cellStyle name="40% - Accent6 2 5 2 2 4" xfId="9872"/>
    <cellStyle name="40% - Accent6 2 5 2 3" xfId="4193"/>
    <cellStyle name="40% - Accent6 2 5 2 4" xfId="6465"/>
    <cellStyle name="40% - Accent6 2 5 2 5" xfId="8737"/>
    <cellStyle name="40% - Accent6 2 5 3" xfId="1454"/>
    <cellStyle name="40% - Accent6 2 5 3 2" xfId="4874"/>
    <cellStyle name="40% - Accent6 2 5 3 3" xfId="7146"/>
    <cellStyle name="40% - Accent6 2 5 3 4" xfId="9418"/>
    <cellStyle name="40% - Accent6 2 5 4" xfId="3739"/>
    <cellStyle name="40% - Accent6 2 5 5" xfId="6011"/>
    <cellStyle name="40% - Accent6 2 5 6" xfId="8283"/>
    <cellStyle name="40% - Accent6 2 6" xfId="1000"/>
    <cellStyle name="40% - Accent6 2 6 2" xfId="2135"/>
    <cellStyle name="40% - Accent6 2 6 2 2" xfId="5555"/>
    <cellStyle name="40% - Accent6 2 6 2 3" xfId="7827"/>
    <cellStyle name="40% - Accent6 2 6 2 4" xfId="10099"/>
    <cellStyle name="40% - Accent6 2 6 3" xfId="4420"/>
    <cellStyle name="40% - Accent6 2 6 4" xfId="6692"/>
    <cellStyle name="40% - Accent6 2 6 5" xfId="8964"/>
    <cellStyle name="40% - Accent6 2 7" xfId="546"/>
    <cellStyle name="40% - Accent6 2 7 2" xfId="1681"/>
    <cellStyle name="40% - Accent6 2 7 2 2" xfId="5101"/>
    <cellStyle name="40% - Accent6 2 7 2 3" xfId="7373"/>
    <cellStyle name="40% - Accent6 2 7 2 4" xfId="9645"/>
    <cellStyle name="40% - Accent6 2 7 3" xfId="3966"/>
    <cellStyle name="40% - Accent6 2 7 4" xfId="6238"/>
    <cellStyle name="40% - Accent6 2 7 5" xfId="8510"/>
    <cellStyle name="40% - Accent6 2 8" xfId="1227"/>
    <cellStyle name="40% - Accent6 2 8 2" xfId="4647"/>
    <cellStyle name="40% - Accent6 2 8 3" xfId="6919"/>
    <cellStyle name="40% - Accent6 2 8 4" xfId="9191"/>
    <cellStyle name="40% - Accent6 2 9" xfId="3512"/>
    <cellStyle name="40% - Accent6 3" xfId="165"/>
    <cellStyle name="40% - Accent6 3 2" xfId="403"/>
    <cellStyle name="40% - Accent6 3 2 2" xfId="857"/>
    <cellStyle name="40% - Accent6 3 2 2 2" xfId="1992"/>
    <cellStyle name="40% - Accent6 3 2 2 2 2" xfId="5412"/>
    <cellStyle name="40% - Accent6 3 2 2 2 3" xfId="7684"/>
    <cellStyle name="40% - Accent6 3 2 2 2 4" xfId="9956"/>
    <cellStyle name="40% - Accent6 3 2 2 3" xfId="4277"/>
    <cellStyle name="40% - Accent6 3 2 2 4" xfId="6549"/>
    <cellStyle name="40% - Accent6 3 2 2 5" xfId="8821"/>
    <cellStyle name="40% - Accent6 3 2 3" xfId="1538"/>
    <cellStyle name="40% - Accent6 3 2 3 2" xfId="4958"/>
    <cellStyle name="40% - Accent6 3 2 3 3" xfId="7230"/>
    <cellStyle name="40% - Accent6 3 2 3 4" xfId="9502"/>
    <cellStyle name="40% - Accent6 3 2 4" xfId="3823"/>
    <cellStyle name="40% - Accent6 3 2 5" xfId="6095"/>
    <cellStyle name="40% - Accent6 3 2 6" xfId="8367"/>
    <cellStyle name="40% - Accent6 3 3" xfId="1084"/>
    <cellStyle name="40% - Accent6 3 3 2" xfId="2219"/>
    <cellStyle name="40% - Accent6 3 3 2 2" xfId="5639"/>
    <cellStyle name="40% - Accent6 3 3 2 3" xfId="7911"/>
    <cellStyle name="40% - Accent6 3 3 2 4" xfId="10183"/>
    <cellStyle name="40% - Accent6 3 3 3" xfId="4504"/>
    <cellStyle name="40% - Accent6 3 3 4" xfId="6776"/>
    <cellStyle name="40% - Accent6 3 3 5" xfId="9048"/>
    <cellStyle name="40% - Accent6 3 4" xfId="630"/>
    <cellStyle name="40% - Accent6 3 4 2" xfId="1765"/>
    <cellStyle name="40% - Accent6 3 4 2 2" xfId="5185"/>
    <cellStyle name="40% - Accent6 3 4 2 3" xfId="7457"/>
    <cellStyle name="40% - Accent6 3 4 2 4" xfId="9729"/>
    <cellStyle name="40% - Accent6 3 4 3" xfId="4050"/>
    <cellStyle name="40% - Accent6 3 4 4" xfId="6322"/>
    <cellStyle name="40% - Accent6 3 4 5" xfId="8594"/>
    <cellStyle name="40% - Accent6 3 5" xfId="1311"/>
    <cellStyle name="40% - Accent6 3 5 2" xfId="4731"/>
    <cellStyle name="40% - Accent6 3 5 3" xfId="7003"/>
    <cellStyle name="40% - Accent6 3 5 4" xfId="9275"/>
    <cellStyle name="40% - Accent6 3 6" xfId="3596"/>
    <cellStyle name="40% - Accent6 3 7" xfId="5868"/>
    <cellStyle name="40% - Accent6 3 8" xfId="8140"/>
    <cellStyle name="40% - Accent6 4" xfId="109"/>
    <cellStyle name="40% - Accent6 4 2" xfId="347"/>
    <cellStyle name="40% - Accent6 4 2 2" xfId="801"/>
    <cellStyle name="40% - Accent6 4 2 2 2" xfId="1936"/>
    <cellStyle name="40% - Accent6 4 2 2 2 2" xfId="5356"/>
    <cellStyle name="40% - Accent6 4 2 2 2 3" xfId="7628"/>
    <cellStyle name="40% - Accent6 4 2 2 2 4" xfId="9900"/>
    <cellStyle name="40% - Accent6 4 2 2 3" xfId="4221"/>
    <cellStyle name="40% - Accent6 4 2 2 4" xfId="6493"/>
    <cellStyle name="40% - Accent6 4 2 2 5" xfId="8765"/>
    <cellStyle name="40% - Accent6 4 2 3" xfId="1482"/>
    <cellStyle name="40% - Accent6 4 2 3 2" xfId="4902"/>
    <cellStyle name="40% - Accent6 4 2 3 3" xfId="7174"/>
    <cellStyle name="40% - Accent6 4 2 3 4" xfId="9446"/>
    <cellStyle name="40% - Accent6 4 2 4" xfId="3767"/>
    <cellStyle name="40% - Accent6 4 2 5" xfId="6039"/>
    <cellStyle name="40% - Accent6 4 2 6" xfId="8311"/>
    <cellStyle name="40% - Accent6 4 3" xfId="1028"/>
    <cellStyle name="40% - Accent6 4 3 2" xfId="2163"/>
    <cellStyle name="40% - Accent6 4 3 2 2" xfId="5583"/>
    <cellStyle name="40% - Accent6 4 3 2 3" xfId="7855"/>
    <cellStyle name="40% - Accent6 4 3 2 4" xfId="10127"/>
    <cellStyle name="40% - Accent6 4 3 3" xfId="4448"/>
    <cellStyle name="40% - Accent6 4 3 4" xfId="6720"/>
    <cellStyle name="40% - Accent6 4 3 5" xfId="8992"/>
    <cellStyle name="40% - Accent6 4 4" xfId="574"/>
    <cellStyle name="40% - Accent6 4 4 2" xfId="1709"/>
    <cellStyle name="40% - Accent6 4 4 2 2" xfId="5129"/>
    <cellStyle name="40% - Accent6 4 4 2 3" xfId="7401"/>
    <cellStyle name="40% - Accent6 4 4 2 4" xfId="9673"/>
    <cellStyle name="40% - Accent6 4 4 3" xfId="3994"/>
    <cellStyle name="40% - Accent6 4 4 4" xfId="6266"/>
    <cellStyle name="40% - Accent6 4 4 5" xfId="8538"/>
    <cellStyle name="40% - Accent6 4 5" xfId="1255"/>
    <cellStyle name="40% - Accent6 4 5 2" xfId="4675"/>
    <cellStyle name="40% - Accent6 4 5 3" xfId="6947"/>
    <cellStyle name="40% - Accent6 4 5 4" xfId="9219"/>
    <cellStyle name="40% - Accent6 4 6" xfId="3540"/>
    <cellStyle name="40% - Accent6 4 7" xfId="5812"/>
    <cellStyle name="40% - Accent6 4 8" xfId="8084"/>
    <cellStyle name="40% - Accent6 5" xfId="224"/>
    <cellStyle name="40% - Accent6 5 2" xfId="462"/>
    <cellStyle name="40% - Accent6 5 2 2" xfId="916"/>
    <cellStyle name="40% - Accent6 5 2 2 2" xfId="2051"/>
    <cellStyle name="40% - Accent6 5 2 2 2 2" xfId="5471"/>
    <cellStyle name="40% - Accent6 5 2 2 2 3" xfId="7743"/>
    <cellStyle name="40% - Accent6 5 2 2 2 4" xfId="10015"/>
    <cellStyle name="40% - Accent6 5 2 2 3" xfId="4336"/>
    <cellStyle name="40% - Accent6 5 2 2 4" xfId="6608"/>
    <cellStyle name="40% - Accent6 5 2 2 5" xfId="8880"/>
    <cellStyle name="40% - Accent6 5 2 3" xfId="1597"/>
    <cellStyle name="40% - Accent6 5 2 3 2" xfId="5017"/>
    <cellStyle name="40% - Accent6 5 2 3 3" xfId="7289"/>
    <cellStyle name="40% - Accent6 5 2 3 4" xfId="9561"/>
    <cellStyle name="40% - Accent6 5 2 4" xfId="3882"/>
    <cellStyle name="40% - Accent6 5 2 5" xfId="6154"/>
    <cellStyle name="40% - Accent6 5 2 6" xfId="8426"/>
    <cellStyle name="40% - Accent6 5 3" xfId="1143"/>
    <cellStyle name="40% - Accent6 5 3 2" xfId="2278"/>
    <cellStyle name="40% - Accent6 5 3 2 2" xfId="5698"/>
    <cellStyle name="40% - Accent6 5 3 2 3" xfId="7970"/>
    <cellStyle name="40% - Accent6 5 3 2 4" xfId="10242"/>
    <cellStyle name="40% - Accent6 5 3 3" xfId="4563"/>
    <cellStyle name="40% - Accent6 5 3 4" xfId="6835"/>
    <cellStyle name="40% - Accent6 5 3 5" xfId="9107"/>
    <cellStyle name="40% - Accent6 5 4" xfId="689"/>
    <cellStyle name="40% - Accent6 5 4 2" xfId="1824"/>
    <cellStyle name="40% - Accent6 5 4 2 2" xfId="5244"/>
    <cellStyle name="40% - Accent6 5 4 2 3" xfId="7516"/>
    <cellStyle name="40% - Accent6 5 4 2 4" xfId="9788"/>
    <cellStyle name="40% - Accent6 5 4 3" xfId="4109"/>
    <cellStyle name="40% - Accent6 5 4 4" xfId="6381"/>
    <cellStyle name="40% - Accent6 5 4 5" xfId="8653"/>
    <cellStyle name="40% - Accent6 5 5" xfId="1370"/>
    <cellStyle name="40% - Accent6 5 5 2" xfId="4790"/>
    <cellStyle name="40% - Accent6 5 5 3" xfId="7062"/>
    <cellStyle name="40% - Accent6 5 5 4" xfId="9334"/>
    <cellStyle name="40% - Accent6 5 6" xfId="3655"/>
    <cellStyle name="40% - Accent6 5 7" xfId="5927"/>
    <cellStyle name="40% - Accent6 5 8" xfId="8199"/>
    <cellStyle name="40% - Accent6 6" xfId="291"/>
    <cellStyle name="40% - Accent6 6 2" xfId="745"/>
    <cellStyle name="40% - Accent6 6 2 2" xfId="1880"/>
    <cellStyle name="40% - Accent6 6 2 2 2" xfId="5300"/>
    <cellStyle name="40% - Accent6 6 2 2 3" xfId="7572"/>
    <cellStyle name="40% - Accent6 6 2 2 4" xfId="9844"/>
    <cellStyle name="40% - Accent6 6 2 3" xfId="4165"/>
    <cellStyle name="40% - Accent6 6 2 4" xfId="6437"/>
    <cellStyle name="40% - Accent6 6 2 5" xfId="8709"/>
    <cellStyle name="40% - Accent6 6 3" xfId="1426"/>
    <cellStyle name="40% - Accent6 6 3 2" xfId="4846"/>
    <cellStyle name="40% - Accent6 6 3 3" xfId="7118"/>
    <cellStyle name="40% - Accent6 6 3 4" xfId="9390"/>
    <cellStyle name="40% - Accent6 6 4" xfId="3711"/>
    <cellStyle name="40% - Accent6 6 5" xfId="5983"/>
    <cellStyle name="40% - Accent6 6 6" xfId="8255"/>
    <cellStyle name="40% - Accent6 7" xfId="972"/>
    <cellStyle name="40% - Accent6 7 2" xfId="2107"/>
    <cellStyle name="40% - Accent6 7 2 2" xfId="5527"/>
    <cellStyle name="40% - Accent6 7 2 3" xfId="7799"/>
    <cellStyle name="40% - Accent6 7 2 4" xfId="10071"/>
    <cellStyle name="40% - Accent6 7 3" xfId="4392"/>
    <cellStyle name="40% - Accent6 7 4" xfId="6664"/>
    <cellStyle name="40% - Accent6 7 5" xfId="8936"/>
    <cellStyle name="40% - Accent6 8" xfId="518"/>
    <cellStyle name="40% - Accent6 8 2" xfId="1653"/>
    <cellStyle name="40% - Accent6 8 2 2" xfId="5073"/>
    <cellStyle name="40% - Accent6 8 2 3" xfId="7345"/>
    <cellStyle name="40% - Accent6 8 2 4" xfId="9617"/>
    <cellStyle name="40% - Accent6 8 3" xfId="3938"/>
    <cellStyle name="40% - Accent6 8 4" xfId="6210"/>
    <cellStyle name="40% - Accent6 8 5" xfId="8482"/>
    <cellStyle name="40% - Accent6 9" xfId="1199"/>
    <cellStyle name="40% - Accent6 9 2" xfId="4619"/>
    <cellStyle name="40% - Accent6 9 3" xfId="6891"/>
    <cellStyle name="40% - Accent6 9 4" xfId="9163"/>
    <cellStyle name="60% - Accent1" xfId="13147" builtinId="32" customBuiltin="1"/>
    <cellStyle name="60% - Accent1 2" xfId="230"/>
    <cellStyle name="60% - Accent1 3" xfId="45"/>
    <cellStyle name="60% - Accent2" xfId="13148" builtinId="36" customBuiltin="1"/>
    <cellStyle name="60% - Accent2 2" xfId="231"/>
    <cellStyle name="60% - Accent2 3" xfId="46"/>
    <cellStyle name="60% - Accent3" xfId="13149" builtinId="40" customBuiltin="1"/>
    <cellStyle name="60% - Accent3 2" xfId="232"/>
    <cellStyle name="60% - Accent3 3" xfId="47"/>
    <cellStyle name="60% - Accent4" xfId="13150" builtinId="44" customBuiltin="1"/>
    <cellStyle name="60% - Accent4 2" xfId="233"/>
    <cellStyle name="60% - Accent4 3" xfId="48"/>
    <cellStyle name="60% - Accent5" xfId="13151" builtinId="48" customBuiltin="1"/>
    <cellStyle name="60% - Accent5 2" xfId="234"/>
    <cellStyle name="60% - Accent5 3" xfId="49"/>
    <cellStyle name="60% - Accent6" xfId="13152" builtinId="52" customBuiltin="1"/>
    <cellStyle name="60% - Accent6 2" xfId="235"/>
    <cellStyle name="60% - Accent6 3" xfId="50"/>
    <cellStyle name="Accent1" xfId="20" builtinId="29" customBuiltin="1"/>
    <cellStyle name="Accent2" xfId="23" builtinId="33" customBuiltin="1"/>
    <cellStyle name="Accent3" xfId="26" builtinId="37" customBuiltin="1"/>
    <cellStyle name="Accent4" xfId="29" builtinId="41" customBuiltin="1"/>
    <cellStyle name="Accent5" xfId="32" builtinId="45" customBuiltin="1"/>
    <cellStyle name="Accent6" xfId="35" builtinId="49" customBuiltin="1"/>
    <cellStyle name="Bad" xfId="1" builtinId="27" customBuiltin="1"/>
    <cellStyle name="Calculation" xfId="14" builtinId="22" customBuiltin="1"/>
    <cellStyle name="Check Cell" xfId="16" builtinId="23" customBuiltin="1"/>
    <cellStyle name="Comma" xfId="2" builtinId="3"/>
    <cellStyle name="Comma 10" xfId="68"/>
    <cellStyle name="Comma 10 2" xfId="2902"/>
    <cellStyle name="Comma 10 2 2" xfId="10862"/>
    <cellStyle name="Comma 10 3" xfId="2337"/>
    <cellStyle name="Comma 10 4" xfId="10298"/>
    <cellStyle name="Comma 11" xfId="226"/>
    <cellStyle name="Comma 11 2" xfId="2941"/>
    <cellStyle name="Comma 11 2 2" xfId="10899"/>
    <cellStyle name="Comma 11 3" xfId="2373"/>
    <cellStyle name="Comma 11 4" xfId="10334"/>
    <cellStyle name="Comma 12" xfId="211"/>
    <cellStyle name="Comma 12 2" xfId="449"/>
    <cellStyle name="Comma 12 2 2" xfId="903"/>
    <cellStyle name="Comma 12 2 2 2" xfId="2038"/>
    <cellStyle name="Comma 12 2 2 2 2" xfId="5458"/>
    <cellStyle name="Comma 12 2 2 2 2 2" xfId="11926"/>
    <cellStyle name="Comma 12 2 2 2 3" xfId="7730"/>
    <cellStyle name="Comma 12 2 2 2 3 2" xfId="12497"/>
    <cellStyle name="Comma 12 2 2 2 4" xfId="10002"/>
    <cellStyle name="Comma 12 2 2 2 4 2" xfId="13068"/>
    <cellStyle name="Comma 12 2 2 2 5" xfId="3398"/>
    <cellStyle name="Comma 12 2 2 2 5 2" xfId="11355"/>
    <cellStyle name="Comma 12 2 2 3" xfId="4323"/>
    <cellStyle name="Comma 12 2 2 3 2" xfId="11641"/>
    <cellStyle name="Comma 12 2 2 4" xfId="6595"/>
    <cellStyle name="Comma 12 2 2 4 2" xfId="12212"/>
    <cellStyle name="Comma 12 2 2 5" xfId="8867"/>
    <cellStyle name="Comma 12 2 2 5 2" xfId="12783"/>
    <cellStyle name="Comma 12 2 2 6" xfId="3113"/>
    <cellStyle name="Comma 12 2 2 6 2" xfId="11070"/>
    <cellStyle name="Comma 12 2 3" xfId="1584"/>
    <cellStyle name="Comma 12 2 3 2" xfId="5004"/>
    <cellStyle name="Comma 12 2 3 2 2" xfId="11812"/>
    <cellStyle name="Comma 12 2 3 3" xfId="7276"/>
    <cellStyle name="Comma 12 2 3 3 2" xfId="12383"/>
    <cellStyle name="Comma 12 2 3 4" xfId="9548"/>
    <cellStyle name="Comma 12 2 3 4 2" xfId="12954"/>
    <cellStyle name="Comma 12 2 3 5" xfId="3284"/>
    <cellStyle name="Comma 12 2 3 5 2" xfId="11241"/>
    <cellStyle name="Comma 12 2 4" xfId="3869"/>
    <cellStyle name="Comma 12 2 4 2" xfId="11527"/>
    <cellStyle name="Comma 12 2 5" xfId="6141"/>
    <cellStyle name="Comma 12 2 5 2" xfId="12098"/>
    <cellStyle name="Comma 12 2 6" xfId="8413"/>
    <cellStyle name="Comma 12 2 6 2" xfId="12669"/>
    <cellStyle name="Comma 12 2 7" xfId="2999"/>
    <cellStyle name="Comma 12 2 7 2" xfId="10956"/>
    <cellStyle name="Comma 12 3" xfId="1130"/>
    <cellStyle name="Comma 12 3 2" xfId="2265"/>
    <cellStyle name="Comma 12 3 2 2" xfId="5685"/>
    <cellStyle name="Comma 12 3 2 2 2" xfId="11983"/>
    <cellStyle name="Comma 12 3 2 3" xfId="7957"/>
    <cellStyle name="Comma 12 3 2 3 2" xfId="12554"/>
    <cellStyle name="Comma 12 3 2 4" xfId="10229"/>
    <cellStyle name="Comma 12 3 2 4 2" xfId="13125"/>
    <cellStyle name="Comma 12 3 2 5" xfId="3455"/>
    <cellStyle name="Comma 12 3 2 5 2" xfId="11412"/>
    <cellStyle name="Comma 12 3 3" xfId="4550"/>
    <cellStyle name="Comma 12 3 3 2" xfId="11698"/>
    <cellStyle name="Comma 12 3 4" xfId="6822"/>
    <cellStyle name="Comma 12 3 4 2" xfId="12269"/>
    <cellStyle name="Comma 12 3 5" xfId="9094"/>
    <cellStyle name="Comma 12 3 5 2" xfId="12840"/>
    <cellStyle name="Comma 12 3 6" xfId="3170"/>
    <cellStyle name="Comma 12 3 6 2" xfId="11127"/>
    <cellStyle name="Comma 12 4" xfId="676"/>
    <cellStyle name="Comma 12 4 2" xfId="1811"/>
    <cellStyle name="Comma 12 4 2 2" xfId="5231"/>
    <cellStyle name="Comma 12 4 2 2 2" xfId="11869"/>
    <cellStyle name="Comma 12 4 2 3" xfId="7503"/>
    <cellStyle name="Comma 12 4 2 3 2" xfId="12440"/>
    <cellStyle name="Comma 12 4 2 4" xfId="9775"/>
    <cellStyle name="Comma 12 4 2 4 2" xfId="13011"/>
    <cellStyle name="Comma 12 4 2 5" xfId="3341"/>
    <cellStyle name="Comma 12 4 2 5 2" xfId="11298"/>
    <cellStyle name="Comma 12 4 3" xfId="4096"/>
    <cellStyle name="Comma 12 4 3 2" xfId="11584"/>
    <cellStyle name="Comma 12 4 4" xfId="6368"/>
    <cellStyle name="Comma 12 4 4 2" xfId="12155"/>
    <cellStyle name="Comma 12 4 5" xfId="8640"/>
    <cellStyle name="Comma 12 4 5 2" xfId="12726"/>
    <cellStyle name="Comma 12 4 6" xfId="3056"/>
    <cellStyle name="Comma 12 4 6 2" xfId="11013"/>
    <cellStyle name="Comma 12 5" xfId="1357"/>
    <cellStyle name="Comma 12 5 2" xfId="4777"/>
    <cellStyle name="Comma 12 5 2 2" xfId="11755"/>
    <cellStyle name="Comma 12 5 3" xfId="7049"/>
    <cellStyle name="Comma 12 5 3 2" xfId="12326"/>
    <cellStyle name="Comma 12 5 4" xfId="9321"/>
    <cellStyle name="Comma 12 5 4 2" xfId="12897"/>
    <cellStyle name="Comma 12 5 5" xfId="3227"/>
    <cellStyle name="Comma 12 5 5 2" xfId="11184"/>
    <cellStyle name="Comma 12 6" xfId="3642"/>
    <cellStyle name="Comma 12 6 2" xfId="11470"/>
    <cellStyle name="Comma 12 7" xfId="5914"/>
    <cellStyle name="Comma 12 7 2" xfId="12041"/>
    <cellStyle name="Comma 12 8" xfId="8186"/>
    <cellStyle name="Comma 12 8 2" xfId="12612"/>
    <cellStyle name="Comma 12 9" xfId="2939"/>
    <cellStyle name="Comma 12 9 2" xfId="10898"/>
    <cellStyle name="Comma 13" xfId="39"/>
    <cellStyle name="Comma 13 2" xfId="5744"/>
    <cellStyle name="Comma 13 2 2" xfId="11998"/>
    <cellStyle name="Comma 13 3" xfId="8016"/>
    <cellStyle name="Comma 13 3 2" xfId="12569"/>
    <cellStyle name="Comma 13 4" xfId="10288"/>
    <cellStyle name="Comma 13 4 2" xfId="13140"/>
    <cellStyle name="Comma 13 5" xfId="3471"/>
    <cellStyle name="Comma 13 5 2" xfId="11427"/>
    <cellStyle name="Comma 13 6" xfId="2328"/>
    <cellStyle name="Comma 13 7" xfId="10289"/>
    <cellStyle name="Comma 14" xfId="2892"/>
    <cellStyle name="Comma 14 2" xfId="10853"/>
    <cellStyle name="Comma 15" xfId="13153"/>
    <cellStyle name="Comma 2" xfId="3"/>
    <cellStyle name="Comma 2 2" xfId="41"/>
    <cellStyle name="Comma 2 2 2" xfId="2894"/>
    <cellStyle name="Comma 2 2 3" xfId="10854"/>
    <cellStyle name="Comma 2 3" xfId="2323"/>
    <cellStyle name="Comma 2 4" xfId="2329"/>
    <cellStyle name="Comma 2 5" xfId="10290"/>
    <cellStyle name="Comma 2 6" xfId="13141"/>
    <cellStyle name="Comma 3" xfId="54"/>
    <cellStyle name="Comma 3 10" xfId="3488"/>
    <cellStyle name="Comma 3 10 2" xfId="11428"/>
    <cellStyle name="Comma 3 11" xfId="5760"/>
    <cellStyle name="Comma 3 11 2" xfId="11999"/>
    <cellStyle name="Comma 3 12" xfId="8032"/>
    <cellStyle name="Comma 3 12 2" xfId="12570"/>
    <cellStyle name="Comma 3 13" xfId="2895"/>
    <cellStyle name="Comma 3 13 2" xfId="10855"/>
    <cellStyle name="Comma 3 14" xfId="2330"/>
    <cellStyle name="Comma 3 15" xfId="10291"/>
    <cellStyle name="Comma 3 2" xfId="4"/>
    <cellStyle name="Comma 3 2 10" xfId="5788"/>
    <cellStyle name="Comma 3 2 10 2" xfId="12006"/>
    <cellStyle name="Comma 3 2 11" xfId="8060"/>
    <cellStyle name="Comma 3 2 11 2" xfId="12577"/>
    <cellStyle name="Comma 3 2 12" xfId="2904"/>
    <cellStyle name="Comma 3 2 12 2" xfId="10863"/>
    <cellStyle name="Comma 3 2 13" xfId="2338"/>
    <cellStyle name="Comma 3 2 14" xfId="10299"/>
    <cellStyle name="Comma 3 2 2" xfId="197"/>
    <cellStyle name="Comma 3 2 2 10" xfId="2366"/>
    <cellStyle name="Comma 3 2 2 11" xfId="10327"/>
    <cellStyle name="Comma 3 2 2 12" xfId="13142"/>
    <cellStyle name="Comma 3 2 2 2" xfId="435"/>
    <cellStyle name="Comma 3 2 2 2 2" xfId="889"/>
    <cellStyle name="Comma 3 2 2 2 2 2" xfId="2024"/>
    <cellStyle name="Comma 3 2 2 2 2 2 2" xfId="5444"/>
    <cellStyle name="Comma 3 2 2 2 2 2 2 2" xfId="11919"/>
    <cellStyle name="Comma 3 2 2 2 2 2 3" xfId="7716"/>
    <cellStyle name="Comma 3 2 2 2 2 2 3 2" xfId="12490"/>
    <cellStyle name="Comma 3 2 2 2 2 2 4" xfId="9988"/>
    <cellStyle name="Comma 3 2 2 2 2 2 4 2" xfId="13061"/>
    <cellStyle name="Comma 3 2 2 2 2 2 5" xfId="3391"/>
    <cellStyle name="Comma 3 2 2 2 2 2 5 2" xfId="11348"/>
    <cellStyle name="Comma 3 2 2 2 2 2 6" xfId="2815"/>
    <cellStyle name="Comma 3 2 2 2 2 2 7" xfId="10776"/>
    <cellStyle name="Comma 3 2 2 2 2 3" xfId="4309"/>
    <cellStyle name="Comma 3 2 2 2 2 3 2" xfId="11634"/>
    <cellStyle name="Comma 3 2 2 2 2 4" xfId="6581"/>
    <cellStyle name="Comma 3 2 2 2 2 4 2" xfId="12205"/>
    <cellStyle name="Comma 3 2 2 2 2 5" xfId="8853"/>
    <cellStyle name="Comma 3 2 2 2 2 5 2" xfId="12776"/>
    <cellStyle name="Comma 3 2 2 2 2 6" xfId="3106"/>
    <cellStyle name="Comma 3 2 2 2 2 6 2" xfId="11063"/>
    <cellStyle name="Comma 3 2 2 2 2 7" xfId="2535"/>
    <cellStyle name="Comma 3 2 2 2 2 8" xfId="10496"/>
    <cellStyle name="Comma 3 2 2 2 3" xfId="1570"/>
    <cellStyle name="Comma 3 2 2 2 3 2" xfId="4990"/>
    <cellStyle name="Comma 3 2 2 2 3 2 2" xfId="11805"/>
    <cellStyle name="Comma 3 2 2 2 3 3" xfId="7262"/>
    <cellStyle name="Comma 3 2 2 2 3 3 2" xfId="12376"/>
    <cellStyle name="Comma 3 2 2 2 3 4" xfId="9534"/>
    <cellStyle name="Comma 3 2 2 2 3 4 2" xfId="12947"/>
    <cellStyle name="Comma 3 2 2 2 3 5" xfId="3277"/>
    <cellStyle name="Comma 3 2 2 2 3 5 2" xfId="11234"/>
    <cellStyle name="Comma 3 2 2 2 3 6" xfId="2703"/>
    <cellStyle name="Comma 3 2 2 2 3 7" xfId="10664"/>
    <cellStyle name="Comma 3 2 2 2 4" xfId="3855"/>
    <cellStyle name="Comma 3 2 2 2 4 2" xfId="11520"/>
    <cellStyle name="Comma 3 2 2 2 5" xfId="6127"/>
    <cellStyle name="Comma 3 2 2 2 5 2" xfId="12091"/>
    <cellStyle name="Comma 3 2 2 2 6" xfId="8399"/>
    <cellStyle name="Comma 3 2 2 2 6 2" xfId="12662"/>
    <cellStyle name="Comma 3 2 2 2 7" xfId="2992"/>
    <cellStyle name="Comma 3 2 2 2 7 2" xfId="10949"/>
    <cellStyle name="Comma 3 2 2 2 8" xfId="2423"/>
    <cellStyle name="Comma 3 2 2 2 9" xfId="10384"/>
    <cellStyle name="Comma 3 2 2 3" xfId="1116"/>
    <cellStyle name="Comma 3 2 2 3 2" xfId="2251"/>
    <cellStyle name="Comma 3 2 2 3 2 2" xfId="5671"/>
    <cellStyle name="Comma 3 2 2 3 2 2 2" xfId="11976"/>
    <cellStyle name="Comma 3 2 2 3 2 3" xfId="7943"/>
    <cellStyle name="Comma 3 2 2 3 2 3 2" xfId="12547"/>
    <cellStyle name="Comma 3 2 2 3 2 4" xfId="10215"/>
    <cellStyle name="Comma 3 2 2 3 2 4 2" xfId="13118"/>
    <cellStyle name="Comma 3 2 2 3 2 5" xfId="3448"/>
    <cellStyle name="Comma 3 2 2 3 2 5 2" xfId="11405"/>
    <cellStyle name="Comma 3 2 2 3 2 6" xfId="2871"/>
    <cellStyle name="Comma 3 2 2 3 2 7" xfId="10832"/>
    <cellStyle name="Comma 3 2 2 3 3" xfId="4536"/>
    <cellStyle name="Comma 3 2 2 3 3 2" xfId="11691"/>
    <cellStyle name="Comma 3 2 2 3 4" xfId="6808"/>
    <cellStyle name="Comma 3 2 2 3 4 2" xfId="12262"/>
    <cellStyle name="Comma 3 2 2 3 5" xfId="9080"/>
    <cellStyle name="Comma 3 2 2 3 5 2" xfId="12833"/>
    <cellStyle name="Comma 3 2 2 3 6" xfId="3163"/>
    <cellStyle name="Comma 3 2 2 3 6 2" xfId="11120"/>
    <cellStyle name="Comma 3 2 2 3 7" xfId="2591"/>
    <cellStyle name="Comma 3 2 2 3 8" xfId="10552"/>
    <cellStyle name="Comma 3 2 2 4" xfId="662"/>
    <cellStyle name="Comma 3 2 2 4 2" xfId="1797"/>
    <cellStyle name="Comma 3 2 2 4 2 2" xfId="5217"/>
    <cellStyle name="Comma 3 2 2 4 2 2 2" xfId="11862"/>
    <cellStyle name="Comma 3 2 2 4 2 3" xfId="7489"/>
    <cellStyle name="Comma 3 2 2 4 2 3 2" xfId="12433"/>
    <cellStyle name="Comma 3 2 2 4 2 4" xfId="9761"/>
    <cellStyle name="Comma 3 2 2 4 2 4 2" xfId="13004"/>
    <cellStyle name="Comma 3 2 2 4 2 5" xfId="3334"/>
    <cellStyle name="Comma 3 2 2 4 2 5 2" xfId="11291"/>
    <cellStyle name="Comma 3 2 2 4 2 6" xfId="2759"/>
    <cellStyle name="Comma 3 2 2 4 2 7" xfId="10720"/>
    <cellStyle name="Comma 3 2 2 4 3" xfId="4082"/>
    <cellStyle name="Comma 3 2 2 4 3 2" xfId="11577"/>
    <cellStyle name="Comma 3 2 2 4 4" xfId="6354"/>
    <cellStyle name="Comma 3 2 2 4 4 2" xfId="12148"/>
    <cellStyle name="Comma 3 2 2 4 5" xfId="8626"/>
    <cellStyle name="Comma 3 2 2 4 5 2" xfId="12719"/>
    <cellStyle name="Comma 3 2 2 4 6" xfId="3049"/>
    <cellStyle name="Comma 3 2 2 4 6 2" xfId="11006"/>
    <cellStyle name="Comma 3 2 2 4 7" xfId="2479"/>
    <cellStyle name="Comma 3 2 2 4 8" xfId="10440"/>
    <cellStyle name="Comma 3 2 2 5" xfId="1343"/>
    <cellStyle name="Comma 3 2 2 5 2" xfId="4763"/>
    <cellStyle name="Comma 3 2 2 5 2 2" xfId="11748"/>
    <cellStyle name="Comma 3 2 2 5 3" xfId="7035"/>
    <cellStyle name="Comma 3 2 2 5 3 2" xfId="12319"/>
    <cellStyle name="Comma 3 2 2 5 4" xfId="9307"/>
    <cellStyle name="Comma 3 2 2 5 4 2" xfId="12890"/>
    <cellStyle name="Comma 3 2 2 5 5" xfId="3220"/>
    <cellStyle name="Comma 3 2 2 5 5 2" xfId="11177"/>
    <cellStyle name="Comma 3 2 2 5 6" xfId="2647"/>
    <cellStyle name="Comma 3 2 2 5 7" xfId="10608"/>
    <cellStyle name="Comma 3 2 2 6" xfId="2324"/>
    <cellStyle name="Comma 3 2 2 6 2" xfId="3628"/>
    <cellStyle name="Comma 3 2 2 6 3" xfId="11463"/>
    <cellStyle name="Comma 3 2 2 7" xfId="5900"/>
    <cellStyle name="Comma 3 2 2 7 2" xfId="12034"/>
    <cellStyle name="Comma 3 2 2 8" xfId="8172"/>
    <cellStyle name="Comma 3 2 2 8 2" xfId="12605"/>
    <cellStyle name="Comma 3 2 2 9" xfId="2932"/>
    <cellStyle name="Comma 3 2 2 9 2" xfId="10891"/>
    <cellStyle name="Comma 3 2 3" xfId="141"/>
    <cellStyle name="Comma 3 2 3 10" xfId="2352"/>
    <cellStyle name="Comma 3 2 3 11" xfId="10313"/>
    <cellStyle name="Comma 3 2 3 2" xfId="379"/>
    <cellStyle name="Comma 3 2 3 2 2" xfId="833"/>
    <cellStyle name="Comma 3 2 3 2 2 2" xfId="1968"/>
    <cellStyle name="Comma 3 2 3 2 2 2 2" xfId="5388"/>
    <cellStyle name="Comma 3 2 3 2 2 2 2 2" xfId="11905"/>
    <cellStyle name="Comma 3 2 3 2 2 2 3" xfId="7660"/>
    <cellStyle name="Comma 3 2 3 2 2 2 3 2" xfId="12476"/>
    <cellStyle name="Comma 3 2 3 2 2 2 4" xfId="9932"/>
    <cellStyle name="Comma 3 2 3 2 2 2 4 2" xfId="13047"/>
    <cellStyle name="Comma 3 2 3 2 2 2 5" xfId="3377"/>
    <cellStyle name="Comma 3 2 3 2 2 2 5 2" xfId="11334"/>
    <cellStyle name="Comma 3 2 3 2 2 2 6" xfId="2801"/>
    <cellStyle name="Comma 3 2 3 2 2 2 7" xfId="10762"/>
    <cellStyle name="Comma 3 2 3 2 2 3" xfId="4253"/>
    <cellStyle name="Comma 3 2 3 2 2 3 2" xfId="11620"/>
    <cellStyle name="Comma 3 2 3 2 2 4" xfId="6525"/>
    <cellStyle name="Comma 3 2 3 2 2 4 2" xfId="12191"/>
    <cellStyle name="Comma 3 2 3 2 2 5" xfId="8797"/>
    <cellStyle name="Comma 3 2 3 2 2 5 2" xfId="12762"/>
    <cellStyle name="Comma 3 2 3 2 2 6" xfId="3092"/>
    <cellStyle name="Comma 3 2 3 2 2 6 2" xfId="11049"/>
    <cellStyle name="Comma 3 2 3 2 2 7" xfId="2521"/>
    <cellStyle name="Comma 3 2 3 2 2 8" xfId="10482"/>
    <cellStyle name="Comma 3 2 3 2 3" xfId="1514"/>
    <cellStyle name="Comma 3 2 3 2 3 2" xfId="4934"/>
    <cellStyle name="Comma 3 2 3 2 3 2 2" xfId="11791"/>
    <cellStyle name="Comma 3 2 3 2 3 3" xfId="7206"/>
    <cellStyle name="Comma 3 2 3 2 3 3 2" xfId="12362"/>
    <cellStyle name="Comma 3 2 3 2 3 4" xfId="9478"/>
    <cellStyle name="Comma 3 2 3 2 3 4 2" xfId="12933"/>
    <cellStyle name="Comma 3 2 3 2 3 5" xfId="3263"/>
    <cellStyle name="Comma 3 2 3 2 3 5 2" xfId="11220"/>
    <cellStyle name="Comma 3 2 3 2 3 6" xfId="2689"/>
    <cellStyle name="Comma 3 2 3 2 3 7" xfId="10650"/>
    <cellStyle name="Comma 3 2 3 2 4" xfId="3799"/>
    <cellStyle name="Comma 3 2 3 2 4 2" xfId="11506"/>
    <cellStyle name="Comma 3 2 3 2 5" xfId="6071"/>
    <cellStyle name="Comma 3 2 3 2 5 2" xfId="12077"/>
    <cellStyle name="Comma 3 2 3 2 6" xfId="8343"/>
    <cellStyle name="Comma 3 2 3 2 6 2" xfId="12648"/>
    <cellStyle name="Comma 3 2 3 2 7" xfId="2978"/>
    <cellStyle name="Comma 3 2 3 2 7 2" xfId="10935"/>
    <cellStyle name="Comma 3 2 3 2 8" xfId="2409"/>
    <cellStyle name="Comma 3 2 3 2 9" xfId="10370"/>
    <cellStyle name="Comma 3 2 3 3" xfId="1060"/>
    <cellStyle name="Comma 3 2 3 3 2" xfId="2195"/>
    <cellStyle name="Comma 3 2 3 3 2 2" xfId="5615"/>
    <cellStyle name="Comma 3 2 3 3 2 2 2" xfId="11962"/>
    <cellStyle name="Comma 3 2 3 3 2 3" xfId="7887"/>
    <cellStyle name="Comma 3 2 3 3 2 3 2" xfId="12533"/>
    <cellStyle name="Comma 3 2 3 3 2 4" xfId="10159"/>
    <cellStyle name="Comma 3 2 3 3 2 4 2" xfId="13104"/>
    <cellStyle name="Comma 3 2 3 3 2 5" xfId="3434"/>
    <cellStyle name="Comma 3 2 3 3 2 5 2" xfId="11391"/>
    <cellStyle name="Comma 3 2 3 3 2 6" xfId="2857"/>
    <cellStyle name="Comma 3 2 3 3 2 7" xfId="10818"/>
    <cellStyle name="Comma 3 2 3 3 3" xfId="4480"/>
    <cellStyle name="Comma 3 2 3 3 3 2" xfId="11677"/>
    <cellStyle name="Comma 3 2 3 3 4" xfId="6752"/>
    <cellStyle name="Comma 3 2 3 3 4 2" xfId="12248"/>
    <cellStyle name="Comma 3 2 3 3 5" xfId="9024"/>
    <cellStyle name="Comma 3 2 3 3 5 2" xfId="12819"/>
    <cellStyle name="Comma 3 2 3 3 6" xfId="3149"/>
    <cellStyle name="Comma 3 2 3 3 6 2" xfId="11106"/>
    <cellStyle name="Comma 3 2 3 3 7" xfId="2577"/>
    <cellStyle name="Comma 3 2 3 3 8" xfId="10538"/>
    <cellStyle name="Comma 3 2 3 4" xfId="606"/>
    <cellStyle name="Comma 3 2 3 4 2" xfId="1741"/>
    <cellStyle name="Comma 3 2 3 4 2 2" xfId="5161"/>
    <cellStyle name="Comma 3 2 3 4 2 2 2" xfId="11848"/>
    <cellStyle name="Comma 3 2 3 4 2 3" xfId="7433"/>
    <cellStyle name="Comma 3 2 3 4 2 3 2" xfId="12419"/>
    <cellStyle name="Comma 3 2 3 4 2 4" xfId="9705"/>
    <cellStyle name="Comma 3 2 3 4 2 4 2" xfId="12990"/>
    <cellStyle name="Comma 3 2 3 4 2 5" xfId="3320"/>
    <cellStyle name="Comma 3 2 3 4 2 5 2" xfId="11277"/>
    <cellStyle name="Comma 3 2 3 4 2 6" xfId="2745"/>
    <cellStyle name="Comma 3 2 3 4 2 7" xfId="10706"/>
    <cellStyle name="Comma 3 2 3 4 3" xfId="4026"/>
    <cellStyle name="Comma 3 2 3 4 3 2" xfId="11563"/>
    <cellStyle name="Comma 3 2 3 4 4" xfId="6298"/>
    <cellStyle name="Comma 3 2 3 4 4 2" xfId="12134"/>
    <cellStyle name="Comma 3 2 3 4 5" xfId="8570"/>
    <cellStyle name="Comma 3 2 3 4 5 2" xfId="12705"/>
    <cellStyle name="Comma 3 2 3 4 6" xfId="3035"/>
    <cellStyle name="Comma 3 2 3 4 6 2" xfId="10992"/>
    <cellStyle name="Comma 3 2 3 4 7" xfId="2465"/>
    <cellStyle name="Comma 3 2 3 4 8" xfId="10426"/>
    <cellStyle name="Comma 3 2 3 5" xfId="1287"/>
    <cellStyle name="Comma 3 2 3 5 2" xfId="4707"/>
    <cellStyle name="Comma 3 2 3 5 2 2" xfId="11734"/>
    <cellStyle name="Comma 3 2 3 5 3" xfId="6979"/>
    <cellStyle name="Comma 3 2 3 5 3 2" xfId="12305"/>
    <cellStyle name="Comma 3 2 3 5 4" xfId="9251"/>
    <cellStyle name="Comma 3 2 3 5 4 2" xfId="12876"/>
    <cellStyle name="Comma 3 2 3 5 5" xfId="3206"/>
    <cellStyle name="Comma 3 2 3 5 5 2" xfId="11163"/>
    <cellStyle name="Comma 3 2 3 5 6" xfId="2633"/>
    <cellStyle name="Comma 3 2 3 5 7" xfId="10594"/>
    <cellStyle name="Comma 3 2 3 6" xfId="3572"/>
    <cellStyle name="Comma 3 2 3 6 2" xfId="11449"/>
    <cellStyle name="Comma 3 2 3 7" xfId="5844"/>
    <cellStyle name="Comma 3 2 3 7 2" xfId="12020"/>
    <cellStyle name="Comma 3 2 3 8" xfId="8116"/>
    <cellStyle name="Comma 3 2 3 8 2" xfId="12591"/>
    <cellStyle name="Comma 3 2 3 9" xfId="2918"/>
    <cellStyle name="Comma 3 2 3 9 2" xfId="10877"/>
    <cellStyle name="Comma 3 2 4" xfId="267"/>
    <cellStyle name="Comma 3 2 4 10" xfId="2381"/>
    <cellStyle name="Comma 3 2 4 11" xfId="10342"/>
    <cellStyle name="Comma 3 2 4 2" xfId="494"/>
    <cellStyle name="Comma 3 2 4 2 2" xfId="948"/>
    <cellStyle name="Comma 3 2 4 2 2 2" xfId="2083"/>
    <cellStyle name="Comma 3 2 4 2 2 2 2" xfId="5503"/>
    <cellStyle name="Comma 3 2 4 2 2 2 2 2" xfId="11934"/>
    <cellStyle name="Comma 3 2 4 2 2 2 3" xfId="7775"/>
    <cellStyle name="Comma 3 2 4 2 2 2 3 2" xfId="12505"/>
    <cellStyle name="Comma 3 2 4 2 2 2 4" xfId="10047"/>
    <cellStyle name="Comma 3 2 4 2 2 2 4 2" xfId="13076"/>
    <cellStyle name="Comma 3 2 4 2 2 2 5" xfId="3406"/>
    <cellStyle name="Comma 3 2 4 2 2 2 5 2" xfId="11363"/>
    <cellStyle name="Comma 3 2 4 2 2 2 6" xfId="2829"/>
    <cellStyle name="Comma 3 2 4 2 2 2 7" xfId="10790"/>
    <cellStyle name="Comma 3 2 4 2 2 3" xfId="4368"/>
    <cellStyle name="Comma 3 2 4 2 2 3 2" xfId="11649"/>
    <cellStyle name="Comma 3 2 4 2 2 4" xfId="6640"/>
    <cellStyle name="Comma 3 2 4 2 2 4 2" xfId="12220"/>
    <cellStyle name="Comma 3 2 4 2 2 5" xfId="8912"/>
    <cellStyle name="Comma 3 2 4 2 2 5 2" xfId="12791"/>
    <cellStyle name="Comma 3 2 4 2 2 6" xfId="3121"/>
    <cellStyle name="Comma 3 2 4 2 2 6 2" xfId="11078"/>
    <cellStyle name="Comma 3 2 4 2 2 7" xfId="2549"/>
    <cellStyle name="Comma 3 2 4 2 2 8" xfId="10510"/>
    <cellStyle name="Comma 3 2 4 2 3" xfId="1629"/>
    <cellStyle name="Comma 3 2 4 2 3 2" xfId="5049"/>
    <cellStyle name="Comma 3 2 4 2 3 2 2" xfId="11820"/>
    <cellStyle name="Comma 3 2 4 2 3 3" xfId="7321"/>
    <cellStyle name="Comma 3 2 4 2 3 3 2" xfId="12391"/>
    <cellStyle name="Comma 3 2 4 2 3 4" xfId="9593"/>
    <cellStyle name="Comma 3 2 4 2 3 4 2" xfId="12962"/>
    <cellStyle name="Comma 3 2 4 2 3 5" xfId="3292"/>
    <cellStyle name="Comma 3 2 4 2 3 5 2" xfId="11249"/>
    <cellStyle name="Comma 3 2 4 2 3 6" xfId="2717"/>
    <cellStyle name="Comma 3 2 4 2 3 7" xfId="10678"/>
    <cellStyle name="Comma 3 2 4 2 4" xfId="3914"/>
    <cellStyle name="Comma 3 2 4 2 4 2" xfId="11535"/>
    <cellStyle name="Comma 3 2 4 2 5" xfId="6186"/>
    <cellStyle name="Comma 3 2 4 2 5 2" xfId="12106"/>
    <cellStyle name="Comma 3 2 4 2 6" xfId="8458"/>
    <cellStyle name="Comma 3 2 4 2 6 2" xfId="12677"/>
    <cellStyle name="Comma 3 2 4 2 7" xfId="3007"/>
    <cellStyle name="Comma 3 2 4 2 7 2" xfId="10964"/>
    <cellStyle name="Comma 3 2 4 2 8" xfId="2437"/>
    <cellStyle name="Comma 3 2 4 2 9" xfId="10398"/>
    <cellStyle name="Comma 3 2 4 3" xfId="1175"/>
    <cellStyle name="Comma 3 2 4 3 2" xfId="2310"/>
    <cellStyle name="Comma 3 2 4 3 2 2" xfId="5730"/>
    <cellStyle name="Comma 3 2 4 3 2 2 2" xfId="11991"/>
    <cellStyle name="Comma 3 2 4 3 2 3" xfId="8002"/>
    <cellStyle name="Comma 3 2 4 3 2 3 2" xfId="12562"/>
    <cellStyle name="Comma 3 2 4 3 2 4" xfId="10274"/>
    <cellStyle name="Comma 3 2 4 3 2 4 2" xfId="13133"/>
    <cellStyle name="Comma 3 2 4 3 2 5" xfId="3463"/>
    <cellStyle name="Comma 3 2 4 3 2 5 2" xfId="11420"/>
    <cellStyle name="Comma 3 2 4 3 2 6" xfId="2885"/>
    <cellStyle name="Comma 3 2 4 3 2 7" xfId="10846"/>
    <cellStyle name="Comma 3 2 4 3 3" xfId="4595"/>
    <cellStyle name="Comma 3 2 4 3 3 2" xfId="11706"/>
    <cellStyle name="Comma 3 2 4 3 4" xfId="6867"/>
    <cellStyle name="Comma 3 2 4 3 4 2" xfId="12277"/>
    <cellStyle name="Comma 3 2 4 3 5" xfId="9139"/>
    <cellStyle name="Comma 3 2 4 3 5 2" xfId="12848"/>
    <cellStyle name="Comma 3 2 4 3 6" xfId="3178"/>
    <cellStyle name="Comma 3 2 4 3 6 2" xfId="11135"/>
    <cellStyle name="Comma 3 2 4 3 7" xfId="2605"/>
    <cellStyle name="Comma 3 2 4 3 8" xfId="10566"/>
    <cellStyle name="Comma 3 2 4 4" xfId="721"/>
    <cellStyle name="Comma 3 2 4 4 2" xfId="1856"/>
    <cellStyle name="Comma 3 2 4 4 2 2" xfId="5276"/>
    <cellStyle name="Comma 3 2 4 4 2 2 2" xfId="11877"/>
    <cellStyle name="Comma 3 2 4 4 2 3" xfId="7548"/>
    <cellStyle name="Comma 3 2 4 4 2 3 2" xfId="12448"/>
    <cellStyle name="Comma 3 2 4 4 2 4" xfId="9820"/>
    <cellStyle name="Comma 3 2 4 4 2 4 2" xfId="13019"/>
    <cellStyle name="Comma 3 2 4 4 2 5" xfId="3349"/>
    <cellStyle name="Comma 3 2 4 4 2 5 2" xfId="11306"/>
    <cellStyle name="Comma 3 2 4 4 2 6" xfId="2773"/>
    <cellStyle name="Comma 3 2 4 4 2 7" xfId="10734"/>
    <cellStyle name="Comma 3 2 4 4 3" xfId="4141"/>
    <cellStyle name="Comma 3 2 4 4 3 2" xfId="11592"/>
    <cellStyle name="Comma 3 2 4 4 4" xfId="6413"/>
    <cellStyle name="Comma 3 2 4 4 4 2" xfId="12163"/>
    <cellStyle name="Comma 3 2 4 4 5" xfId="8685"/>
    <cellStyle name="Comma 3 2 4 4 5 2" xfId="12734"/>
    <cellStyle name="Comma 3 2 4 4 6" xfId="3064"/>
    <cellStyle name="Comma 3 2 4 4 6 2" xfId="11021"/>
    <cellStyle name="Comma 3 2 4 4 7" xfId="2493"/>
    <cellStyle name="Comma 3 2 4 4 8" xfId="10454"/>
    <cellStyle name="Comma 3 2 4 5" xfId="1402"/>
    <cellStyle name="Comma 3 2 4 5 2" xfId="4822"/>
    <cellStyle name="Comma 3 2 4 5 2 2" xfId="11763"/>
    <cellStyle name="Comma 3 2 4 5 3" xfId="7094"/>
    <cellStyle name="Comma 3 2 4 5 3 2" xfId="12334"/>
    <cellStyle name="Comma 3 2 4 5 4" xfId="9366"/>
    <cellStyle name="Comma 3 2 4 5 4 2" xfId="12905"/>
    <cellStyle name="Comma 3 2 4 5 5" xfId="3235"/>
    <cellStyle name="Comma 3 2 4 5 5 2" xfId="11192"/>
    <cellStyle name="Comma 3 2 4 5 6" xfId="2661"/>
    <cellStyle name="Comma 3 2 4 5 7" xfId="10622"/>
    <cellStyle name="Comma 3 2 4 6" xfId="3687"/>
    <cellStyle name="Comma 3 2 4 6 2" xfId="11478"/>
    <cellStyle name="Comma 3 2 4 7" xfId="5959"/>
    <cellStyle name="Comma 3 2 4 7 2" xfId="12049"/>
    <cellStyle name="Comma 3 2 4 8" xfId="8231"/>
    <cellStyle name="Comma 3 2 4 8 2" xfId="12620"/>
    <cellStyle name="Comma 3 2 4 9" xfId="2950"/>
    <cellStyle name="Comma 3 2 4 9 2" xfId="10907"/>
    <cellStyle name="Comma 3 2 5" xfId="323"/>
    <cellStyle name="Comma 3 2 5 2" xfId="777"/>
    <cellStyle name="Comma 3 2 5 2 2" xfId="1912"/>
    <cellStyle name="Comma 3 2 5 2 2 2" xfId="5332"/>
    <cellStyle name="Comma 3 2 5 2 2 2 2" xfId="11891"/>
    <cellStyle name="Comma 3 2 5 2 2 3" xfId="7604"/>
    <cellStyle name="Comma 3 2 5 2 2 3 2" xfId="12462"/>
    <cellStyle name="Comma 3 2 5 2 2 4" xfId="9876"/>
    <cellStyle name="Comma 3 2 5 2 2 4 2" xfId="13033"/>
    <cellStyle name="Comma 3 2 5 2 2 5" xfId="3363"/>
    <cellStyle name="Comma 3 2 5 2 2 5 2" xfId="11320"/>
    <cellStyle name="Comma 3 2 5 2 2 6" xfId="2787"/>
    <cellStyle name="Comma 3 2 5 2 2 7" xfId="10748"/>
    <cellStyle name="Comma 3 2 5 2 3" xfId="4197"/>
    <cellStyle name="Comma 3 2 5 2 3 2" xfId="11606"/>
    <cellStyle name="Comma 3 2 5 2 4" xfId="6469"/>
    <cellStyle name="Comma 3 2 5 2 4 2" xfId="12177"/>
    <cellStyle name="Comma 3 2 5 2 5" xfId="8741"/>
    <cellStyle name="Comma 3 2 5 2 5 2" xfId="12748"/>
    <cellStyle name="Comma 3 2 5 2 6" xfId="3078"/>
    <cellStyle name="Comma 3 2 5 2 6 2" xfId="11035"/>
    <cellStyle name="Comma 3 2 5 2 7" xfId="2507"/>
    <cellStyle name="Comma 3 2 5 2 8" xfId="10468"/>
    <cellStyle name="Comma 3 2 5 3" xfId="1458"/>
    <cellStyle name="Comma 3 2 5 3 2" xfId="4878"/>
    <cellStyle name="Comma 3 2 5 3 2 2" xfId="11777"/>
    <cellStyle name="Comma 3 2 5 3 3" xfId="7150"/>
    <cellStyle name="Comma 3 2 5 3 3 2" xfId="12348"/>
    <cellStyle name="Comma 3 2 5 3 4" xfId="9422"/>
    <cellStyle name="Comma 3 2 5 3 4 2" xfId="12919"/>
    <cellStyle name="Comma 3 2 5 3 5" xfId="3249"/>
    <cellStyle name="Comma 3 2 5 3 5 2" xfId="11206"/>
    <cellStyle name="Comma 3 2 5 3 6" xfId="2675"/>
    <cellStyle name="Comma 3 2 5 3 7" xfId="10636"/>
    <cellStyle name="Comma 3 2 5 4" xfId="3743"/>
    <cellStyle name="Comma 3 2 5 4 2" xfId="11492"/>
    <cellStyle name="Comma 3 2 5 5" xfId="6015"/>
    <cellStyle name="Comma 3 2 5 5 2" xfId="12063"/>
    <cellStyle name="Comma 3 2 5 6" xfId="8287"/>
    <cellStyle name="Comma 3 2 5 6 2" xfId="12634"/>
    <cellStyle name="Comma 3 2 5 7" xfId="2964"/>
    <cellStyle name="Comma 3 2 5 7 2" xfId="10921"/>
    <cellStyle name="Comma 3 2 5 8" xfId="2395"/>
    <cellStyle name="Comma 3 2 5 9" xfId="10356"/>
    <cellStyle name="Comma 3 2 6" xfId="1004"/>
    <cellStyle name="Comma 3 2 6 2" xfId="2139"/>
    <cellStyle name="Comma 3 2 6 2 2" xfId="5559"/>
    <cellStyle name="Comma 3 2 6 2 2 2" xfId="11948"/>
    <cellStyle name="Comma 3 2 6 2 3" xfId="7831"/>
    <cellStyle name="Comma 3 2 6 2 3 2" xfId="12519"/>
    <cellStyle name="Comma 3 2 6 2 4" xfId="10103"/>
    <cellStyle name="Comma 3 2 6 2 4 2" xfId="13090"/>
    <cellStyle name="Comma 3 2 6 2 5" xfId="3420"/>
    <cellStyle name="Comma 3 2 6 2 5 2" xfId="11377"/>
    <cellStyle name="Comma 3 2 6 2 6" xfId="2843"/>
    <cellStyle name="Comma 3 2 6 2 7" xfId="10804"/>
    <cellStyle name="Comma 3 2 6 3" xfId="4424"/>
    <cellStyle name="Comma 3 2 6 3 2" xfId="11663"/>
    <cellStyle name="Comma 3 2 6 4" xfId="6696"/>
    <cellStyle name="Comma 3 2 6 4 2" xfId="12234"/>
    <cellStyle name="Comma 3 2 6 5" xfId="8968"/>
    <cellStyle name="Comma 3 2 6 5 2" xfId="12805"/>
    <cellStyle name="Comma 3 2 6 6" xfId="3135"/>
    <cellStyle name="Comma 3 2 6 6 2" xfId="11092"/>
    <cellStyle name="Comma 3 2 6 7" xfId="2563"/>
    <cellStyle name="Comma 3 2 6 8" xfId="10524"/>
    <cellStyle name="Comma 3 2 7" xfId="550"/>
    <cellStyle name="Comma 3 2 7 2" xfId="1685"/>
    <cellStyle name="Comma 3 2 7 2 2" xfId="5105"/>
    <cellStyle name="Comma 3 2 7 2 2 2" xfId="11834"/>
    <cellStyle name="Comma 3 2 7 2 3" xfId="7377"/>
    <cellStyle name="Comma 3 2 7 2 3 2" xfId="12405"/>
    <cellStyle name="Comma 3 2 7 2 4" xfId="9649"/>
    <cellStyle name="Comma 3 2 7 2 4 2" xfId="12976"/>
    <cellStyle name="Comma 3 2 7 2 5" xfId="3306"/>
    <cellStyle name="Comma 3 2 7 2 5 2" xfId="11263"/>
    <cellStyle name="Comma 3 2 7 2 6" xfId="2731"/>
    <cellStyle name="Comma 3 2 7 2 7" xfId="10692"/>
    <cellStyle name="Comma 3 2 7 3" xfId="3970"/>
    <cellStyle name="Comma 3 2 7 3 2" xfId="11549"/>
    <cellStyle name="Comma 3 2 7 4" xfId="6242"/>
    <cellStyle name="Comma 3 2 7 4 2" xfId="12120"/>
    <cellStyle name="Comma 3 2 7 5" xfId="8514"/>
    <cellStyle name="Comma 3 2 7 5 2" xfId="12691"/>
    <cellStyle name="Comma 3 2 7 6" xfId="3021"/>
    <cellStyle name="Comma 3 2 7 6 2" xfId="10978"/>
    <cellStyle name="Comma 3 2 7 7" xfId="2451"/>
    <cellStyle name="Comma 3 2 7 8" xfId="10412"/>
    <cellStyle name="Comma 3 2 8" xfId="1231"/>
    <cellStyle name="Comma 3 2 8 2" xfId="4651"/>
    <cellStyle name="Comma 3 2 8 2 2" xfId="11720"/>
    <cellStyle name="Comma 3 2 8 3" xfId="6923"/>
    <cellStyle name="Comma 3 2 8 3 2" xfId="12291"/>
    <cellStyle name="Comma 3 2 8 4" xfId="9195"/>
    <cellStyle name="Comma 3 2 8 4 2" xfId="12862"/>
    <cellStyle name="Comma 3 2 8 5" xfId="3192"/>
    <cellStyle name="Comma 3 2 8 5 2" xfId="11149"/>
    <cellStyle name="Comma 3 2 8 6" xfId="2619"/>
    <cellStyle name="Comma 3 2 8 7" xfId="10580"/>
    <cellStyle name="Comma 3 2 9" xfId="85"/>
    <cellStyle name="Comma 3 2 9 2" xfId="3516"/>
    <cellStyle name="Comma 3 2 9 3" xfId="11435"/>
    <cellStyle name="Comma 3 3" xfId="169"/>
    <cellStyle name="Comma 3 3 10" xfId="2359"/>
    <cellStyle name="Comma 3 3 11" xfId="10320"/>
    <cellStyle name="Comma 3 3 2" xfId="407"/>
    <cellStyle name="Comma 3 3 2 2" xfId="861"/>
    <cellStyle name="Comma 3 3 2 2 2" xfId="1996"/>
    <cellStyle name="Comma 3 3 2 2 2 2" xfId="5416"/>
    <cellStyle name="Comma 3 3 2 2 2 2 2" xfId="11912"/>
    <cellStyle name="Comma 3 3 2 2 2 3" xfId="7688"/>
    <cellStyle name="Comma 3 3 2 2 2 3 2" xfId="12483"/>
    <cellStyle name="Comma 3 3 2 2 2 4" xfId="9960"/>
    <cellStyle name="Comma 3 3 2 2 2 4 2" xfId="13054"/>
    <cellStyle name="Comma 3 3 2 2 2 5" xfId="3384"/>
    <cellStyle name="Comma 3 3 2 2 2 5 2" xfId="11341"/>
    <cellStyle name="Comma 3 3 2 2 2 6" xfId="2808"/>
    <cellStyle name="Comma 3 3 2 2 2 7" xfId="10769"/>
    <cellStyle name="Comma 3 3 2 2 3" xfId="4281"/>
    <cellStyle name="Comma 3 3 2 2 3 2" xfId="11627"/>
    <cellStyle name="Comma 3 3 2 2 4" xfId="6553"/>
    <cellStyle name="Comma 3 3 2 2 4 2" xfId="12198"/>
    <cellStyle name="Comma 3 3 2 2 5" xfId="8825"/>
    <cellStyle name="Comma 3 3 2 2 5 2" xfId="12769"/>
    <cellStyle name="Comma 3 3 2 2 6" xfId="3099"/>
    <cellStyle name="Comma 3 3 2 2 6 2" xfId="11056"/>
    <cellStyle name="Comma 3 3 2 2 7" xfId="2528"/>
    <cellStyle name="Comma 3 3 2 2 8" xfId="10489"/>
    <cellStyle name="Comma 3 3 2 3" xfId="1542"/>
    <cellStyle name="Comma 3 3 2 3 2" xfId="4962"/>
    <cellStyle name="Comma 3 3 2 3 2 2" xfId="11798"/>
    <cellStyle name="Comma 3 3 2 3 3" xfId="7234"/>
    <cellStyle name="Comma 3 3 2 3 3 2" xfId="12369"/>
    <cellStyle name="Comma 3 3 2 3 4" xfId="9506"/>
    <cellStyle name="Comma 3 3 2 3 4 2" xfId="12940"/>
    <cellStyle name="Comma 3 3 2 3 5" xfId="3270"/>
    <cellStyle name="Comma 3 3 2 3 5 2" xfId="11227"/>
    <cellStyle name="Comma 3 3 2 3 6" xfId="2696"/>
    <cellStyle name="Comma 3 3 2 3 7" xfId="10657"/>
    <cellStyle name="Comma 3 3 2 4" xfId="3827"/>
    <cellStyle name="Comma 3 3 2 4 2" xfId="11513"/>
    <cellStyle name="Comma 3 3 2 5" xfId="6099"/>
    <cellStyle name="Comma 3 3 2 5 2" xfId="12084"/>
    <cellStyle name="Comma 3 3 2 6" xfId="8371"/>
    <cellStyle name="Comma 3 3 2 6 2" xfId="12655"/>
    <cellStyle name="Comma 3 3 2 7" xfId="2985"/>
    <cellStyle name="Comma 3 3 2 7 2" xfId="10942"/>
    <cellStyle name="Comma 3 3 2 8" xfId="2416"/>
    <cellStyle name="Comma 3 3 2 9" xfId="10377"/>
    <cellStyle name="Comma 3 3 3" xfId="1088"/>
    <cellStyle name="Comma 3 3 3 2" xfId="2223"/>
    <cellStyle name="Comma 3 3 3 2 2" xfId="5643"/>
    <cellStyle name="Comma 3 3 3 2 2 2" xfId="11969"/>
    <cellStyle name="Comma 3 3 3 2 3" xfId="7915"/>
    <cellStyle name="Comma 3 3 3 2 3 2" xfId="12540"/>
    <cellStyle name="Comma 3 3 3 2 4" xfId="10187"/>
    <cellStyle name="Comma 3 3 3 2 4 2" xfId="13111"/>
    <cellStyle name="Comma 3 3 3 2 5" xfId="3441"/>
    <cellStyle name="Comma 3 3 3 2 5 2" xfId="11398"/>
    <cellStyle name="Comma 3 3 3 2 6" xfId="2864"/>
    <cellStyle name="Comma 3 3 3 2 7" xfId="10825"/>
    <cellStyle name="Comma 3 3 3 3" xfId="4508"/>
    <cellStyle name="Comma 3 3 3 3 2" xfId="11684"/>
    <cellStyle name="Comma 3 3 3 4" xfId="6780"/>
    <cellStyle name="Comma 3 3 3 4 2" xfId="12255"/>
    <cellStyle name="Comma 3 3 3 5" xfId="9052"/>
    <cellStyle name="Comma 3 3 3 5 2" xfId="12826"/>
    <cellStyle name="Comma 3 3 3 6" xfId="3156"/>
    <cellStyle name="Comma 3 3 3 6 2" xfId="11113"/>
    <cellStyle name="Comma 3 3 3 7" xfId="2584"/>
    <cellStyle name="Comma 3 3 3 8" xfId="10545"/>
    <cellStyle name="Comma 3 3 4" xfId="634"/>
    <cellStyle name="Comma 3 3 4 2" xfId="1769"/>
    <cellStyle name="Comma 3 3 4 2 2" xfId="5189"/>
    <cellStyle name="Comma 3 3 4 2 2 2" xfId="11855"/>
    <cellStyle name="Comma 3 3 4 2 3" xfId="7461"/>
    <cellStyle name="Comma 3 3 4 2 3 2" xfId="12426"/>
    <cellStyle name="Comma 3 3 4 2 4" xfId="9733"/>
    <cellStyle name="Comma 3 3 4 2 4 2" xfId="12997"/>
    <cellStyle name="Comma 3 3 4 2 5" xfId="3327"/>
    <cellStyle name="Comma 3 3 4 2 5 2" xfId="11284"/>
    <cellStyle name="Comma 3 3 4 2 6" xfId="2752"/>
    <cellStyle name="Comma 3 3 4 2 7" xfId="10713"/>
    <cellStyle name="Comma 3 3 4 3" xfId="4054"/>
    <cellStyle name="Comma 3 3 4 3 2" xfId="11570"/>
    <cellStyle name="Comma 3 3 4 4" xfId="6326"/>
    <cellStyle name="Comma 3 3 4 4 2" xfId="12141"/>
    <cellStyle name="Comma 3 3 4 5" xfId="8598"/>
    <cellStyle name="Comma 3 3 4 5 2" xfId="12712"/>
    <cellStyle name="Comma 3 3 4 6" xfId="3042"/>
    <cellStyle name="Comma 3 3 4 6 2" xfId="10999"/>
    <cellStyle name="Comma 3 3 4 7" xfId="2472"/>
    <cellStyle name="Comma 3 3 4 8" xfId="10433"/>
    <cellStyle name="Comma 3 3 5" xfId="1315"/>
    <cellStyle name="Comma 3 3 5 2" xfId="4735"/>
    <cellStyle name="Comma 3 3 5 2 2" xfId="11741"/>
    <cellStyle name="Comma 3 3 5 3" xfId="7007"/>
    <cellStyle name="Comma 3 3 5 3 2" xfId="12312"/>
    <cellStyle name="Comma 3 3 5 4" xfId="9279"/>
    <cellStyle name="Comma 3 3 5 4 2" xfId="12883"/>
    <cellStyle name="Comma 3 3 5 5" xfId="3213"/>
    <cellStyle name="Comma 3 3 5 5 2" xfId="11170"/>
    <cellStyle name="Comma 3 3 5 6" xfId="2640"/>
    <cellStyle name="Comma 3 3 5 7" xfId="10601"/>
    <cellStyle name="Comma 3 3 6" xfId="3600"/>
    <cellStyle name="Comma 3 3 6 2" xfId="11456"/>
    <cellStyle name="Comma 3 3 7" xfId="5872"/>
    <cellStyle name="Comma 3 3 7 2" xfId="12027"/>
    <cellStyle name="Comma 3 3 8" xfId="8144"/>
    <cellStyle name="Comma 3 3 8 2" xfId="12598"/>
    <cellStyle name="Comma 3 3 9" xfId="2925"/>
    <cellStyle name="Comma 3 3 9 2" xfId="10884"/>
    <cellStyle name="Comma 3 4" xfId="113"/>
    <cellStyle name="Comma 3 4 10" xfId="2345"/>
    <cellStyle name="Comma 3 4 11" xfId="10306"/>
    <cellStyle name="Comma 3 4 2" xfId="351"/>
    <cellStyle name="Comma 3 4 2 2" xfId="805"/>
    <cellStyle name="Comma 3 4 2 2 2" xfId="1940"/>
    <cellStyle name="Comma 3 4 2 2 2 2" xfId="5360"/>
    <cellStyle name="Comma 3 4 2 2 2 2 2" xfId="11898"/>
    <cellStyle name="Comma 3 4 2 2 2 3" xfId="7632"/>
    <cellStyle name="Comma 3 4 2 2 2 3 2" xfId="12469"/>
    <cellStyle name="Comma 3 4 2 2 2 4" xfId="9904"/>
    <cellStyle name="Comma 3 4 2 2 2 4 2" xfId="13040"/>
    <cellStyle name="Comma 3 4 2 2 2 5" xfId="3370"/>
    <cellStyle name="Comma 3 4 2 2 2 5 2" xfId="11327"/>
    <cellStyle name="Comma 3 4 2 2 2 6" xfId="2794"/>
    <cellStyle name="Comma 3 4 2 2 2 7" xfId="10755"/>
    <cellStyle name="Comma 3 4 2 2 3" xfId="4225"/>
    <cellStyle name="Comma 3 4 2 2 3 2" xfId="11613"/>
    <cellStyle name="Comma 3 4 2 2 4" xfId="6497"/>
    <cellStyle name="Comma 3 4 2 2 4 2" xfId="12184"/>
    <cellStyle name="Comma 3 4 2 2 5" xfId="8769"/>
    <cellStyle name="Comma 3 4 2 2 5 2" xfId="12755"/>
    <cellStyle name="Comma 3 4 2 2 6" xfId="3085"/>
    <cellStyle name="Comma 3 4 2 2 6 2" xfId="11042"/>
    <cellStyle name="Comma 3 4 2 2 7" xfId="2514"/>
    <cellStyle name="Comma 3 4 2 2 8" xfId="10475"/>
    <cellStyle name="Comma 3 4 2 3" xfId="1486"/>
    <cellStyle name="Comma 3 4 2 3 2" xfId="4906"/>
    <cellStyle name="Comma 3 4 2 3 2 2" xfId="11784"/>
    <cellStyle name="Comma 3 4 2 3 3" xfId="7178"/>
    <cellStyle name="Comma 3 4 2 3 3 2" xfId="12355"/>
    <cellStyle name="Comma 3 4 2 3 4" xfId="9450"/>
    <cellStyle name="Comma 3 4 2 3 4 2" xfId="12926"/>
    <cellStyle name="Comma 3 4 2 3 5" xfId="3256"/>
    <cellStyle name="Comma 3 4 2 3 5 2" xfId="11213"/>
    <cellStyle name="Comma 3 4 2 3 6" xfId="2682"/>
    <cellStyle name="Comma 3 4 2 3 7" xfId="10643"/>
    <cellStyle name="Comma 3 4 2 4" xfId="3771"/>
    <cellStyle name="Comma 3 4 2 4 2" xfId="11499"/>
    <cellStyle name="Comma 3 4 2 5" xfId="6043"/>
    <cellStyle name="Comma 3 4 2 5 2" xfId="12070"/>
    <cellStyle name="Comma 3 4 2 6" xfId="8315"/>
    <cellStyle name="Comma 3 4 2 6 2" xfId="12641"/>
    <cellStyle name="Comma 3 4 2 7" xfId="2971"/>
    <cellStyle name="Comma 3 4 2 7 2" xfId="10928"/>
    <cellStyle name="Comma 3 4 2 8" xfId="2402"/>
    <cellStyle name="Comma 3 4 2 9" xfId="10363"/>
    <cellStyle name="Comma 3 4 3" xfId="1032"/>
    <cellStyle name="Comma 3 4 3 2" xfId="2167"/>
    <cellStyle name="Comma 3 4 3 2 2" xfId="5587"/>
    <cellStyle name="Comma 3 4 3 2 2 2" xfId="11955"/>
    <cellStyle name="Comma 3 4 3 2 3" xfId="7859"/>
    <cellStyle name="Comma 3 4 3 2 3 2" xfId="12526"/>
    <cellStyle name="Comma 3 4 3 2 4" xfId="10131"/>
    <cellStyle name="Comma 3 4 3 2 4 2" xfId="13097"/>
    <cellStyle name="Comma 3 4 3 2 5" xfId="3427"/>
    <cellStyle name="Comma 3 4 3 2 5 2" xfId="11384"/>
    <cellStyle name="Comma 3 4 3 2 6" xfId="2850"/>
    <cellStyle name="Comma 3 4 3 2 7" xfId="10811"/>
    <cellStyle name="Comma 3 4 3 3" xfId="4452"/>
    <cellStyle name="Comma 3 4 3 3 2" xfId="11670"/>
    <cellStyle name="Comma 3 4 3 4" xfId="6724"/>
    <cellStyle name="Comma 3 4 3 4 2" xfId="12241"/>
    <cellStyle name="Comma 3 4 3 5" xfId="8996"/>
    <cellStyle name="Comma 3 4 3 5 2" xfId="12812"/>
    <cellStyle name="Comma 3 4 3 6" xfId="3142"/>
    <cellStyle name="Comma 3 4 3 6 2" xfId="11099"/>
    <cellStyle name="Comma 3 4 3 7" xfId="2570"/>
    <cellStyle name="Comma 3 4 3 8" xfId="10531"/>
    <cellStyle name="Comma 3 4 4" xfId="578"/>
    <cellStyle name="Comma 3 4 4 2" xfId="1713"/>
    <cellStyle name="Comma 3 4 4 2 2" xfId="5133"/>
    <cellStyle name="Comma 3 4 4 2 2 2" xfId="11841"/>
    <cellStyle name="Comma 3 4 4 2 3" xfId="7405"/>
    <cellStyle name="Comma 3 4 4 2 3 2" xfId="12412"/>
    <cellStyle name="Comma 3 4 4 2 4" xfId="9677"/>
    <cellStyle name="Comma 3 4 4 2 4 2" xfId="12983"/>
    <cellStyle name="Comma 3 4 4 2 5" xfId="3313"/>
    <cellStyle name="Comma 3 4 4 2 5 2" xfId="11270"/>
    <cellStyle name="Comma 3 4 4 2 6" xfId="2738"/>
    <cellStyle name="Comma 3 4 4 2 7" xfId="10699"/>
    <cellStyle name="Comma 3 4 4 3" xfId="3998"/>
    <cellStyle name="Comma 3 4 4 3 2" xfId="11556"/>
    <cellStyle name="Comma 3 4 4 4" xfId="6270"/>
    <cellStyle name="Comma 3 4 4 4 2" xfId="12127"/>
    <cellStyle name="Comma 3 4 4 5" xfId="8542"/>
    <cellStyle name="Comma 3 4 4 5 2" xfId="12698"/>
    <cellStyle name="Comma 3 4 4 6" xfId="3028"/>
    <cellStyle name="Comma 3 4 4 6 2" xfId="10985"/>
    <cellStyle name="Comma 3 4 4 7" xfId="2458"/>
    <cellStyle name="Comma 3 4 4 8" xfId="10419"/>
    <cellStyle name="Comma 3 4 5" xfId="1259"/>
    <cellStyle name="Comma 3 4 5 2" xfId="4679"/>
    <cellStyle name="Comma 3 4 5 2 2" xfId="11727"/>
    <cellStyle name="Comma 3 4 5 3" xfId="6951"/>
    <cellStyle name="Comma 3 4 5 3 2" xfId="12298"/>
    <cellStyle name="Comma 3 4 5 4" xfId="9223"/>
    <cellStyle name="Comma 3 4 5 4 2" xfId="12869"/>
    <cellStyle name="Comma 3 4 5 5" xfId="3199"/>
    <cellStyle name="Comma 3 4 5 5 2" xfId="11156"/>
    <cellStyle name="Comma 3 4 5 6" xfId="2626"/>
    <cellStyle name="Comma 3 4 5 7" xfId="10587"/>
    <cellStyle name="Comma 3 4 6" xfId="3544"/>
    <cellStyle name="Comma 3 4 6 2" xfId="11442"/>
    <cellStyle name="Comma 3 4 7" xfId="5816"/>
    <cellStyle name="Comma 3 4 7 2" xfId="12013"/>
    <cellStyle name="Comma 3 4 8" xfId="8088"/>
    <cellStyle name="Comma 3 4 8 2" xfId="12584"/>
    <cellStyle name="Comma 3 4 9" xfId="2911"/>
    <cellStyle name="Comma 3 4 9 2" xfId="10870"/>
    <cellStyle name="Comma 3 5" xfId="239"/>
    <cellStyle name="Comma 3 5 10" xfId="2374"/>
    <cellStyle name="Comma 3 5 11" xfId="10335"/>
    <cellStyle name="Comma 3 5 2" xfId="466"/>
    <cellStyle name="Comma 3 5 2 2" xfId="920"/>
    <cellStyle name="Comma 3 5 2 2 2" xfId="2055"/>
    <cellStyle name="Comma 3 5 2 2 2 2" xfId="5475"/>
    <cellStyle name="Comma 3 5 2 2 2 2 2" xfId="11927"/>
    <cellStyle name="Comma 3 5 2 2 2 3" xfId="7747"/>
    <cellStyle name="Comma 3 5 2 2 2 3 2" xfId="12498"/>
    <cellStyle name="Comma 3 5 2 2 2 4" xfId="10019"/>
    <cellStyle name="Comma 3 5 2 2 2 4 2" xfId="13069"/>
    <cellStyle name="Comma 3 5 2 2 2 5" xfId="3399"/>
    <cellStyle name="Comma 3 5 2 2 2 5 2" xfId="11356"/>
    <cellStyle name="Comma 3 5 2 2 2 6" xfId="2822"/>
    <cellStyle name="Comma 3 5 2 2 2 7" xfId="10783"/>
    <cellStyle name="Comma 3 5 2 2 3" xfId="4340"/>
    <cellStyle name="Comma 3 5 2 2 3 2" xfId="11642"/>
    <cellStyle name="Comma 3 5 2 2 4" xfId="6612"/>
    <cellStyle name="Comma 3 5 2 2 4 2" xfId="12213"/>
    <cellStyle name="Comma 3 5 2 2 5" xfId="8884"/>
    <cellStyle name="Comma 3 5 2 2 5 2" xfId="12784"/>
    <cellStyle name="Comma 3 5 2 2 6" xfId="3114"/>
    <cellStyle name="Comma 3 5 2 2 6 2" xfId="11071"/>
    <cellStyle name="Comma 3 5 2 2 7" xfId="2542"/>
    <cellStyle name="Comma 3 5 2 2 8" xfId="10503"/>
    <cellStyle name="Comma 3 5 2 3" xfId="1601"/>
    <cellStyle name="Comma 3 5 2 3 2" xfId="5021"/>
    <cellStyle name="Comma 3 5 2 3 2 2" xfId="11813"/>
    <cellStyle name="Comma 3 5 2 3 3" xfId="7293"/>
    <cellStyle name="Comma 3 5 2 3 3 2" xfId="12384"/>
    <cellStyle name="Comma 3 5 2 3 4" xfId="9565"/>
    <cellStyle name="Comma 3 5 2 3 4 2" xfId="12955"/>
    <cellStyle name="Comma 3 5 2 3 5" xfId="3285"/>
    <cellStyle name="Comma 3 5 2 3 5 2" xfId="11242"/>
    <cellStyle name="Comma 3 5 2 3 6" xfId="2710"/>
    <cellStyle name="Comma 3 5 2 3 7" xfId="10671"/>
    <cellStyle name="Comma 3 5 2 4" xfId="3886"/>
    <cellStyle name="Comma 3 5 2 4 2" xfId="11528"/>
    <cellStyle name="Comma 3 5 2 5" xfId="6158"/>
    <cellStyle name="Comma 3 5 2 5 2" xfId="12099"/>
    <cellStyle name="Comma 3 5 2 6" xfId="8430"/>
    <cellStyle name="Comma 3 5 2 6 2" xfId="12670"/>
    <cellStyle name="Comma 3 5 2 7" xfId="3000"/>
    <cellStyle name="Comma 3 5 2 7 2" xfId="10957"/>
    <cellStyle name="Comma 3 5 2 8" xfId="2430"/>
    <cellStyle name="Comma 3 5 2 9" xfId="10391"/>
    <cellStyle name="Comma 3 5 3" xfId="1147"/>
    <cellStyle name="Comma 3 5 3 2" xfId="2282"/>
    <cellStyle name="Comma 3 5 3 2 2" xfId="5702"/>
    <cellStyle name="Comma 3 5 3 2 2 2" xfId="11984"/>
    <cellStyle name="Comma 3 5 3 2 3" xfId="7974"/>
    <cellStyle name="Comma 3 5 3 2 3 2" xfId="12555"/>
    <cellStyle name="Comma 3 5 3 2 4" xfId="10246"/>
    <cellStyle name="Comma 3 5 3 2 4 2" xfId="13126"/>
    <cellStyle name="Comma 3 5 3 2 5" xfId="3456"/>
    <cellStyle name="Comma 3 5 3 2 5 2" xfId="11413"/>
    <cellStyle name="Comma 3 5 3 2 6" xfId="2878"/>
    <cellStyle name="Comma 3 5 3 2 7" xfId="10839"/>
    <cellStyle name="Comma 3 5 3 3" xfId="4567"/>
    <cellStyle name="Comma 3 5 3 3 2" xfId="11699"/>
    <cellStyle name="Comma 3 5 3 4" xfId="6839"/>
    <cellStyle name="Comma 3 5 3 4 2" xfId="12270"/>
    <cellStyle name="Comma 3 5 3 5" xfId="9111"/>
    <cellStyle name="Comma 3 5 3 5 2" xfId="12841"/>
    <cellStyle name="Comma 3 5 3 6" xfId="3171"/>
    <cellStyle name="Comma 3 5 3 6 2" xfId="11128"/>
    <cellStyle name="Comma 3 5 3 7" xfId="2598"/>
    <cellStyle name="Comma 3 5 3 8" xfId="10559"/>
    <cellStyle name="Comma 3 5 4" xfId="693"/>
    <cellStyle name="Comma 3 5 4 2" xfId="1828"/>
    <cellStyle name="Comma 3 5 4 2 2" xfId="5248"/>
    <cellStyle name="Comma 3 5 4 2 2 2" xfId="11870"/>
    <cellStyle name="Comma 3 5 4 2 3" xfId="7520"/>
    <cellStyle name="Comma 3 5 4 2 3 2" xfId="12441"/>
    <cellStyle name="Comma 3 5 4 2 4" xfId="9792"/>
    <cellStyle name="Comma 3 5 4 2 4 2" xfId="13012"/>
    <cellStyle name="Comma 3 5 4 2 5" xfId="3342"/>
    <cellStyle name="Comma 3 5 4 2 5 2" xfId="11299"/>
    <cellStyle name="Comma 3 5 4 2 6" xfId="2766"/>
    <cellStyle name="Comma 3 5 4 2 7" xfId="10727"/>
    <cellStyle name="Comma 3 5 4 3" xfId="4113"/>
    <cellStyle name="Comma 3 5 4 3 2" xfId="11585"/>
    <cellStyle name="Comma 3 5 4 4" xfId="6385"/>
    <cellStyle name="Comma 3 5 4 4 2" xfId="12156"/>
    <cellStyle name="Comma 3 5 4 5" xfId="8657"/>
    <cellStyle name="Comma 3 5 4 5 2" xfId="12727"/>
    <cellStyle name="Comma 3 5 4 6" xfId="3057"/>
    <cellStyle name="Comma 3 5 4 6 2" xfId="11014"/>
    <cellStyle name="Comma 3 5 4 7" xfId="2486"/>
    <cellStyle name="Comma 3 5 4 8" xfId="10447"/>
    <cellStyle name="Comma 3 5 5" xfId="1374"/>
    <cellStyle name="Comma 3 5 5 2" xfId="4794"/>
    <cellStyle name="Comma 3 5 5 2 2" xfId="11756"/>
    <cellStyle name="Comma 3 5 5 3" xfId="7066"/>
    <cellStyle name="Comma 3 5 5 3 2" xfId="12327"/>
    <cellStyle name="Comma 3 5 5 4" xfId="9338"/>
    <cellStyle name="Comma 3 5 5 4 2" xfId="12898"/>
    <cellStyle name="Comma 3 5 5 5" xfId="3228"/>
    <cellStyle name="Comma 3 5 5 5 2" xfId="11185"/>
    <cellStyle name="Comma 3 5 5 6" xfId="2654"/>
    <cellStyle name="Comma 3 5 5 7" xfId="10615"/>
    <cellStyle name="Comma 3 5 6" xfId="3659"/>
    <cellStyle name="Comma 3 5 6 2" xfId="11471"/>
    <cellStyle name="Comma 3 5 7" xfId="5931"/>
    <cellStyle name="Comma 3 5 7 2" xfId="12042"/>
    <cellStyle name="Comma 3 5 8" xfId="8203"/>
    <cellStyle name="Comma 3 5 8 2" xfId="12613"/>
    <cellStyle name="Comma 3 5 9" xfId="2943"/>
    <cellStyle name="Comma 3 5 9 2" xfId="10900"/>
    <cellStyle name="Comma 3 6" xfId="295"/>
    <cellStyle name="Comma 3 6 2" xfId="749"/>
    <cellStyle name="Comma 3 6 2 2" xfId="1884"/>
    <cellStyle name="Comma 3 6 2 2 2" xfId="5304"/>
    <cellStyle name="Comma 3 6 2 2 2 2" xfId="11884"/>
    <cellStyle name="Comma 3 6 2 2 3" xfId="7576"/>
    <cellStyle name="Comma 3 6 2 2 3 2" xfId="12455"/>
    <cellStyle name="Comma 3 6 2 2 4" xfId="9848"/>
    <cellStyle name="Comma 3 6 2 2 4 2" xfId="13026"/>
    <cellStyle name="Comma 3 6 2 2 5" xfId="3356"/>
    <cellStyle name="Comma 3 6 2 2 5 2" xfId="11313"/>
    <cellStyle name="Comma 3 6 2 2 6" xfId="2780"/>
    <cellStyle name="Comma 3 6 2 2 7" xfId="10741"/>
    <cellStyle name="Comma 3 6 2 3" xfId="4169"/>
    <cellStyle name="Comma 3 6 2 3 2" xfId="11599"/>
    <cellStyle name="Comma 3 6 2 4" xfId="6441"/>
    <cellStyle name="Comma 3 6 2 4 2" xfId="12170"/>
    <cellStyle name="Comma 3 6 2 5" xfId="8713"/>
    <cellStyle name="Comma 3 6 2 5 2" xfId="12741"/>
    <cellStyle name="Comma 3 6 2 6" xfId="3071"/>
    <cellStyle name="Comma 3 6 2 6 2" xfId="11028"/>
    <cellStyle name="Comma 3 6 2 7" xfId="2500"/>
    <cellStyle name="Comma 3 6 2 8" xfId="10461"/>
    <cellStyle name="Comma 3 6 3" xfId="1430"/>
    <cellStyle name="Comma 3 6 3 2" xfId="4850"/>
    <cellStyle name="Comma 3 6 3 2 2" xfId="11770"/>
    <cellStyle name="Comma 3 6 3 3" xfId="7122"/>
    <cellStyle name="Comma 3 6 3 3 2" xfId="12341"/>
    <cellStyle name="Comma 3 6 3 4" xfId="9394"/>
    <cellStyle name="Comma 3 6 3 4 2" xfId="12912"/>
    <cellStyle name="Comma 3 6 3 5" xfId="3242"/>
    <cellStyle name="Comma 3 6 3 5 2" xfId="11199"/>
    <cellStyle name="Comma 3 6 3 6" xfId="2668"/>
    <cellStyle name="Comma 3 6 3 7" xfId="10629"/>
    <cellStyle name="Comma 3 6 4" xfId="3715"/>
    <cellStyle name="Comma 3 6 4 2" xfId="11485"/>
    <cellStyle name="Comma 3 6 5" xfId="5987"/>
    <cellStyle name="Comma 3 6 5 2" xfId="12056"/>
    <cellStyle name="Comma 3 6 6" xfId="8259"/>
    <cellStyle name="Comma 3 6 6 2" xfId="12627"/>
    <cellStyle name="Comma 3 6 7" xfId="2957"/>
    <cellStyle name="Comma 3 6 7 2" xfId="10914"/>
    <cellStyle name="Comma 3 6 8" xfId="2388"/>
    <cellStyle name="Comma 3 6 9" xfId="10349"/>
    <cellStyle name="Comma 3 7" xfId="976"/>
    <cellStyle name="Comma 3 7 2" xfId="2111"/>
    <cellStyle name="Comma 3 7 2 2" xfId="5531"/>
    <cellStyle name="Comma 3 7 2 2 2" xfId="11941"/>
    <cellStyle name="Comma 3 7 2 3" xfId="7803"/>
    <cellStyle name="Comma 3 7 2 3 2" xfId="12512"/>
    <cellStyle name="Comma 3 7 2 4" xfId="10075"/>
    <cellStyle name="Comma 3 7 2 4 2" xfId="13083"/>
    <cellStyle name="Comma 3 7 2 5" xfId="3413"/>
    <cellStyle name="Comma 3 7 2 5 2" xfId="11370"/>
    <cellStyle name="Comma 3 7 2 6" xfId="2836"/>
    <cellStyle name="Comma 3 7 2 7" xfId="10797"/>
    <cellStyle name="Comma 3 7 3" xfId="4396"/>
    <cellStyle name="Comma 3 7 3 2" xfId="11656"/>
    <cellStyle name="Comma 3 7 4" xfId="6668"/>
    <cellStyle name="Comma 3 7 4 2" xfId="12227"/>
    <cellStyle name="Comma 3 7 5" xfId="8940"/>
    <cellStyle name="Comma 3 7 5 2" xfId="12798"/>
    <cellStyle name="Comma 3 7 6" xfId="3128"/>
    <cellStyle name="Comma 3 7 6 2" xfId="11085"/>
    <cellStyle name="Comma 3 7 7" xfId="2556"/>
    <cellStyle name="Comma 3 7 8" xfId="10517"/>
    <cellStyle name="Comma 3 8" xfId="522"/>
    <cellStyle name="Comma 3 8 2" xfId="1657"/>
    <cellStyle name="Comma 3 8 2 2" xfId="5077"/>
    <cellStyle name="Comma 3 8 2 2 2" xfId="11827"/>
    <cellStyle name="Comma 3 8 2 3" xfId="7349"/>
    <cellStyle name="Comma 3 8 2 3 2" xfId="12398"/>
    <cellStyle name="Comma 3 8 2 4" xfId="9621"/>
    <cellStyle name="Comma 3 8 2 4 2" xfId="12969"/>
    <cellStyle name="Comma 3 8 2 5" xfId="3299"/>
    <cellStyle name="Comma 3 8 2 5 2" xfId="11256"/>
    <cellStyle name="Comma 3 8 2 6" xfId="2724"/>
    <cellStyle name="Comma 3 8 2 7" xfId="10685"/>
    <cellStyle name="Comma 3 8 3" xfId="3942"/>
    <cellStyle name="Comma 3 8 3 2" xfId="11542"/>
    <cellStyle name="Comma 3 8 4" xfId="6214"/>
    <cellStyle name="Comma 3 8 4 2" xfId="12113"/>
    <cellStyle name="Comma 3 8 5" xfId="8486"/>
    <cellStyle name="Comma 3 8 5 2" xfId="12684"/>
    <cellStyle name="Comma 3 8 6" xfId="3014"/>
    <cellStyle name="Comma 3 8 6 2" xfId="10971"/>
    <cellStyle name="Comma 3 8 7" xfId="2444"/>
    <cellStyle name="Comma 3 8 8" xfId="10405"/>
    <cellStyle name="Comma 3 9" xfId="1203"/>
    <cellStyle name="Comma 3 9 2" xfId="4623"/>
    <cellStyle name="Comma 3 9 2 2" xfId="11713"/>
    <cellStyle name="Comma 3 9 3" xfId="6895"/>
    <cellStyle name="Comma 3 9 3 2" xfId="12284"/>
    <cellStyle name="Comma 3 9 4" xfId="9167"/>
    <cellStyle name="Comma 3 9 4 2" xfId="12855"/>
    <cellStyle name="Comma 3 9 5" xfId="3185"/>
    <cellStyle name="Comma 3 9 5 2" xfId="11142"/>
    <cellStyle name="Comma 3 9 6" xfId="2612"/>
    <cellStyle name="Comma 3 9 7" xfId="10573"/>
    <cellStyle name="Comma 4" xfId="57"/>
    <cellStyle name="Comma 4 10" xfId="3490"/>
    <cellStyle name="Comma 4 10 2" xfId="11429"/>
    <cellStyle name="Comma 4 11" xfId="5762"/>
    <cellStyle name="Comma 4 11 2" xfId="12000"/>
    <cellStyle name="Comma 4 12" xfId="8034"/>
    <cellStyle name="Comma 4 12 2" xfId="12571"/>
    <cellStyle name="Comma 4 13" xfId="2896"/>
    <cellStyle name="Comma 4 13 2" xfId="10856"/>
    <cellStyle name="Comma 4 14" xfId="2331"/>
    <cellStyle name="Comma 4 15" xfId="10292"/>
    <cellStyle name="Comma 4 2" xfId="87"/>
    <cellStyle name="Comma 4 2 10" xfId="5790"/>
    <cellStyle name="Comma 4 2 10 2" xfId="12007"/>
    <cellStyle name="Comma 4 2 11" xfId="8062"/>
    <cellStyle name="Comma 4 2 11 2" xfId="12578"/>
    <cellStyle name="Comma 4 2 12" xfId="2905"/>
    <cellStyle name="Comma 4 2 12 2" xfId="10864"/>
    <cellStyle name="Comma 4 2 13" xfId="2339"/>
    <cellStyle name="Comma 4 2 14" xfId="10300"/>
    <cellStyle name="Comma 4 2 2" xfId="199"/>
    <cellStyle name="Comma 4 2 2 10" xfId="2367"/>
    <cellStyle name="Comma 4 2 2 11" xfId="10328"/>
    <cellStyle name="Comma 4 2 2 2" xfId="437"/>
    <cellStyle name="Comma 4 2 2 2 2" xfId="891"/>
    <cellStyle name="Comma 4 2 2 2 2 2" xfId="2026"/>
    <cellStyle name="Comma 4 2 2 2 2 2 2" xfId="5446"/>
    <cellStyle name="Comma 4 2 2 2 2 2 2 2" xfId="11920"/>
    <cellStyle name="Comma 4 2 2 2 2 2 3" xfId="7718"/>
    <cellStyle name="Comma 4 2 2 2 2 2 3 2" xfId="12491"/>
    <cellStyle name="Comma 4 2 2 2 2 2 4" xfId="9990"/>
    <cellStyle name="Comma 4 2 2 2 2 2 4 2" xfId="13062"/>
    <cellStyle name="Comma 4 2 2 2 2 2 5" xfId="3392"/>
    <cellStyle name="Comma 4 2 2 2 2 2 5 2" xfId="11349"/>
    <cellStyle name="Comma 4 2 2 2 2 2 6" xfId="2816"/>
    <cellStyle name="Comma 4 2 2 2 2 2 7" xfId="10777"/>
    <cellStyle name="Comma 4 2 2 2 2 3" xfId="4311"/>
    <cellStyle name="Comma 4 2 2 2 2 3 2" xfId="11635"/>
    <cellStyle name="Comma 4 2 2 2 2 4" xfId="6583"/>
    <cellStyle name="Comma 4 2 2 2 2 4 2" xfId="12206"/>
    <cellStyle name="Comma 4 2 2 2 2 5" xfId="8855"/>
    <cellStyle name="Comma 4 2 2 2 2 5 2" xfId="12777"/>
    <cellStyle name="Comma 4 2 2 2 2 6" xfId="3107"/>
    <cellStyle name="Comma 4 2 2 2 2 6 2" xfId="11064"/>
    <cellStyle name="Comma 4 2 2 2 2 7" xfId="2536"/>
    <cellStyle name="Comma 4 2 2 2 2 8" xfId="10497"/>
    <cellStyle name="Comma 4 2 2 2 3" xfId="1572"/>
    <cellStyle name="Comma 4 2 2 2 3 2" xfId="4992"/>
    <cellStyle name="Comma 4 2 2 2 3 2 2" xfId="11806"/>
    <cellStyle name="Comma 4 2 2 2 3 3" xfId="7264"/>
    <cellStyle name="Comma 4 2 2 2 3 3 2" xfId="12377"/>
    <cellStyle name="Comma 4 2 2 2 3 4" xfId="9536"/>
    <cellStyle name="Comma 4 2 2 2 3 4 2" xfId="12948"/>
    <cellStyle name="Comma 4 2 2 2 3 5" xfId="3278"/>
    <cellStyle name="Comma 4 2 2 2 3 5 2" xfId="11235"/>
    <cellStyle name="Comma 4 2 2 2 3 6" xfId="2704"/>
    <cellStyle name="Comma 4 2 2 2 3 7" xfId="10665"/>
    <cellStyle name="Comma 4 2 2 2 4" xfId="3857"/>
    <cellStyle name="Comma 4 2 2 2 4 2" xfId="11521"/>
    <cellStyle name="Comma 4 2 2 2 5" xfId="6129"/>
    <cellStyle name="Comma 4 2 2 2 5 2" xfId="12092"/>
    <cellStyle name="Comma 4 2 2 2 6" xfId="8401"/>
    <cellStyle name="Comma 4 2 2 2 6 2" xfId="12663"/>
    <cellStyle name="Comma 4 2 2 2 7" xfId="2993"/>
    <cellStyle name="Comma 4 2 2 2 7 2" xfId="10950"/>
    <cellStyle name="Comma 4 2 2 2 8" xfId="2424"/>
    <cellStyle name="Comma 4 2 2 2 9" xfId="10385"/>
    <cellStyle name="Comma 4 2 2 3" xfId="1118"/>
    <cellStyle name="Comma 4 2 2 3 2" xfId="2253"/>
    <cellStyle name="Comma 4 2 2 3 2 2" xfId="5673"/>
    <cellStyle name="Comma 4 2 2 3 2 2 2" xfId="11977"/>
    <cellStyle name="Comma 4 2 2 3 2 3" xfId="7945"/>
    <cellStyle name="Comma 4 2 2 3 2 3 2" xfId="12548"/>
    <cellStyle name="Comma 4 2 2 3 2 4" xfId="10217"/>
    <cellStyle name="Comma 4 2 2 3 2 4 2" xfId="13119"/>
    <cellStyle name="Comma 4 2 2 3 2 5" xfId="3449"/>
    <cellStyle name="Comma 4 2 2 3 2 5 2" xfId="11406"/>
    <cellStyle name="Comma 4 2 2 3 2 6" xfId="2872"/>
    <cellStyle name="Comma 4 2 2 3 2 7" xfId="10833"/>
    <cellStyle name="Comma 4 2 2 3 3" xfId="4538"/>
    <cellStyle name="Comma 4 2 2 3 3 2" xfId="11692"/>
    <cellStyle name="Comma 4 2 2 3 4" xfId="6810"/>
    <cellStyle name="Comma 4 2 2 3 4 2" xfId="12263"/>
    <cellStyle name="Comma 4 2 2 3 5" xfId="9082"/>
    <cellStyle name="Comma 4 2 2 3 5 2" xfId="12834"/>
    <cellStyle name="Comma 4 2 2 3 6" xfId="3164"/>
    <cellStyle name="Comma 4 2 2 3 6 2" xfId="11121"/>
    <cellStyle name="Comma 4 2 2 3 7" xfId="2592"/>
    <cellStyle name="Comma 4 2 2 3 8" xfId="10553"/>
    <cellStyle name="Comma 4 2 2 4" xfId="664"/>
    <cellStyle name="Comma 4 2 2 4 2" xfId="1799"/>
    <cellStyle name="Comma 4 2 2 4 2 2" xfId="5219"/>
    <cellStyle name="Comma 4 2 2 4 2 2 2" xfId="11863"/>
    <cellStyle name="Comma 4 2 2 4 2 3" xfId="7491"/>
    <cellStyle name="Comma 4 2 2 4 2 3 2" xfId="12434"/>
    <cellStyle name="Comma 4 2 2 4 2 4" xfId="9763"/>
    <cellStyle name="Comma 4 2 2 4 2 4 2" xfId="13005"/>
    <cellStyle name="Comma 4 2 2 4 2 5" xfId="3335"/>
    <cellStyle name="Comma 4 2 2 4 2 5 2" xfId="11292"/>
    <cellStyle name="Comma 4 2 2 4 2 6" xfId="2760"/>
    <cellStyle name="Comma 4 2 2 4 2 7" xfId="10721"/>
    <cellStyle name="Comma 4 2 2 4 3" xfId="4084"/>
    <cellStyle name="Comma 4 2 2 4 3 2" xfId="11578"/>
    <cellStyle name="Comma 4 2 2 4 4" xfId="6356"/>
    <cellStyle name="Comma 4 2 2 4 4 2" xfId="12149"/>
    <cellStyle name="Comma 4 2 2 4 5" xfId="8628"/>
    <cellStyle name="Comma 4 2 2 4 5 2" xfId="12720"/>
    <cellStyle name="Comma 4 2 2 4 6" xfId="3050"/>
    <cellStyle name="Comma 4 2 2 4 6 2" xfId="11007"/>
    <cellStyle name="Comma 4 2 2 4 7" xfId="2480"/>
    <cellStyle name="Comma 4 2 2 4 8" xfId="10441"/>
    <cellStyle name="Comma 4 2 2 5" xfId="1345"/>
    <cellStyle name="Comma 4 2 2 5 2" xfId="4765"/>
    <cellStyle name="Comma 4 2 2 5 2 2" xfId="11749"/>
    <cellStyle name="Comma 4 2 2 5 3" xfId="7037"/>
    <cellStyle name="Comma 4 2 2 5 3 2" xfId="12320"/>
    <cellStyle name="Comma 4 2 2 5 4" xfId="9309"/>
    <cellStyle name="Comma 4 2 2 5 4 2" xfId="12891"/>
    <cellStyle name="Comma 4 2 2 5 5" xfId="3221"/>
    <cellStyle name="Comma 4 2 2 5 5 2" xfId="11178"/>
    <cellStyle name="Comma 4 2 2 5 6" xfId="2648"/>
    <cellStyle name="Comma 4 2 2 5 7" xfId="10609"/>
    <cellStyle name="Comma 4 2 2 6" xfId="3630"/>
    <cellStyle name="Comma 4 2 2 6 2" xfId="11464"/>
    <cellStyle name="Comma 4 2 2 7" xfId="5902"/>
    <cellStyle name="Comma 4 2 2 7 2" xfId="12035"/>
    <cellStyle name="Comma 4 2 2 8" xfId="8174"/>
    <cellStyle name="Comma 4 2 2 8 2" xfId="12606"/>
    <cellStyle name="Comma 4 2 2 9" xfId="2933"/>
    <cellStyle name="Comma 4 2 2 9 2" xfId="10892"/>
    <cellStyle name="Comma 4 2 3" xfId="143"/>
    <cellStyle name="Comma 4 2 3 10" xfId="2353"/>
    <cellStyle name="Comma 4 2 3 11" xfId="10314"/>
    <cellStyle name="Comma 4 2 3 2" xfId="381"/>
    <cellStyle name="Comma 4 2 3 2 2" xfId="835"/>
    <cellStyle name="Comma 4 2 3 2 2 2" xfId="1970"/>
    <cellStyle name="Comma 4 2 3 2 2 2 2" xfId="5390"/>
    <cellStyle name="Comma 4 2 3 2 2 2 2 2" xfId="11906"/>
    <cellStyle name="Comma 4 2 3 2 2 2 3" xfId="7662"/>
    <cellStyle name="Comma 4 2 3 2 2 2 3 2" xfId="12477"/>
    <cellStyle name="Comma 4 2 3 2 2 2 4" xfId="9934"/>
    <cellStyle name="Comma 4 2 3 2 2 2 4 2" xfId="13048"/>
    <cellStyle name="Comma 4 2 3 2 2 2 5" xfId="3378"/>
    <cellStyle name="Comma 4 2 3 2 2 2 5 2" xfId="11335"/>
    <cellStyle name="Comma 4 2 3 2 2 2 6" xfId="2802"/>
    <cellStyle name="Comma 4 2 3 2 2 2 7" xfId="10763"/>
    <cellStyle name="Comma 4 2 3 2 2 3" xfId="4255"/>
    <cellStyle name="Comma 4 2 3 2 2 3 2" xfId="11621"/>
    <cellStyle name="Comma 4 2 3 2 2 4" xfId="6527"/>
    <cellStyle name="Comma 4 2 3 2 2 4 2" xfId="12192"/>
    <cellStyle name="Comma 4 2 3 2 2 5" xfId="8799"/>
    <cellStyle name="Comma 4 2 3 2 2 5 2" xfId="12763"/>
    <cellStyle name="Comma 4 2 3 2 2 6" xfId="3093"/>
    <cellStyle name="Comma 4 2 3 2 2 6 2" xfId="11050"/>
    <cellStyle name="Comma 4 2 3 2 2 7" xfId="2522"/>
    <cellStyle name="Comma 4 2 3 2 2 8" xfId="10483"/>
    <cellStyle name="Comma 4 2 3 2 3" xfId="1516"/>
    <cellStyle name="Comma 4 2 3 2 3 2" xfId="4936"/>
    <cellStyle name="Comma 4 2 3 2 3 2 2" xfId="11792"/>
    <cellStyle name="Comma 4 2 3 2 3 3" xfId="7208"/>
    <cellStyle name="Comma 4 2 3 2 3 3 2" xfId="12363"/>
    <cellStyle name="Comma 4 2 3 2 3 4" xfId="9480"/>
    <cellStyle name="Comma 4 2 3 2 3 4 2" xfId="12934"/>
    <cellStyle name="Comma 4 2 3 2 3 5" xfId="3264"/>
    <cellStyle name="Comma 4 2 3 2 3 5 2" xfId="11221"/>
    <cellStyle name="Comma 4 2 3 2 3 6" xfId="2690"/>
    <cellStyle name="Comma 4 2 3 2 3 7" xfId="10651"/>
    <cellStyle name="Comma 4 2 3 2 4" xfId="3801"/>
    <cellStyle name="Comma 4 2 3 2 4 2" xfId="11507"/>
    <cellStyle name="Comma 4 2 3 2 5" xfId="6073"/>
    <cellStyle name="Comma 4 2 3 2 5 2" xfId="12078"/>
    <cellStyle name="Comma 4 2 3 2 6" xfId="8345"/>
    <cellStyle name="Comma 4 2 3 2 6 2" xfId="12649"/>
    <cellStyle name="Comma 4 2 3 2 7" xfId="2979"/>
    <cellStyle name="Comma 4 2 3 2 7 2" xfId="10936"/>
    <cellStyle name="Comma 4 2 3 2 8" xfId="2410"/>
    <cellStyle name="Comma 4 2 3 2 9" xfId="10371"/>
    <cellStyle name="Comma 4 2 3 3" xfId="1062"/>
    <cellStyle name="Comma 4 2 3 3 2" xfId="2197"/>
    <cellStyle name="Comma 4 2 3 3 2 2" xfId="5617"/>
    <cellStyle name="Comma 4 2 3 3 2 2 2" xfId="11963"/>
    <cellStyle name="Comma 4 2 3 3 2 3" xfId="7889"/>
    <cellStyle name="Comma 4 2 3 3 2 3 2" xfId="12534"/>
    <cellStyle name="Comma 4 2 3 3 2 4" xfId="10161"/>
    <cellStyle name="Comma 4 2 3 3 2 4 2" xfId="13105"/>
    <cellStyle name="Comma 4 2 3 3 2 5" xfId="3435"/>
    <cellStyle name="Comma 4 2 3 3 2 5 2" xfId="11392"/>
    <cellStyle name="Comma 4 2 3 3 2 6" xfId="2858"/>
    <cellStyle name="Comma 4 2 3 3 2 7" xfId="10819"/>
    <cellStyle name="Comma 4 2 3 3 3" xfId="4482"/>
    <cellStyle name="Comma 4 2 3 3 3 2" xfId="11678"/>
    <cellStyle name="Comma 4 2 3 3 4" xfId="6754"/>
    <cellStyle name="Comma 4 2 3 3 4 2" xfId="12249"/>
    <cellStyle name="Comma 4 2 3 3 5" xfId="9026"/>
    <cellStyle name="Comma 4 2 3 3 5 2" xfId="12820"/>
    <cellStyle name="Comma 4 2 3 3 6" xfId="3150"/>
    <cellStyle name="Comma 4 2 3 3 6 2" xfId="11107"/>
    <cellStyle name="Comma 4 2 3 3 7" xfId="2578"/>
    <cellStyle name="Comma 4 2 3 3 8" xfId="10539"/>
    <cellStyle name="Comma 4 2 3 4" xfId="608"/>
    <cellStyle name="Comma 4 2 3 4 2" xfId="1743"/>
    <cellStyle name="Comma 4 2 3 4 2 2" xfId="5163"/>
    <cellStyle name="Comma 4 2 3 4 2 2 2" xfId="11849"/>
    <cellStyle name="Comma 4 2 3 4 2 3" xfId="7435"/>
    <cellStyle name="Comma 4 2 3 4 2 3 2" xfId="12420"/>
    <cellStyle name="Comma 4 2 3 4 2 4" xfId="9707"/>
    <cellStyle name="Comma 4 2 3 4 2 4 2" xfId="12991"/>
    <cellStyle name="Comma 4 2 3 4 2 5" xfId="3321"/>
    <cellStyle name="Comma 4 2 3 4 2 5 2" xfId="11278"/>
    <cellStyle name="Comma 4 2 3 4 2 6" xfId="2746"/>
    <cellStyle name="Comma 4 2 3 4 2 7" xfId="10707"/>
    <cellStyle name="Comma 4 2 3 4 3" xfId="4028"/>
    <cellStyle name="Comma 4 2 3 4 3 2" xfId="11564"/>
    <cellStyle name="Comma 4 2 3 4 4" xfId="6300"/>
    <cellStyle name="Comma 4 2 3 4 4 2" xfId="12135"/>
    <cellStyle name="Comma 4 2 3 4 5" xfId="8572"/>
    <cellStyle name="Comma 4 2 3 4 5 2" xfId="12706"/>
    <cellStyle name="Comma 4 2 3 4 6" xfId="3036"/>
    <cellStyle name="Comma 4 2 3 4 6 2" xfId="10993"/>
    <cellStyle name="Comma 4 2 3 4 7" xfId="2466"/>
    <cellStyle name="Comma 4 2 3 4 8" xfId="10427"/>
    <cellStyle name="Comma 4 2 3 5" xfId="1289"/>
    <cellStyle name="Comma 4 2 3 5 2" xfId="4709"/>
    <cellStyle name="Comma 4 2 3 5 2 2" xfId="11735"/>
    <cellStyle name="Comma 4 2 3 5 3" xfId="6981"/>
    <cellStyle name="Comma 4 2 3 5 3 2" xfId="12306"/>
    <cellStyle name="Comma 4 2 3 5 4" xfId="9253"/>
    <cellStyle name="Comma 4 2 3 5 4 2" xfId="12877"/>
    <cellStyle name="Comma 4 2 3 5 5" xfId="3207"/>
    <cellStyle name="Comma 4 2 3 5 5 2" xfId="11164"/>
    <cellStyle name="Comma 4 2 3 5 6" xfId="2634"/>
    <cellStyle name="Comma 4 2 3 5 7" xfId="10595"/>
    <cellStyle name="Comma 4 2 3 6" xfId="3574"/>
    <cellStyle name="Comma 4 2 3 6 2" xfId="11450"/>
    <cellStyle name="Comma 4 2 3 7" xfId="5846"/>
    <cellStyle name="Comma 4 2 3 7 2" xfId="12021"/>
    <cellStyle name="Comma 4 2 3 8" xfId="8118"/>
    <cellStyle name="Comma 4 2 3 8 2" xfId="12592"/>
    <cellStyle name="Comma 4 2 3 9" xfId="2919"/>
    <cellStyle name="Comma 4 2 3 9 2" xfId="10878"/>
    <cellStyle name="Comma 4 2 4" xfId="269"/>
    <cellStyle name="Comma 4 2 4 10" xfId="2382"/>
    <cellStyle name="Comma 4 2 4 11" xfId="10343"/>
    <cellStyle name="Comma 4 2 4 2" xfId="496"/>
    <cellStyle name="Comma 4 2 4 2 2" xfId="950"/>
    <cellStyle name="Comma 4 2 4 2 2 2" xfId="2085"/>
    <cellStyle name="Comma 4 2 4 2 2 2 2" xfId="5505"/>
    <cellStyle name="Comma 4 2 4 2 2 2 2 2" xfId="11935"/>
    <cellStyle name="Comma 4 2 4 2 2 2 3" xfId="7777"/>
    <cellStyle name="Comma 4 2 4 2 2 2 3 2" xfId="12506"/>
    <cellStyle name="Comma 4 2 4 2 2 2 4" xfId="10049"/>
    <cellStyle name="Comma 4 2 4 2 2 2 4 2" xfId="13077"/>
    <cellStyle name="Comma 4 2 4 2 2 2 5" xfId="3407"/>
    <cellStyle name="Comma 4 2 4 2 2 2 5 2" xfId="11364"/>
    <cellStyle name="Comma 4 2 4 2 2 2 6" xfId="2830"/>
    <cellStyle name="Comma 4 2 4 2 2 2 7" xfId="10791"/>
    <cellStyle name="Comma 4 2 4 2 2 3" xfId="4370"/>
    <cellStyle name="Comma 4 2 4 2 2 3 2" xfId="11650"/>
    <cellStyle name="Comma 4 2 4 2 2 4" xfId="6642"/>
    <cellStyle name="Comma 4 2 4 2 2 4 2" xfId="12221"/>
    <cellStyle name="Comma 4 2 4 2 2 5" xfId="8914"/>
    <cellStyle name="Comma 4 2 4 2 2 5 2" xfId="12792"/>
    <cellStyle name="Comma 4 2 4 2 2 6" xfId="3122"/>
    <cellStyle name="Comma 4 2 4 2 2 6 2" xfId="11079"/>
    <cellStyle name="Comma 4 2 4 2 2 7" xfId="2550"/>
    <cellStyle name="Comma 4 2 4 2 2 8" xfId="10511"/>
    <cellStyle name="Comma 4 2 4 2 3" xfId="1631"/>
    <cellStyle name="Comma 4 2 4 2 3 2" xfId="5051"/>
    <cellStyle name="Comma 4 2 4 2 3 2 2" xfId="11821"/>
    <cellStyle name="Comma 4 2 4 2 3 3" xfId="7323"/>
    <cellStyle name="Comma 4 2 4 2 3 3 2" xfId="12392"/>
    <cellStyle name="Comma 4 2 4 2 3 4" xfId="9595"/>
    <cellStyle name="Comma 4 2 4 2 3 4 2" xfId="12963"/>
    <cellStyle name="Comma 4 2 4 2 3 5" xfId="3293"/>
    <cellStyle name="Comma 4 2 4 2 3 5 2" xfId="11250"/>
    <cellStyle name="Comma 4 2 4 2 3 6" xfId="2718"/>
    <cellStyle name="Comma 4 2 4 2 3 7" xfId="10679"/>
    <cellStyle name="Comma 4 2 4 2 4" xfId="3916"/>
    <cellStyle name="Comma 4 2 4 2 4 2" xfId="11536"/>
    <cellStyle name="Comma 4 2 4 2 5" xfId="6188"/>
    <cellStyle name="Comma 4 2 4 2 5 2" xfId="12107"/>
    <cellStyle name="Comma 4 2 4 2 6" xfId="8460"/>
    <cellStyle name="Comma 4 2 4 2 6 2" xfId="12678"/>
    <cellStyle name="Comma 4 2 4 2 7" xfId="3008"/>
    <cellStyle name="Comma 4 2 4 2 7 2" xfId="10965"/>
    <cellStyle name="Comma 4 2 4 2 8" xfId="2438"/>
    <cellStyle name="Comma 4 2 4 2 9" xfId="10399"/>
    <cellStyle name="Comma 4 2 4 3" xfId="1177"/>
    <cellStyle name="Comma 4 2 4 3 2" xfId="2312"/>
    <cellStyle name="Comma 4 2 4 3 2 2" xfId="5732"/>
    <cellStyle name="Comma 4 2 4 3 2 2 2" xfId="11992"/>
    <cellStyle name="Comma 4 2 4 3 2 3" xfId="8004"/>
    <cellStyle name="Comma 4 2 4 3 2 3 2" xfId="12563"/>
    <cellStyle name="Comma 4 2 4 3 2 4" xfId="10276"/>
    <cellStyle name="Comma 4 2 4 3 2 4 2" xfId="13134"/>
    <cellStyle name="Comma 4 2 4 3 2 5" xfId="3464"/>
    <cellStyle name="Comma 4 2 4 3 2 5 2" xfId="11421"/>
    <cellStyle name="Comma 4 2 4 3 2 6" xfId="2886"/>
    <cellStyle name="Comma 4 2 4 3 2 7" xfId="10847"/>
    <cellStyle name="Comma 4 2 4 3 3" xfId="4597"/>
    <cellStyle name="Comma 4 2 4 3 3 2" xfId="11707"/>
    <cellStyle name="Comma 4 2 4 3 4" xfId="6869"/>
    <cellStyle name="Comma 4 2 4 3 4 2" xfId="12278"/>
    <cellStyle name="Comma 4 2 4 3 5" xfId="9141"/>
    <cellStyle name="Comma 4 2 4 3 5 2" xfId="12849"/>
    <cellStyle name="Comma 4 2 4 3 6" xfId="3179"/>
    <cellStyle name="Comma 4 2 4 3 6 2" xfId="11136"/>
    <cellStyle name="Comma 4 2 4 3 7" xfId="2606"/>
    <cellStyle name="Comma 4 2 4 3 8" xfId="10567"/>
    <cellStyle name="Comma 4 2 4 4" xfId="723"/>
    <cellStyle name="Comma 4 2 4 4 2" xfId="1858"/>
    <cellStyle name="Comma 4 2 4 4 2 2" xfId="5278"/>
    <cellStyle name="Comma 4 2 4 4 2 2 2" xfId="11878"/>
    <cellStyle name="Comma 4 2 4 4 2 3" xfId="7550"/>
    <cellStyle name="Comma 4 2 4 4 2 3 2" xfId="12449"/>
    <cellStyle name="Comma 4 2 4 4 2 4" xfId="9822"/>
    <cellStyle name="Comma 4 2 4 4 2 4 2" xfId="13020"/>
    <cellStyle name="Comma 4 2 4 4 2 5" xfId="3350"/>
    <cellStyle name="Comma 4 2 4 4 2 5 2" xfId="11307"/>
    <cellStyle name="Comma 4 2 4 4 2 6" xfId="2774"/>
    <cellStyle name="Comma 4 2 4 4 2 7" xfId="10735"/>
    <cellStyle name="Comma 4 2 4 4 3" xfId="4143"/>
    <cellStyle name="Comma 4 2 4 4 3 2" xfId="11593"/>
    <cellStyle name="Comma 4 2 4 4 4" xfId="6415"/>
    <cellStyle name="Comma 4 2 4 4 4 2" xfId="12164"/>
    <cellStyle name="Comma 4 2 4 4 5" xfId="8687"/>
    <cellStyle name="Comma 4 2 4 4 5 2" xfId="12735"/>
    <cellStyle name="Comma 4 2 4 4 6" xfId="3065"/>
    <cellStyle name="Comma 4 2 4 4 6 2" xfId="11022"/>
    <cellStyle name="Comma 4 2 4 4 7" xfId="2494"/>
    <cellStyle name="Comma 4 2 4 4 8" xfId="10455"/>
    <cellStyle name="Comma 4 2 4 5" xfId="1404"/>
    <cellStyle name="Comma 4 2 4 5 2" xfId="4824"/>
    <cellStyle name="Comma 4 2 4 5 2 2" xfId="11764"/>
    <cellStyle name="Comma 4 2 4 5 3" xfId="7096"/>
    <cellStyle name="Comma 4 2 4 5 3 2" xfId="12335"/>
    <cellStyle name="Comma 4 2 4 5 4" xfId="9368"/>
    <cellStyle name="Comma 4 2 4 5 4 2" xfId="12906"/>
    <cellStyle name="Comma 4 2 4 5 5" xfId="3236"/>
    <cellStyle name="Comma 4 2 4 5 5 2" xfId="11193"/>
    <cellStyle name="Comma 4 2 4 5 6" xfId="2662"/>
    <cellStyle name="Comma 4 2 4 5 7" xfId="10623"/>
    <cellStyle name="Comma 4 2 4 6" xfId="3689"/>
    <cellStyle name="Comma 4 2 4 6 2" xfId="11479"/>
    <cellStyle name="Comma 4 2 4 7" xfId="5961"/>
    <cellStyle name="Comma 4 2 4 7 2" xfId="12050"/>
    <cellStyle name="Comma 4 2 4 8" xfId="8233"/>
    <cellStyle name="Comma 4 2 4 8 2" xfId="12621"/>
    <cellStyle name="Comma 4 2 4 9" xfId="2951"/>
    <cellStyle name="Comma 4 2 4 9 2" xfId="10908"/>
    <cellStyle name="Comma 4 2 5" xfId="325"/>
    <cellStyle name="Comma 4 2 5 2" xfId="779"/>
    <cellStyle name="Comma 4 2 5 2 2" xfId="1914"/>
    <cellStyle name="Comma 4 2 5 2 2 2" xfId="5334"/>
    <cellStyle name="Comma 4 2 5 2 2 2 2" xfId="11892"/>
    <cellStyle name="Comma 4 2 5 2 2 3" xfId="7606"/>
    <cellStyle name="Comma 4 2 5 2 2 3 2" xfId="12463"/>
    <cellStyle name="Comma 4 2 5 2 2 4" xfId="9878"/>
    <cellStyle name="Comma 4 2 5 2 2 4 2" xfId="13034"/>
    <cellStyle name="Comma 4 2 5 2 2 5" xfId="3364"/>
    <cellStyle name="Comma 4 2 5 2 2 5 2" xfId="11321"/>
    <cellStyle name="Comma 4 2 5 2 2 6" xfId="2788"/>
    <cellStyle name="Comma 4 2 5 2 2 7" xfId="10749"/>
    <cellStyle name="Comma 4 2 5 2 3" xfId="4199"/>
    <cellStyle name="Comma 4 2 5 2 3 2" xfId="11607"/>
    <cellStyle name="Comma 4 2 5 2 4" xfId="6471"/>
    <cellStyle name="Comma 4 2 5 2 4 2" xfId="12178"/>
    <cellStyle name="Comma 4 2 5 2 5" xfId="8743"/>
    <cellStyle name="Comma 4 2 5 2 5 2" xfId="12749"/>
    <cellStyle name="Comma 4 2 5 2 6" xfId="3079"/>
    <cellStyle name="Comma 4 2 5 2 6 2" xfId="11036"/>
    <cellStyle name="Comma 4 2 5 2 7" xfId="2508"/>
    <cellStyle name="Comma 4 2 5 2 8" xfId="10469"/>
    <cellStyle name="Comma 4 2 5 3" xfId="1460"/>
    <cellStyle name="Comma 4 2 5 3 2" xfId="4880"/>
    <cellStyle name="Comma 4 2 5 3 2 2" xfId="11778"/>
    <cellStyle name="Comma 4 2 5 3 3" xfId="7152"/>
    <cellStyle name="Comma 4 2 5 3 3 2" xfId="12349"/>
    <cellStyle name="Comma 4 2 5 3 4" xfId="9424"/>
    <cellStyle name="Comma 4 2 5 3 4 2" xfId="12920"/>
    <cellStyle name="Comma 4 2 5 3 5" xfId="3250"/>
    <cellStyle name="Comma 4 2 5 3 5 2" xfId="11207"/>
    <cellStyle name="Comma 4 2 5 3 6" xfId="2676"/>
    <cellStyle name="Comma 4 2 5 3 7" xfId="10637"/>
    <cellStyle name="Comma 4 2 5 4" xfId="3745"/>
    <cellStyle name="Comma 4 2 5 4 2" xfId="11493"/>
    <cellStyle name="Comma 4 2 5 5" xfId="6017"/>
    <cellStyle name="Comma 4 2 5 5 2" xfId="12064"/>
    <cellStyle name="Comma 4 2 5 6" xfId="8289"/>
    <cellStyle name="Comma 4 2 5 6 2" xfId="12635"/>
    <cellStyle name="Comma 4 2 5 7" xfId="2965"/>
    <cellStyle name="Comma 4 2 5 7 2" xfId="10922"/>
    <cellStyle name="Comma 4 2 5 8" xfId="2396"/>
    <cellStyle name="Comma 4 2 5 9" xfId="10357"/>
    <cellStyle name="Comma 4 2 6" xfId="1006"/>
    <cellStyle name="Comma 4 2 6 2" xfId="2141"/>
    <cellStyle name="Comma 4 2 6 2 2" xfId="5561"/>
    <cellStyle name="Comma 4 2 6 2 2 2" xfId="11949"/>
    <cellStyle name="Comma 4 2 6 2 3" xfId="7833"/>
    <cellStyle name="Comma 4 2 6 2 3 2" xfId="12520"/>
    <cellStyle name="Comma 4 2 6 2 4" xfId="10105"/>
    <cellStyle name="Comma 4 2 6 2 4 2" xfId="13091"/>
    <cellStyle name="Comma 4 2 6 2 5" xfId="3421"/>
    <cellStyle name="Comma 4 2 6 2 5 2" xfId="11378"/>
    <cellStyle name="Comma 4 2 6 2 6" xfId="2844"/>
    <cellStyle name="Comma 4 2 6 2 7" xfId="10805"/>
    <cellStyle name="Comma 4 2 6 3" xfId="4426"/>
    <cellStyle name="Comma 4 2 6 3 2" xfId="11664"/>
    <cellStyle name="Comma 4 2 6 4" xfId="6698"/>
    <cellStyle name="Comma 4 2 6 4 2" xfId="12235"/>
    <cellStyle name="Comma 4 2 6 5" xfId="8970"/>
    <cellStyle name="Comma 4 2 6 5 2" xfId="12806"/>
    <cellStyle name="Comma 4 2 6 6" xfId="3136"/>
    <cellStyle name="Comma 4 2 6 6 2" xfId="11093"/>
    <cellStyle name="Comma 4 2 6 7" xfId="2564"/>
    <cellStyle name="Comma 4 2 6 8" xfId="10525"/>
    <cellStyle name="Comma 4 2 7" xfId="552"/>
    <cellStyle name="Comma 4 2 7 2" xfId="1687"/>
    <cellStyle name="Comma 4 2 7 2 2" xfId="5107"/>
    <cellStyle name="Comma 4 2 7 2 2 2" xfId="11835"/>
    <cellStyle name="Comma 4 2 7 2 3" xfId="7379"/>
    <cellStyle name="Comma 4 2 7 2 3 2" xfId="12406"/>
    <cellStyle name="Comma 4 2 7 2 4" xfId="9651"/>
    <cellStyle name="Comma 4 2 7 2 4 2" xfId="12977"/>
    <cellStyle name="Comma 4 2 7 2 5" xfId="3307"/>
    <cellStyle name="Comma 4 2 7 2 5 2" xfId="11264"/>
    <cellStyle name="Comma 4 2 7 2 6" xfId="2732"/>
    <cellStyle name="Comma 4 2 7 2 7" xfId="10693"/>
    <cellStyle name="Comma 4 2 7 3" xfId="3972"/>
    <cellStyle name="Comma 4 2 7 3 2" xfId="11550"/>
    <cellStyle name="Comma 4 2 7 4" xfId="6244"/>
    <cellStyle name="Comma 4 2 7 4 2" xfId="12121"/>
    <cellStyle name="Comma 4 2 7 5" xfId="8516"/>
    <cellStyle name="Comma 4 2 7 5 2" xfId="12692"/>
    <cellStyle name="Comma 4 2 7 6" xfId="3022"/>
    <cellStyle name="Comma 4 2 7 6 2" xfId="10979"/>
    <cellStyle name="Comma 4 2 7 7" xfId="2452"/>
    <cellStyle name="Comma 4 2 7 8" xfId="10413"/>
    <cellStyle name="Comma 4 2 8" xfId="1233"/>
    <cellStyle name="Comma 4 2 8 2" xfId="4653"/>
    <cellStyle name="Comma 4 2 8 2 2" xfId="11721"/>
    <cellStyle name="Comma 4 2 8 3" xfId="6925"/>
    <cellStyle name="Comma 4 2 8 3 2" xfId="12292"/>
    <cellStyle name="Comma 4 2 8 4" xfId="9197"/>
    <cellStyle name="Comma 4 2 8 4 2" xfId="12863"/>
    <cellStyle name="Comma 4 2 8 5" xfId="3193"/>
    <cellStyle name="Comma 4 2 8 5 2" xfId="11150"/>
    <cellStyle name="Comma 4 2 8 6" xfId="2620"/>
    <cellStyle name="Comma 4 2 8 7" xfId="10581"/>
    <cellStyle name="Comma 4 2 9" xfId="3518"/>
    <cellStyle name="Comma 4 2 9 2" xfId="11436"/>
    <cellStyle name="Comma 4 3" xfId="171"/>
    <cellStyle name="Comma 4 3 10" xfId="2360"/>
    <cellStyle name="Comma 4 3 11" xfId="10321"/>
    <cellStyle name="Comma 4 3 2" xfId="409"/>
    <cellStyle name="Comma 4 3 2 2" xfId="863"/>
    <cellStyle name="Comma 4 3 2 2 2" xfId="1998"/>
    <cellStyle name="Comma 4 3 2 2 2 2" xfId="5418"/>
    <cellStyle name="Comma 4 3 2 2 2 2 2" xfId="11913"/>
    <cellStyle name="Comma 4 3 2 2 2 3" xfId="7690"/>
    <cellStyle name="Comma 4 3 2 2 2 3 2" xfId="12484"/>
    <cellStyle name="Comma 4 3 2 2 2 4" xfId="9962"/>
    <cellStyle name="Comma 4 3 2 2 2 4 2" xfId="13055"/>
    <cellStyle name="Comma 4 3 2 2 2 5" xfId="3385"/>
    <cellStyle name="Comma 4 3 2 2 2 5 2" xfId="11342"/>
    <cellStyle name="Comma 4 3 2 2 2 6" xfId="2809"/>
    <cellStyle name="Comma 4 3 2 2 2 7" xfId="10770"/>
    <cellStyle name="Comma 4 3 2 2 3" xfId="4283"/>
    <cellStyle name="Comma 4 3 2 2 3 2" xfId="11628"/>
    <cellStyle name="Comma 4 3 2 2 4" xfId="6555"/>
    <cellStyle name="Comma 4 3 2 2 4 2" xfId="12199"/>
    <cellStyle name="Comma 4 3 2 2 5" xfId="8827"/>
    <cellStyle name="Comma 4 3 2 2 5 2" xfId="12770"/>
    <cellStyle name="Comma 4 3 2 2 6" xfId="3100"/>
    <cellStyle name="Comma 4 3 2 2 6 2" xfId="11057"/>
    <cellStyle name="Comma 4 3 2 2 7" xfId="2529"/>
    <cellStyle name="Comma 4 3 2 2 8" xfId="10490"/>
    <cellStyle name="Comma 4 3 2 3" xfId="1544"/>
    <cellStyle name="Comma 4 3 2 3 2" xfId="4964"/>
    <cellStyle name="Comma 4 3 2 3 2 2" xfId="11799"/>
    <cellStyle name="Comma 4 3 2 3 3" xfId="7236"/>
    <cellStyle name="Comma 4 3 2 3 3 2" xfId="12370"/>
    <cellStyle name="Comma 4 3 2 3 4" xfId="9508"/>
    <cellStyle name="Comma 4 3 2 3 4 2" xfId="12941"/>
    <cellStyle name="Comma 4 3 2 3 5" xfId="3271"/>
    <cellStyle name="Comma 4 3 2 3 5 2" xfId="11228"/>
    <cellStyle name="Comma 4 3 2 3 6" xfId="2697"/>
    <cellStyle name="Comma 4 3 2 3 7" xfId="10658"/>
    <cellStyle name="Comma 4 3 2 4" xfId="3829"/>
    <cellStyle name="Comma 4 3 2 4 2" xfId="11514"/>
    <cellStyle name="Comma 4 3 2 5" xfId="6101"/>
    <cellStyle name="Comma 4 3 2 5 2" xfId="12085"/>
    <cellStyle name="Comma 4 3 2 6" xfId="8373"/>
    <cellStyle name="Comma 4 3 2 6 2" xfId="12656"/>
    <cellStyle name="Comma 4 3 2 7" xfId="2986"/>
    <cellStyle name="Comma 4 3 2 7 2" xfId="10943"/>
    <cellStyle name="Comma 4 3 2 8" xfId="2417"/>
    <cellStyle name="Comma 4 3 2 9" xfId="10378"/>
    <cellStyle name="Comma 4 3 3" xfId="1090"/>
    <cellStyle name="Comma 4 3 3 2" xfId="2225"/>
    <cellStyle name="Comma 4 3 3 2 2" xfId="5645"/>
    <cellStyle name="Comma 4 3 3 2 2 2" xfId="11970"/>
    <cellStyle name="Comma 4 3 3 2 3" xfId="7917"/>
    <cellStyle name="Comma 4 3 3 2 3 2" xfId="12541"/>
    <cellStyle name="Comma 4 3 3 2 4" xfId="10189"/>
    <cellStyle name="Comma 4 3 3 2 4 2" xfId="13112"/>
    <cellStyle name="Comma 4 3 3 2 5" xfId="3442"/>
    <cellStyle name="Comma 4 3 3 2 5 2" xfId="11399"/>
    <cellStyle name="Comma 4 3 3 2 6" xfId="2865"/>
    <cellStyle name="Comma 4 3 3 2 7" xfId="10826"/>
    <cellStyle name="Comma 4 3 3 3" xfId="4510"/>
    <cellStyle name="Comma 4 3 3 3 2" xfId="11685"/>
    <cellStyle name="Comma 4 3 3 4" xfId="6782"/>
    <cellStyle name="Comma 4 3 3 4 2" xfId="12256"/>
    <cellStyle name="Comma 4 3 3 5" xfId="9054"/>
    <cellStyle name="Comma 4 3 3 5 2" xfId="12827"/>
    <cellStyle name="Comma 4 3 3 6" xfId="3157"/>
    <cellStyle name="Comma 4 3 3 6 2" xfId="11114"/>
    <cellStyle name="Comma 4 3 3 7" xfId="2585"/>
    <cellStyle name="Comma 4 3 3 8" xfId="10546"/>
    <cellStyle name="Comma 4 3 4" xfId="636"/>
    <cellStyle name="Comma 4 3 4 2" xfId="1771"/>
    <cellStyle name="Comma 4 3 4 2 2" xfId="5191"/>
    <cellStyle name="Comma 4 3 4 2 2 2" xfId="11856"/>
    <cellStyle name="Comma 4 3 4 2 3" xfId="7463"/>
    <cellStyle name="Comma 4 3 4 2 3 2" xfId="12427"/>
    <cellStyle name="Comma 4 3 4 2 4" xfId="9735"/>
    <cellStyle name="Comma 4 3 4 2 4 2" xfId="12998"/>
    <cellStyle name="Comma 4 3 4 2 5" xfId="3328"/>
    <cellStyle name="Comma 4 3 4 2 5 2" xfId="11285"/>
    <cellStyle name="Comma 4 3 4 2 6" xfId="2753"/>
    <cellStyle name="Comma 4 3 4 2 7" xfId="10714"/>
    <cellStyle name="Comma 4 3 4 3" xfId="4056"/>
    <cellStyle name="Comma 4 3 4 3 2" xfId="11571"/>
    <cellStyle name="Comma 4 3 4 4" xfId="6328"/>
    <cellStyle name="Comma 4 3 4 4 2" xfId="12142"/>
    <cellStyle name="Comma 4 3 4 5" xfId="8600"/>
    <cellStyle name="Comma 4 3 4 5 2" xfId="12713"/>
    <cellStyle name="Comma 4 3 4 6" xfId="3043"/>
    <cellStyle name="Comma 4 3 4 6 2" xfId="11000"/>
    <cellStyle name="Comma 4 3 4 7" xfId="2473"/>
    <cellStyle name="Comma 4 3 4 8" xfId="10434"/>
    <cellStyle name="Comma 4 3 5" xfId="1317"/>
    <cellStyle name="Comma 4 3 5 2" xfId="4737"/>
    <cellStyle name="Comma 4 3 5 2 2" xfId="11742"/>
    <cellStyle name="Comma 4 3 5 3" xfId="7009"/>
    <cellStyle name="Comma 4 3 5 3 2" xfId="12313"/>
    <cellStyle name="Comma 4 3 5 4" xfId="9281"/>
    <cellStyle name="Comma 4 3 5 4 2" xfId="12884"/>
    <cellStyle name="Comma 4 3 5 5" xfId="3214"/>
    <cellStyle name="Comma 4 3 5 5 2" xfId="11171"/>
    <cellStyle name="Comma 4 3 5 6" xfId="2641"/>
    <cellStyle name="Comma 4 3 5 7" xfId="10602"/>
    <cellStyle name="Comma 4 3 6" xfId="3602"/>
    <cellStyle name="Comma 4 3 6 2" xfId="11457"/>
    <cellStyle name="Comma 4 3 7" xfId="5874"/>
    <cellStyle name="Comma 4 3 7 2" xfId="12028"/>
    <cellStyle name="Comma 4 3 8" xfId="8146"/>
    <cellStyle name="Comma 4 3 8 2" xfId="12599"/>
    <cellStyle name="Comma 4 3 9" xfId="2926"/>
    <cellStyle name="Comma 4 3 9 2" xfId="10885"/>
    <cellStyle name="Comma 4 4" xfId="115"/>
    <cellStyle name="Comma 4 4 10" xfId="2346"/>
    <cellStyle name="Comma 4 4 11" xfId="10307"/>
    <cellStyle name="Comma 4 4 2" xfId="353"/>
    <cellStyle name="Comma 4 4 2 2" xfId="807"/>
    <cellStyle name="Comma 4 4 2 2 2" xfId="1942"/>
    <cellStyle name="Comma 4 4 2 2 2 2" xfId="5362"/>
    <cellStyle name="Comma 4 4 2 2 2 2 2" xfId="11899"/>
    <cellStyle name="Comma 4 4 2 2 2 3" xfId="7634"/>
    <cellStyle name="Comma 4 4 2 2 2 3 2" xfId="12470"/>
    <cellStyle name="Comma 4 4 2 2 2 4" xfId="9906"/>
    <cellStyle name="Comma 4 4 2 2 2 4 2" xfId="13041"/>
    <cellStyle name="Comma 4 4 2 2 2 5" xfId="3371"/>
    <cellStyle name="Comma 4 4 2 2 2 5 2" xfId="11328"/>
    <cellStyle name="Comma 4 4 2 2 2 6" xfId="2795"/>
    <cellStyle name="Comma 4 4 2 2 2 7" xfId="10756"/>
    <cellStyle name="Comma 4 4 2 2 3" xfId="4227"/>
    <cellStyle name="Comma 4 4 2 2 3 2" xfId="11614"/>
    <cellStyle name="Comma 4 4 2 2 4" xfId="6499"/>
    <cellStyle name="Comma 4 4 2 2 4 2" xfId="12185"/>
    <cellStyle name="Comma 4 4 2 2 5" xfId="8771"/>
    <cellStyle name="Comma 4 4 2 2 5 2" xfId="12756"/>
    <cellStyle name="Comma 4 4 2 2 6" xfId="3086"/>
    <cellStyle name="Comma 4 4 2 2 6 2" xfId="11043"/>
    <cellStyle name="Comma 4 4 2 2 7" xfId="2515"/>
    <cellStyle name="Comma 4 4 2 2 8" xfId="10476"/>
    <cellStyle name="Comma 4 4 2 3" xfId="1488"/>
    <cellStyle name="Comma 4 4 2 3 2" xfId="4908"/>
    <cellStyle name="Comma 4 4 2 3 2 2" xfId="11785"/>
    <cellStyle name="Comma 4 4 2 3 3" xfId="7180"/>
    <cellStyle name="Comma 4 4 2 3 3 2" xfId="12356"/>
    <cellStyle name="Comma 4 4 2 3 4" xfId="9452"/>
    <cellStyle name="Comma 4 4 2 3 4 2" xfId="12927"/>
    <cellStyle name="Comma 4 4 2 3 5" xfId="3257"/>
    <cellStyle name="Comma 4 4 2 3 5 2" xfId="11214"/>
    <cellStyle name="Comma 4 4 2 3 6" xfId="2683"/>
    <cellStyle name="Comma 4 4 2 3 7" xfId="10644"/>
    <cellStyle name="Comma 4 4 2 4" xfId="3773"/>
    <cellStyle name="Comma 4 4 2 4 2" xfId="11500"/>
    <cellStyle name="Comma 4 4 2 5" xfId="6045"/>
    <cellStyle name="Comma 4 4 2 5 2" xfId="12071"/>
    <cellStyle name="Comma 4 4 2 6" xfId="8317"/>
    <cellStyle name="Comma 4 4 2 6 2" xfId="12642"/>
    <cellStyle name="Comma 4 4 2 7" xfId="2972"/>
    <cellStyle name="Comma 4 4 2 7 2" xfId="10929"/>
    <cellStyle name="Comma 4 4 2 8" xfId="2403"/>
    <cellStyle name="Comma 4 4 2 9" xfId="10364"/>
    <cellStyle name="Comma 4 4 3" xfId="1034"/>
    <cellStyle name="Comma 4 4 3 2" xfId="2169"/>
    <cellStyle name="Comma 4 4 3 2 2" xfId="5589"/>
    <cellStyle name="Comma 4 4 3 2 2 2" xfId="11956"/>
    <cellStyle name="Comma 4 4 3 2 3" xfId="7861"/>
    <cellStyle name="Comma 4 4 3 2 3 2" xfId="12527"/>
    <cellStyle name="Comma 4 4 3 2 4" xfId="10133"/>
    <cellStyle name="Comma 4 4 3 2 4 2" xfId="13098"/>
    <cellStyle name="Comma 4 4 3 2 5" xfId="3428"/>
    <cellStyle name="Comma 4 4 3 2 5 2" xfId="11385"/>
    <cellStyle name="Comma 4 4 3 2 6" xfId="2851"/>
    <cellStyle name="Comma 4 4 3 2 7" xfId="10812"/>
    <cellStyle name="Comma 4 4 3 3" xfId="4454"/>
    <cellStyle name="Comma 4 4 3 3 2" xfId="11671"/>
    <cellStyle name="Comma 4 4 3 4" xfId="6726"/>
    <cellStyle name="Comma 4 4 3 4 2" xfId="12242"/>
    <cellStyle name="Comma 4 4 3 5" xfId="8998"/>
    <cellStyle name="Comma 4 4 3 5 2" xfId="12813"/>
    <cellStyle name="Comma 4 4 3 6" xfId="3143"/>
    <cellStyle name="Comma 4 4 3 6 2" xfId="11100"/>
    <cellStyle name="Comma 4 4 3 7" xfId="2571"/>
    <cellStyle name="Comma 4 4 3 8" xfId="10532"/>
    <cellStyle name="Comma 4 4 4" xfId="580"/>
    <cellStyle name="Comma 4 4 4 2" xfId="1715"/>
    <cellStyle name="Comma 4 4 4 2 2" xfId="5135"/>
    <cellStyle name="Comma 4 4 4 2 2 2" xfId="11842"/>
    <cellStyle name="Comma 4 4 4 2 3" xfId="7407"/>
    <cellStyle name="Comma 4 4 4 2 3 2" xfId="12413"/>
    <cellStyle name="Comma 4 4 4 2 4" xfId="9679"/>
    <cellStyle name="Comma 4 4 4 2 4 2" xfId="12984"/>
    <cellStyle name="Comma 4 4 4 2 5" xfId="3314"/>
    <cellStyle name="Comma 4 4 4 2 5 2" xfId="11271"/>
    <cellStyle name="Comma 4 4 4 2 6" xfId="2739"/>
    <cellStyle name="Comma 4 4 4 2 7" xfId="10700"/>
    <cellStyle name="Comma 4 4 4 3" xfId="4000"/>
    <cellStyle name="Comma 4 4 4 3 2" xfId="11557"/>
    <cellStyle name="Comma 4 4 4 4" xfId="6272"/>
    <cellStyle name="Comma 4 4 4 4 2" xfId="12128"/>
    <cellStyle name="Comma 4 4 4 5" xfId="8544"/>
    <cellStyle name="Comma 4 4 4 5 2" xfId="12699"/>
    <cellStyle name="Comma 4 4 4 6" xfId="3029"/>
    <cellStyle name="Comma 4 4 4 6 2" xfId="10986"/>
    <cellStyle name="Comma 4 4 4 7" xfId="2459"/>
    <cellStyle name="Comma 4 4 4 8" xfId="10420"/>
    <cellStyle name="Comma 4 4 5" xfId="1261"/>
    <cellStyle name="Comma 4 4 5 2" xfId="4681"/>
    <cellStyle name="Comma 4 4 5 2 2" xfId="11728"/>
    <cellStyle name="Comma 4 4 5 3" xfId="6953"/>
    <cellStyle name="Comma 4 4 5 3 2" xfId="12299"/>
    <cellStyle name="Comma 4 4 5 4" xfId="9225"/>
    <cellStyle name="Comma 4 4 5 4 2" xfId="12870"/>
    <cellStyle name="Comma 4 4 5 5" xfId="3200"/>
    <cellStyle name="Comma 4 4 5 5 2" xfId="11157"/>
    <cellStyle name="Comma 4 4 5 6" xfId="2627"/>
    <cellStyle name="Comma 4 4 5 7" xfId="10588"/>
    <cellStyle name="Comma 4 4 6" xfId="3546"/>
    <cellStyle name="Comma 4 4 6 2" xfId="11443"/>
    <cellStyle name="Comma 4 4 7" xfId="5818"/>
    <cellStyle name="Comma 4 4 7 2" xfId="12014"/>
    <cellStyle name="Comma 4 4 8" xfId="8090"/>
    <cellStyle name="Comma 4 4 8 2" xfId="12585"/>
    <cellStyle name="Comma 4 4 9" xfId="2912"/>
    <cellStyle name="Comma 4 4 9 2" xfId="10871"/>
    <cellStyle name="Comma 4 5" xfId="241"/>
    <cellStyle name="Comma 4 5 10" xfId="2375"/>
    <cellStyle name="Comma 4 5 11" xfId="10336"/>
    <cellStyle name="Comma 4 5 2" xfId="468"/>
    <cellStyle name="Comma 4 5 2 2" xfId="922"/>
    <cellStyle name="Comma 4 5 2 2 2" xfId="2057"/>
    <cellStyle name="Comma 4 5 2 2 2 2" xfId="5477"/>
    <cellStyle name="Comma 4 5 2 2 2 2 2" xfId="11928"/>
    <cellStyle name="Comma 4 5 2 2 2 3" xfId="7749"/>
    <cellStyle name="Comma 4 5 2 2 2 3 2" xfId="12499"/>
    <cellStyle name="Comma 4 5 2 2 2 4" xfId="10021"/>
    <cellStyle name="Comma 4 5 2 2 2 4 2" xfId="13070"/>
    <cellStyle name="Comma 4 5 2 2 2 5" xfId="3400"/>
    <cellStyle name="Comma 4 5 2 2 2 5 2" xfId="11357"/>
    <cellStyle name="Comma 4 5 2 2 2 6" xfId="2823"/>
    <cellStyle name="Comma 4 5 2 2 2 7" xfId="10784"/>
    <cellStyle name="Comma 4 5 2 2 3" xfId="4342"/>
    <cellStyle name="Comma 4 5 2 2 3 2" xfId="11643"/>
    <cellStyle name="Comma 4 5 2 2 4" xfId="6614"/>
    <cellStyle name="Comma 4 5 2 2 4 2" xfId="12214"/>
    <cellStyle name="Comma 4 5 2 2 5" xfId="8886"/>
    <cellStyle name="Comma 4 5 2 2 5 2" xfId="12785"/>
    <cellStyle name="Comma 4 5 2 2 6" xfId="3115"/>
    <cellStyle name="Comma 4 5 2 2 6 2" xfId="11072"/>
    <cellStyle name="Comma 4 5 2 2 7" xfId="2543"/>
    <cellStyle name="Comma 4 5 2 2 8" xfId="10504"/>
    <cellStyle name="Comma 4 5 2 3" xfId="1603"/>
    <cellStyle name="Comma 4 5 2 3 2" xfId="5023"/>
    <cellStyle name="Comma 4 5 2 3 2 2" xfId="11814"/>
    <cellStyle name="Comma 4 5 2 3 3" xfId="7295"/>
    <cellStyle name="Comma 4 5 2 3 3 2" xfId="12385"/>
    <cellStyle name="Comma 4 5 2 3 4" xfId="9567"/>
    <cellStyle name="Comma 4 5 2 3 4 2" xfId="12956"/>
    <cellStyle name="Comma 4 5 2 3 5" xfId="3286"/>
    <cellStyle name="Comma 4 5 2 3 5 2" xfId="11243"/>
    <cellStyle name="Comma 4 5 2 3 6" xfId="2711"/>
    <cellStyle name="Comma 4 5 2 3 7" xfId="10672"/>
    <cellStyle name="Comma 4 5 2 4" xfId="3888"/>
    <cellStyle name="Comma 4 5 2 4 2" xfId="11529"/>
    <cellStyle name="Comma 4 5 2 5" xfId="6160"/>
    <cellStyle name="Comma 4 5 2 5 2" xfId="12100"/>
    <cellStyle name="Comma 4 5 2 6" xfId="8432"/>
    <cellStyle name="Comma 4 5 2 6 2" xfId="12671"/>
    <cellStyle name="Comma 4 5 2 7" xfId="3001"/>
    <cellStyle name="Comma 4 5 2 7 2" xfId="10958"/>
    <cellStyle name="Comma 4 5 2 8" xfId="2431"/>
    <cellStyle name="Comma 4 5 2 9" xfId="10392"/>
    <cellStyle name="Comma 4 5 3" xfId="1149"/>
    <cellStyle name="Comma 4 5 3 2" xfId="2284"/>
    <cellStyle name="Comma 4 5 3 2 2" xfId="5704"/>
    <cellStyle name="Comma 4 5 3 2 2 2" xfId="11985"/>
    <cellStyle name="Comma 4 5 3 2 3" xfId="7976"/>
    <cellStyle name="Comma 4 5 3 2 3 2" xfId="12556"/>
    <cellStyle name="Comma 4 5 3 2 4" xfId="10248"/>
    <cellStyle name="Comma 4 5 3 2 4 2" xfId="13127"/>
    <cellStyle name="Comma 4 5 3 2 5" xfId="3457"/>
    <cellStyle name="Comma 4 5 3 2 5 2" xfId="11414"/>
    <cellStyle name="Comma 4 5 3 2 6" xfId="2879"/>
    <cellStyle name="Comma 4 5 3 2 7" xfId="10840"/>
    <cellStyle name="Comma 4 5 3 3" xfId="4569"/>
    <cellStyle name="Comma 4 5 3 3 2" xfId="11700"/>
    <cellStyle name="Comma 4 5 3 4" xfId="6841"/>
    <cellStyle name="Comma 4 5 3 4 2" xfId="12271"/>
    <cellStyle name="Comma 4 5 3 5" xfId="9113"/>
    <cellStyle name="Comma 4 5 3 5 2" xfId="12842"/>
    <cellStyle name="Comma 4 5 3 6" xfId="3172"/>
    <cellStyle name="Comma 4 5 3 6 2" xfId="11129"/>
    <cellStyle name="Comma 4 5 3 7" xfId="2599"/>
    <cellStyle name="Comma 4 5 3 8" xfId="10560"/>
    <cellStyle name="Comma 4 5 4" xfId="695"/>
    <cellStyle name="Comma 4 5 4 2" xfId="1830"/>
    <cellStyle name="Comma 4 5 4 2 2" xfId="5250"/>
    <cellStyle name="Comma 4 5 4 2 2 2" xfId="11871"/>
    <cellStyle name="Comma 4 5 4 2 3" xfId="7522"/>
    <cellStyle name="Comma 4 5 4 2 3 2" xfId="12442"/>
    <cellStyle name="Comma 4 5 4 2 4" xfId="9794"/>
    <cellStyle name="Comma 4 5 4 2 4 2" xfId="13013"/>
    <cellStyle name="Comma 4 5 4 2 5" xfId="3343"/>
    <cellStyle name="Comma 4 5 4 2 5 2" xfId="11300"/>
    <cellStyle name="Comma 4 5 4 2 6" xfId="2767"/>
    <cellStyle name="Comma 4 5 4 2 7" xfId="10728"/>
    <cellStyle name="Comma 4 5 4 3" xfId="4115"/>
    <cellStyle name="Comma 4 5 4 3 2" xfId="11586"/>
    <cellStyle name="Comma 4 5 4 4" xfId="6387"/>
    <cellStyle name="Comma 4 5 4 4 2" xfId="12157"/>
    <cellStyle name="Comma 4 5 4 5" xfId="8659"/>
    <cellStyle name="Comma 4 5 4 5 2" xfId="12728"/>
    <cellStyle name="Comma 4 5 4 6" xfId="3058"/>
    <cellStyle name="Comma 4 5 4 6 2" xfId="11015"/>
    <cellStyle name="Comma 4 5 4 7" xfId="2487"/>
    <cellStyle name="Comma 4 5 4 8" xfId="10448"/>
    <cellStyle name="Comma 4 5 5" xfId="1376"/>
    <cellStyle name="Comma 4 5 5 2" xfId="4796"/>
    <cellStyle name="Comma 4 5 5 2 2" xfId="11757"/>
    <cellStyle name="Comma 4 5 5 3" xfId="7068"/>
    <cellStyle name="Comma 4 5 5 3 2" xfId="12328"/>
    <cellStyle name="Comma 4 5 5 4" xfId="9340"/>
    <cellStyle name="Comma 4 5 5 4 2" xfId="12899"/>
    <cellStyle name="Comma 4 5 5 5" xfId="3229"/>
    <cellStyle name="Comma 4 5 5 5 2" xfId="11186"/>
    <cellStyle name="Comma 4 5 5 6" xfId="2655"/>
    <cellStyle name="Comma 4 5 5 7" xfId="10616"/>
    <cellStyle name="Comma 4 5 6" xfId="3661"/>
    <cellStyle name="Comma 4 5 6 2" xfId="11472"/>
    <cellStyle name="Comma 4 5 7" xfId="5933"/>
    <cellStyle name="Comma 4 5 7 2" xfId="12043"/>
    <cellStyle name="Comma 4 5 8" xfId="8205"/>
    <cellStyle name="Comma 4 5 8 2" xfId="12614"/>
    <cellStyle name="Comma 4 5 9" xfId="2944"/>
    <cellStyle name="Comma 4 5 9 2" xfId="10901"/>
    <cellStyle name="Comma 4 6" xfId="297"/>
    <cellStyle name="Comma 4 6 2" xfId="751"/>
    <cellStyle name="Comma 4 6 2 2" xfId="1886"/>
    <cellStyle name="Comma 4 6 2 2 2" xfId="5306"/>
    <cellStyle name="Comma 4 6 2 2 2 2" xfId="11885"/>
    <cellStyle name="Comma 4 6 2 2 3" xfId="7578"/>
    <cellStyle name="Comma 4 6 2 2 3 2" xfId="12456"/>
    <cellStyle name="Comma 4 6 2 2 4" xfId="9850"/>
    <cellStyle name="Comma 4 6 2 2 4 2" xfId="13027"/>
    <cellStyle name="Comma 4 6 2 2 5" xfId="3357"/>
    <cellStyle name="Comma 4 6 2 2 5 2" xfId="11314"/>
    <cellStyle name="Comma 4 6 2 2 6" xfId="2781"/>
    <cellStyle name="Comma 4 6 2 2 7" xfId="10742"/>
    <cellStyle name="Comma 4 6 2 3" xfId="4171"/>
    <cellStyle name="Comma 4 6 2 3 2" xfId="11600"/>
    <cellStyle name="Comma 4 6 2 4" xfId="6443"/>
    <cellStyle name="Comma 4 6 2 4 2" xfId="12171"/>
    <cellStyle name="Comma 4 6 2 5" xfId="8715"/>
    <cellStyle name="Comma 4 6 2 5 2" xfId="12742"/>
    <cellStyle name="Comma 4 6 2 6" xfId="3072"/>
    <cellStyle name="Comma 4 6 2 6 2" xfId="11029"/>
    <cellStyle name="Comma 4 6 2 7" xfId="2501"/>
    <cellStyle name="Comma 4 6 2 8" xfId="10462"/>
    <cellStyle name="Comma 4 6 3" xfId="1432"/>
    <cellStyle name="Comma 4 6 3 2" xfId="4852"/>
    <cellStyle name="Comma 4 6 3 2 2" xfId="11771"/>
    <cellStyle name="Comma 4 6 3 3" xfId="7124"/>
    <cellStyle name="Comma 4 6 3 3 2" xfId="12342"/>
    <cellStyle name="Comma 4 6 3 4" xfId="9396"/>
    <cellStyle name="Comma 4 6 3 4 2" xfId="12913"/>
    <cellStyle name="Comma 4 6 3 5" xfId="3243"/>
    <cellStyle name="Comma 4 6 3 5 2" xfId="11200"/>
    <cellStyle name="Comma 4 6 3 6" xfId="2669"/>
    <cellStyle name="Comma 4 6 3 7" xfId="10630"/>
    <cellStyle name="Comma 4 6 4" xfId="3717"/>
    <cellStyle name="Comma 4 6 4 2" xfId="11486"/>
    <cellStyle name="Comma 4 6 5" xfId="5989"/>
    <cellStyle name="Comma 4 6 5 2" xfId="12057"/>
    <cellStyle name="Comma 4 6 6" xfId="8261"/>
    <cellStyle name="Comma 4 6 6 2" xfId="12628"/>
    <cellStyle name="Comma 4 6 7" xfId="2958"/>
    <cellStyle name="Comma 4 6 7 2" xfId="10915"/>
    <cellStyle name="Comma 4 6 8" xfId="2389"/>
    <cellStyle name="Comma 4 6 9" xfId="10350"/>
    <cellStyle name="Comma 4 7" xfId="978"/>
    <cellStyle name="Comma 4 7 2" xfId="2113"/>
    <cellStyle name="Comma 4 7 2 2" xfId="5533"/>
    <cellStyle name="Comma 4 7 2 2 2" xfId="11942"/>
    <cellStyle name="Comma 4 7 2 3" xfId="7805"/>
    <cellStyle name="Comma 4 7 2 3 2" xfId="12513"/>
    <cellStyle name="Comma 4 7 2 4" xfId="10077"/>
    <cellStyle name="Comma 4 7 2 4 2" xfId="13084"/>
    <cellStyle name="Comma 4 7 2 5" xfId="3414"/>
    <cellStyle name="Comma 4 7 2 5 2" xfId="11371"/>
    <cellStyle name="Comma 4 7 2 6" xfId="2837"/>
    <cellStyle name="Comma 4 7 2 7" xfId="10798"/>
    <cellStyle name="Comma 4 7 3" xfId="4398"/>
    <cellStyle name="Comma 4 7 3 2" xfId="11657"/>
    <cellStyle name="Comma 4 7 4" xfId="6670"/>
    <cellStyle name="Comma 4 7 4 2" xfId="12228"/>
    <cellStyle name="Comma 4 7 5" xfId="8942"/>
    <cellStyle name="Comma 4 7 5 2" xfId="12799"/>
    <cellStyle name="Comma 4 7 6" xfId="3129"/>
    <cellStyle name="Comma 4 7 6 2" xfId="11086"/>
    <cellStyle name="Comma 4 7 7" xfId="2557"/>
    <cellStyle name="Comma 4 7 8" xfId="10518"/>
    <cellStyle name="Comma 4 8" xfId="524"/>
    <cellStyle name="Comma 4 8 2" xfId="1659"/>
    <cellStyle name="Comma 4 8 2 2" xfId="5079"/>
    <cellStyle name="Comma 4 8 2 2 2" xfId="11828"/>
    <cellStyle name="Comma 4 8 2 3" xfId="7351"/>
    <cellStyle name="Comma 4 8 2 3 2" xfId="12399"/>
    <cellStyle name="Comma 4 8 2 4" xfId="9623"/>
    <cellStyle name="Comma 4 8 2 4 2" xfId="12970"/>
    <cellStyle name="Comma 4 8 2 5" xfId="3300"/>
    <cellStyle name="Comma 4 8 2 5 2" xfId="11257"/>
    <cellStyle name="Comma 4 8 2 6" xfId="2725"/>
    <cellStyle name="Comma 4 8 2 7" xfId="10686"/>
    <cellStyle name="Comma 4 8 3" xfId="3944"/>
    <cellStyle name="Comma 4 8 3 2" xfId="11543"/>
    <cellStyle name="Comma 4 8 4" xfId="6216"/>
    <cellStyle name="Comma 4 8 4 2" xfId="12114"/>
    <cellStyle name="Comma 4 8 5" xfId="8488"/>
    <cellStyle name="Comma 4 8 5 2" xfId="12685"/>
    <cellStyle name="Comma 4 8 6" xfId="3015"/>
    <cellStyle name="Comma 4 8 6 2" xfId="10972"/>
    <cellStyle name="Comma 4 8 7" xfId="2445"/>
    <cellStyle name="Comma 4 8 8" xfId="10406"/>
    <cellStyle name="Comma 4 9" xfId="1205"/>
    <cellStyle name="Comma 4 9 2" xfId="4625"/>
    <cellStyle name="Comma 4 9 2 2" xfId="11714"/>
    <cellStyle name="Comma 4 9 3" xfId="6897"/>
    <cellStyle name="Comma 4 9 3 2" xfId="12285"/>
    <cellStyle name="Comma 4 9 4" xfId="9169"/>
    <cellStyle name="Comma 4 9 4 2" xfId="12856"/>
    <cellStyle name="Comma 4 9 5" xfId="3186"/>
    <cellStyle name="Comma 4 9 5 2" xfId="11143"/>
    <cellStyle name="Comma 4 9 6" xfId="2613"/>
    <cellStyle name="Comma 4 9 7" xfId="10574"/>
    <cellStyle name="Comma 5" xfId="59"/>
    <cellStyle name="Comma 5 10" xfId="3492"/>
    <cellStyle name="Comma 5 10 2" xfId="11430"/>
    <cellStyle name="Comma 5 11" xfId="5764"/>
    <cellStyle name="Comma 5 11 2" xfId="12001"/>
    <cellStyle name="Comma 5 12" xfId="8036"/>
    <cellStyle name="Comma 5 12 2" xfId="12572"/>
    <cellStyle name="Comma 5 13" xfId="2897"/>
    <cellStyle name="Comma 5 13 2" xfId="10857"/>
    <cellStyle name="Comma 5 14" xfId="2332"/>
    <cellStyle name="Comma 5 15" xfId="10293"/>
    <cellStyle name="Comma 5 2" xfId="89"/>
    <cellStyle name="Comma 5 2 10" xfId="5792"/>
    <cellStyle name="Comma 5 2 10 2" xfId="12008"/>
    <cellStyle name="Comma 5 2 11" xfId="8064"/>
    <cellStyle name="Comma 5 2 11 2" xfId="12579"/>
    <cellStyle name="Comma 5 2 12" xfId="2906"/>
    <cellStyle name="Comma 5 2 12 2" xfId="10865"/>
    <cellStyle name="Comma 5 2 13" xfId="2340"/>
    <cellStyle name="Comma 5 2 14" xfId="10301"/>
    <cellStyle name="Comma 5 2 2" xfId="201"/>
    <cellStyle name="Comma 5 2 2 10" xfId="2368"/>
    <cellStyle name="Comma 5 2 2 11" xfId="10329"/>
    <cellStyle name="Comma 5 2 2 2" xfId="439"/>
    <cellStyle name="Comma 5 2 2 2 2" xfId="893"/>
    <cellStyle name="Comma 5 2 2 2 2 2" xfId="2028"/>
    <cellStyle name="Comma 5 2 2 2 2 2 2" xfId="5448"/>
    <cellStyle name="Comma 5 2 2 2 2 2 2 2" xfId="11921"/>
    <cellStyle name="Comma 5 2 2 2 2 2 3" xfId="7720"/>
    <cellStyle name="Comma 5 2 2 2 2 2 3 2" xfId="12492"/>
    <cellStyle name="Comma 5 2 2 2 2 2 4" xfId="9992"/>
    <cellStyle name="Comma 5 2 2 2 2 2 4 2" xfId="13063"/>
    <cellStyle name="Comma 5 2 2 2 2 2 5" xfId="3393"/>
    <cellStyle name="Comma 5 2 2 2 2 2 5 2" xfId="11350"/>
    <cellStyle name="Comma 5 2 2 2 2 2 6" xfId="2817"/>
    <cellStyle name="Comma 5 2 2 2 2 2 7" xfId="10778"/>
    <cellStyle name="Comma 5 2 2 2 2 3" xfId="4313"/>
    <cellStyle name="Comma 5 2 2 2 2 3 2" xfId="11636"/>
    <cellStyle name="Comma 5 2 2 2 2 4" xfId="6585"/>
    <cellStyle name="Comma 5 2 2 2 2 4 2" xfId="12207"/>
    <cellStyle name="Comma 5 2 2 2 2 5" xfId="8857"/>
    <cellStyle name="Comma 5 2 2 2 2 5 2" xfId="12778"/>
    <cellStyle name="Comma 5 2 2 2 2 6" xfId="3108"/>
    <cellStyle name="Comma 5 2 2 2 2 6 2" xfId="11065"/>
    <cellStyle name="Comma 5 2 2 2 2 7" xfId="2537"/>
    <cellStyle name="Comma 5 2 2 2 2 8" xfId="10498"/>
    <cellStyle name="Comma 5 2 2 2 3" xfId="1574"/>
    <cellStyle name="Comma 5 2 2 2 3 2" xfId="4994"/>
    <cellStyle name="Comma 5 2 2 2 3 2 2" xfId="11807"/>
    <cellStyle name="Comma 5 2 2 2 3 3" xfId="7266"/>
    <cellStyle name="Comma 5 2 2 2 3 3 2" xfId="12378"/>
    <cellStyle name="Comma 5 2 2 2 3 4" xfId="9538"/>
    <cellStyle name="Comma 5 2 2 2 3 4 2" xfId="12949"/>
    <cellStyle name="Comma 5 2 2 2 3 5" xfId="3279"/>
    <cellStyle name="Comma 5 2 2 2 3 5 2" xfId="11236"/>
    <cellStyle name="Comma 5 2 2 2 3 6" xfId="2705"/>
    <cellStyle name="Comma 5 2 2 2 3 7" xfId="10666"/>
    <cellStyle name="Comma 5 2 2 2 4" xfId="3859"/>
    <cellStyle name="Comma 5 2 2 2 4 2" xfId="11522"/>
    <cellStyle name="Comma 5 2 2 2 5" xfId="6131"/>
    <cellStyle name="Comma 5 2 2 2 5 2" xfId="12093"/>
    <cellStyle name="Comma 5 2 2 2 6" xfId="8403"/>
    <cellStyle name="Comma 5 2 2 2 6 2" xfId="12664"/>
    <cellStyle name="Comma 5 2 2 2 7" xfId="2994"/>
    <cellStyle name="Comma 5 2 2 2 7 2" xfId="10951"/>
    <cellStyle name="Comma 5 2 2 2 8" xfId="2425"/>
    <cellStyle name="Comma 5 2 2 2 9" xfId="10386"/>
    <cellStyle name="Comma 5 2 2 3" xfId="1120"/>
    <cellStyle name="Comma 5 2 2 3 2" xfId="2255"/>
    <cellStyle name="Comma 5 2 2 3 2 2" xfId="5675"/>
    <cellStyle name="Comma 5 2 2 3 2 2 2" xfId="11978"/>
    <cellStyle name="Comma 5 2 2 3 2 3" xfId="7947"/>
    <cellStyle name="Comma 5 2 2 3 2 3 2" xfId="12549"/>
    <cellStyle name="Comma 5 2 2 3 2 4" xfId="10219"/>
    <cellStyle name="Comma 5 2 2 3 2 4 2" xfId="13120"/>
    <cellStyle name="Comma 5 2 2 3 2 5" xfId="3450"/>
    <cellStyle name="Comma 5 2 2 3 2 5 2" xfId="11407"/>
    <cellStyle name="Comma 5 2 2 3 2 6" xfId="2873"/>
    <cellStyle name="Comma 5 2 2 3 2 7" xfId="10834"/>
    <cellStyle name="Comma 5 2 2 3 3" xfId="4540"/>
    <cellStyle name="Comma 5 2 2 3 3 2" xfId="11693"/>
    <cellStyle name="Comma 5 2 2 3 4" xfId="6812"/>
    <cellStyle name="Comma 5 2 2 3 4 2" xfId="12264"/>
    <cellStyle name="Comma 5 2 2 3 5" xfId="9084"/>
    <cellStyle name="Comma 5 2 2 3 5 2" xfId="12835"/>
    <cellStyle name="Comma 5 2 2 3 6" xfId="3165"/>
    <cellStyle name="Comma 5 2 2 3 6 2" xfId="11122"/>
    <cellStyle name="Comma 5 2 2 3 7" xfId="2593"/>
    <cellStyle name="Comma 5 2 2 3 8" xfId="10554"/>
    <cellStyle name="Comma 5 2 2 4" xfId="666"/>
    <cellStyle name="Comma 5 2 2 4 2" xfId="1801"/>
    <cellStyle name="Comma 5 2 2 4 2 2" xfId="5221"/>
    <cellStyle name="Comma 5 2 2 4 2 2 2" xfId="11864"/>
    <cellStyle name="Comma 5 2 2 4 2 3" xfId="7493"/>
    <cellStyle name="Comma 5 2 2 4 2 3 2" xfId="12435"/>
    <cellStyle name="Comma 5 2 2 4 2 4" xfId="9765"/>
    <cellStyle name="Comma 5 2 2 4 2 4 2" xfId="13006"/>
    <cellStyle name="Comma 5 2 2 4 2 5" xfId="3336"/>
    <cellStyle name="Comma 5 2 2 4 2 5 2" xfId="11293"/>
    <cellStyle name="Comma 5 2 2 4 2 6" xfId="2761"/>
    <cellStyle name="Comma 5 2 2 4 2 7" xfId="10722"/>
    <cellStyle name="Comma 5 2 2 4 3" xfId="4086"/>
    <cellStyle name="Comma 5 2 2 4 3 2" xfId="11579"/>
    <cellStyle name="Comma 5 2 2 4 4" xfId="6358"/>
    <cellStyle name="Comma 5 2 2 4 4 2" xfId="12150"/>
    <cellStyle name="Comma 5 2 2 4 5" xfId="8630"/>
    <cellStyle name="Comma 5 2 2 4 5 2" xfId="12721"/>
    <cellStyle name="Comma 5 2 2 4 6" xfId="3051"/>
    <cellStyle name="Comma 5 2 2 4 6 2" xfId="11008"/>
    <cellStyle name="Comma 5 2 2 4 7" xfId="2481"/>
    <cellStyle name="Comma 5 2 2 4 8" xfId="10442"/>
    <cellStyle name="Comma 5 2 2 5" xfId="1347"/>
    <cellStyle name="Comma 5 2 2 5 2" xfId="4767"/>
    <cellStyle name="Comma 5 2 2 5 2 2" xfId="11750"/>
    <cellStyle name="Comma 5 2 2 5 3" xfId="7039"/>
    <cellStyle name="Comma 5 2 2 5 3 2" xfId="12321"/>
    <cellStyle name="Comma 5 2 2 5 4" xfId="9311"/>
    <cellStyle name="Comma 5 2 2 5 4 2" xfId="12892"/>
    <cellStyle name="Comma 5 2 2 5 5" xfId="3222"/>
    <cellStyle name="Comma 5 2 2 5 5 2" xfId="11179"/>
    <cellStyle name="Comma 5 2 2 5 6" xfId="2649"/>
    <cellStyle name="Comma 5 2 2 5 7" xfId="10610"/>
    <cellStyle name="Comma 5 2 2 6" xfId="3632"/>
    <cellStyle name="Comma 5 2 2 6 2" xfId="11465"/>
    <cellStyle name="Comma 5 2 2 7" xfId="5904"/>
    <cellStyle name="Comma 5 2 2 7 2" xfId="12036"/>
    <cellStyle name="Comma 5 2 2 8" xfId="8176"/>
    <cellStyle name="Comma 5 2 2 8 2" xfId="12607"/>
    <cellStyle name="Comma 5 2 2 9" xfId="2934"/>
    <cellStyle name="Comma 5 2 2 9 2" xfId="10893"/>
    <cellStyle name="Comma 5 2 3" xfId="145"/>
    <cellStyle name="Comma 5 2 3 10" xfId="2354"/>
    <cellStyle name="Comma 5 2 3 11" xfId="10315"/>
    <cellStyle name="Comma 5 2 3 2" xfId="383"/>
    <cellStyle name="Comma 5 2 3 2 2" xfId="837"/>
    <cellStyle name="Comma 5 2 3 2 2 2" xfId="1972"/>
    <cellStyle name="Comma 5 2 3 2 2 2 2" xfId="5392"/>
    <cellStyle name="Comma 5 2 3 2 2 2 2 2" xfId="11907"/>
    <cellStyle name="Comma 5 2 3 2 2 2 3" xfId="7664"/>
    <cellStyle name="Comma 5 2 3 2 2 2 3 2" xfId="12478"/>
    <cellStyle name="Comma 5 2 3 2 2 2 4" xfId="9936"/>
    <cellStyle name="Comma 5 2 3 2 2 2 4 2" xfId="13049"/>
    <cellStyle name="Comma 5 2 3 2 2 2 5" xfId="3379"/>
    <cellStyle name="Comma 5 2 3 2 2 2 5 2" xfId="11336"/>
    <cellStyle name="Comma 5 2 3 2 2 2 6" xfId="2803"/>
    <cellStyle name="Comma 5 2 3 2 2 2 7" xfId="10764"/>
    <cellStyle name="Comma 5 2 3 2 2 3" xfId="4257"/>
    <cellStyle name="Comma 5 2 3 2 2 3 2" xfId="11622"/>
    <cellStyle name="Comma 5 2 3 2 2 4" xfId="6529"/>
    <cellStyle name="Comma 5 2 3 2 2 4 2" xfId="12193"/>
    <cellStyle name="Comma 5 2 3 2 2 5" xfId="8801"/>
    <cellStyle name="Comma 5 2 3 2 2 5 2" xfId="12764"/>
    <cellStyle name="Comma 5 2 3 2 2 6" xfId="3094"/>
    <cellStyle name="Comma 5 2 3 2 2 6 2" xfId="11051"/>
    <cellStyle name="Comma 5 2 3 2 2 7" xfId="2523"/>
    <cellStyle name="Comma 5 2 3 2 2 8" xfId="10484"/>
    <cellStyle name="Comma 5 2 3 2 3" xfId="1518"/>
    <cellStyle name="Comma 5 2 3 2 3 2" xfId="4938"/>
    <cellStyle name="Comma 5 2 3 2 3 2 2" xfId="11793"/>
    <cellStyle name="Comma 5 2 3 2 3 3" xfId="7210"/>
    <cellStyle name="Comma 5 2 3 2 3 3 2" xfId="12364"/>
    <cellStyle name="Comma 5 2 3 2 3 4" xfId="9482"/>
    <cellStyle name="Comma 5 2 3 2 3 4 2" xfId="12935"/>
    <cellStyle name="Comma 5 2 3 2 3 5" xfId="3265"/>
    <cellStyle name="Comma 5 2 3 2 3 5 2" xfId="11222"/>
    <cellStyle name="Comma 5 2 3 2 3 6" xfId="2691"/>
    <cellStyle name="Comma 5 2 3 2 3 7" xfId="10652"/>
    <cellStyle name="Comma 5 2 3 2 4" xfId="3803"/>
    <cellStyle name="Comma 5 2 3 2 4 2" xfId="11508"/>
    <cellStyle name="Comma 5 2 3 2 5" xfId="6075"/>
    <cellStyle name="Comma 5 2 3 2 5 2" xfId="12079"/>
    <cellStyle name="Comma 5 2 3 2 6" xfId="8347"/>
    <cellStyle name="Comma 5 2 3 2 6 2" xfId="12650"/>
    <cellStyle name="Comma 5 2 3 2 7" xfId="2980"/>
    <cellStyle name="Comma 5 2 3 2 7 2" xfId="10937"/>
    <cellStyle name="Comma 5 2 3 2 8" xfId="2411"/>
    <cellStyle name="Comma 5 2 3 2 9" xfId="10372"/>
    <cellStyle name="Comma 5 2 3 3" xfId="1064"/>
    <cellStyle name="Comma 5 2 3 3 2" xfId="2199"/>
    <cellStyle name="Comma 5 2 3 3 2 2" xfId="5619"/>
    <cellStyle name="Comma 5 2 3 3 2 2 2" xfId="11964"/>
    <cellStyle name="Comma 5 2 3 3 2 3" xfId="7891"/>
    <cellStyle name="Comma 5 2 3 3 2 3 2" xfId="12535"/>
    <cellStyle name="Comma 5 2 3 3 2 4" xfId="10163"/>
    <cellStyle name="Comma 5 2 3 3 2 4 2" xfId="13106"/>
    <cellStyle name="Comma 5 2 3 3 2 5" xfId="3436"/>
    <cellStyle name="Comma 5 2 3 3 2 5 2" xfId="11393"/>
    <cellStyle name="Comma 5 2 3 3 2 6" xfId="2859"/>
    <cellStyle name="Comma 5 2 3 3 2 7" xfId="10820"/>
    <cellStyle name="Comma 5 2 3 3 3" xfId="4484"/>
    <cellStyle name="Comma 5 2 3 3 3 2" xfId="11679"/>
    <cellStyle name="Comma 5 2 3 3 4" xfId="6756"/>
    <cellStyle name="Comma 5 2 3 3 4 2" xfId="12250"/>
    <cellStyle name="Comma 5 2 3 3 5" xfId="9028"/>
    <cellStyle name="Comma 5 2 3 3 5 2" xfId="12821"/>
    <cellStyle name="Comma 5 2 3 3 6" xfId="3151"/>
    <cellStyle name="Comma 5 2 3 3 6 2" xfId="11108"/>
    <cellStyle name="Comma 5 2 3 3 7" xfId="2579"/>
    <cellStyle name="Comma 5 2 3 3 8" xfId="10540"/>
    <cellStyle name="Comma 5 2 3 4" xfId="610"/>
    <cellStyle name="Comma 5 2 3 4 2" xfId="1745"/>
    <cellStyle name="Comma 5 2 3 4 2 2" xfId="5165"/>
    <cellStyle name="Comma 5 2 3 4 2 2 2" xfId="11850"/>
    <cellStyle name="Comma 5 2 3 4 2 3" xfId="7437"/>
    <cellStyle name="Comma 5 2 3 4 2 3 2" xfId="12421"/>
    <cellStyle name="Comma 5 2 3 4 2 4" xfId="9709"/>
    <cellStyle name="Comma 5 2 3 4 2 4 2" xfId="12992"/>
    <cellStyle name="Comma 5 2 3 4 2 5" xfId="3322"/>
    <cellStyle name="Comma 5 2 3 4 2 5 2" xfId="11279"/>
    <cellStyle name="Comma 5 2 3 4 2 6" xfId="2747"/>
    <cellStyle name="Comma 5 2 3 4 2 7" xfId="10708"/>
    <cellStyle name="Comma 5 2 3 4 3" xfId="4030"/>
    <cellStyle name="Comma 5 2 3 4 3 2" xfId="11565"/>
    <cellStyle name="Comma 5 2 3 4 4" xfId="6302"/>
    <cellStyle name="Comma 5 2 3 4 4 2" xfId="12136"/>
    <cellStyle name="Comma 5 2 3 4 5" xfId="8574"/>
    <cellStyle name="Comma 5 2 3 4 5 2" xfId="12707"/>
    <cellStyle name="Comma 5 2 3 4 6" xfId="3037"/>
    <cellStyle name="Comma 5 2 3 4 6 2" xfId="10994"/>
    <cellStyle name="Comma 5 2 3 4 7" xfId="2467"/>
    <cellStyle name="Comma 5 2 3 4 8" xfId="10428"/>
    <cellStyle name="Comma 5 2 3 5" xfId="1291"/>
    <cellStyle name="Comma 5 2 3 5 2" xfId="4711"/>
    <cellStyle name="Comma 5 2 3 5 2 2" xfId="11736"/>
    <cellStyle name="Comma 5 2 3 5 3" xfId="6983"/>
    <cellStyle name="Comma 5 2 3 5 3 2" xfId="12307"/>
    <cellStyle name="Comma 5 2 3 5 4" xfId="9255"/>
    <cellStyle name="Comma 5 2 3 5 4 2" xfId="12878"/>
    <cellStyle name="Comma 5 2 3 5 5" xfId="3208"/>
    <cellStyle name="Comma 5 2 3 5 5 2" xfId="11165"/>
    <cellStyle name="Comma 5 2 3 5 6" xfId="2635"/>
    <cellStyle name="Comma 5 2 3 5 7" xfId="10596"/>
    <cellStyle name="Comma 5 2 3 6" xfId="3576"/>
    <cellStyle name="Comma 5 2 3 6 2" xfId="11451"/>
    <cellStyle name="Comma 5 2 3 7" xfId="5848"/>
    <cellStyle name="Comma 5 2 3 7 2" xfId="12022"/>
    <cellStyle name="Comma 5 2 3 8" xfId="8120"/>
    <cellStyle name="Comma 5 2 3 8 2" xfId="12593"/>
    <cellStyle name="Comma 5 2 3 9" xfId="2920"/>
    <cellStyle name="Comma 5 2 3 9 2" xfId="10879"/>
    <cellStyle name="Comma 5 2 4" xfId="271"/>
    <cellStyle name="Comma 5 2 4 10" xfId="2383"/>
    <cellStyle name="Comma 5 2 4 11" xfId="10344"/>
    <cellStyle name="Comma 5 2 4 2" xfId="498"/>
    <cellStyle name="Comma 5 2 4 2 2" xfId="952"/>
    <cellStyle name="Comma 5 2 4 2 2 2" xfId="2087"/>
    <cellStyle name="Comma 5 2 4 2 2 2 2" xfId="5507"/>
    <cellStyle name="Comma 5 2 4 2 2 2 2 2" xfId="11936"/>
    <cellStyle name="Comma 5 2 4 2 2 2 3" xfId="7779"/>
    <cellStyle name="Comma 5 2 4 2 2 2 3 2" xfId="12507"/>
    <cellStyle name="Comma 5 2 4 2 2 2 4" xfId="10051"/>
    <cellStyle name="Comma 5 2 4 2 2 2 4 2" xfId="13078"/>
    <cellStyle name="Comma 5 2 4 2 2 2 5" xfId="3408"/>
    <cellStyle name="Comma 5 2 4 2 2 2 5 2" xfId="11365"/>
    <cellStyle name="Comma 5 2 4 2 2 2 6" xfId="2831"/>
    <cellStyle name="Comma 5 2 4 2 2 2 7" xfId="10792"/>
    <cellStyle name="Comma 5 2 4 2 2 3" xfId="4372"/>
    <cellStyle name="Comma 5 2 4 2 2 3 2" xfId="11651"/>
    <cellStyle name="Comma 5 2 4 2 2 4" xfId="6644"/>
    <cellStyle name="Comma 5 2 4 2 2 4 2" xfId="12222"/>
    <cellStyle name="Comma 5 2 4 2 2 5" xfId="8916"/>
    <cellStyle name="Comma 5 2 4 2 2 5 2" xfId="12793"/>
    <cellStyle name="Comma 5 2 4 2 2 6" xfId="3123"/>
    <cellStyle name="Comma 5 2 4 2 2 6 2" xfId="11080"/>
    <cellStyle name="Comma 5 2 4 2 2 7" xfId="2551"/>
    <cellStyle name="Comma 5 2 4 2 2 8" xfId="10512"/>
    <cellStyle name="Comma 5 2 4 2 3" xfId="1633"/>
    <cellStyle name="Comma 5 2 4 2 3 2" xfId="5053"/>
    <cellStyle name="Comma 5 2 4 2 3 2 2" xfId="11822"/>
    <cellStyle name="Comma 5 2 4 2 3 3" xfId="7325"/>
    <cellStyle name="Comma 5 2 4 2 3 3 2" xfId="12393"/>
    <cellStyle name="Comma 5 2 4 2 3 4" xfId="9597"/>
    <cellStyle name="Comma 5 2 4 2 3 4 2" xfId="12964"/>
    <cellStyle name="Comma 5 2 4 2 3 5" xfId="3294"/>
    <cellStyle name="Comma 5 2 4 2 3 5 2" xfId="11251"/>
    <cellStyle name="Comma 5 2 4 2 3 6" xfId="2719"/>
    <cellStyle name="Comma 5 2 4 2 3 7" xfId="10680"/>
    <cellStyle name="Comma 5 2 4 2 4" xfId="3918"/>
    <cellStyle name="Comma 5 2 4 2 4 2" xfId="11537"/>
    <cellStyle name="Comma 5 2 4 2 5" xfId="6190"/>
    <cellStyle name="Comma 5 2 4 2 5 2" xfId="12108"/>
    <cellStyle name="Comma 5 2 4 2 6" xfId="8462"/>
    <cellStyle name="Comma 5 2 4 2 6 2" xfId="12679"/>
    <cellStyle name="Comma 5 2 4 2 7" xfId="3009"/>
    <cellStyle name="Comma 5 2 4 2 7 2" xfId="10966"/>
    <cellStyle name="Comma 5 2 4 2 8" xfId="2439"/>
    <cellStyle name="Comma 5 2 4 2 9" xfId="10400"/>
    <cellStyle name="Comma 5 2 4 3" xfId="1179"/>
    <cellStyle name="Comma 5 2 4 3 2" xfId="2314"/>
    <cellStyle name="Comma 5 2 4 3 2 2" xfId="5734"/>
    <cellStyle name="Comma 5 2 4 3 2 2 2" xfId="11993"/>
    <cellStyle name="Comma 5 2 4 3 2 3" xfId="8006"/>
    <cellStyle name="Comma 5 2 4 3 2 3 2" xfId="12564"/>
    <cellStyle name="Comma 5 2 4 3 2 4" xfId="10278"/>
    <cellStyle name="Comma 5 2 4 3 2 4 2" xfId="13135"/>
    <cellStyle name="Comma 5 2 4 3 2 5" xfId="3465"/>
    <cellStyle name="Comma 5 2 4 3 2 5 2" xfId="11422"/>
    <cellStyle name="Comma 5 2 4 3 2 6" xfId="2887"/>
    <cellStyle name="Comma 5 2 4 3 2 7" xfId="10848"/>
    <cellStyle name="Comma 5 2 4 3 3" xfId="4599"/>
    <cellStyle name="Comma 5 2 4 3 3 2" xfId="11708"/>
    <cellStyle name="Comma 5 2 4 3 4" xfId="6871"/>
    <cellStyle name="Comma 5 2 4 3 4 2" xfId="12279"/>
    <cellStyle name="Comma 5 2 4 3 5" xfId="9143"/>
    <cellStyle name="Comma 5 2 4 3 5 2" xfId="12850"/>
    <cellStyle name="Comma 5 2 4 3 6" xfId="3180"/>
    <cellStyle name="Comma 5 2 4 3 6 2" xfId="11137"/>
    <cellStyle name="Comma 5 2 4 3 7" xfId="2607"/>
    <cellStyle name="Comma 5 2 4 3 8" xfId="10568"/>
    <cellStyle name="Comma 5 2 4 4" xfId="725"/>
    <cellStyle name="Comma 5 2 4 4 2" xfId="1860"/>
    <cellStyle name="Comma 5 2 4 4 2 2" xfId="5280"/>
    <cellStyle name="Comma 5 2 4 4 2 2 2" xfId="11879"/>
    <cellStyle name="Comma 5 2 4 4 2 3" xfId="7552"/>
    <cellStyle name="Comma 5 2 4 4 2 3 2" xfId="12450"/>
    <cellStyle name="Comma 5 2 4 4 2 4" xfId="9824"/>
    <cellStyle name="Comma 5 2 4 4 2 4 2" xfId="13021"/>
    <cellStyle name="Comma 5 2 4 4 2 5" xfId="3351"/>
    <cellStyle name="Comma 5 2 4 4 2 5 2" xfId="11308"/>
    <cellStyle name="Comma 5 2 4 4 2 6" xfId="2775"/>
    <cellStyle name="Comma 5 2 4 4 2 7" xfId="10736"/>
    <cellStyle name="Comma 5 2 4 4 3" xfId="4145"/>
    <cellStyle name="Comma 5 2 4 4 3 2" xfId="11594"/>
    <cellStyle name="Comma 5 2 4 4 4" xfId="6417"/>
    <cellStyle name="Comma 5 2 4 4 4 2" xfId="12165"/>
    <cellStyle name="Comma 5 2 4 4 5" xfId="8689"/>
    <cellStyle name="Comma 5 2 4 4 5 2" xfId="12736"/>
    <cellStyle name="Comma 5 2 4 4 6" xfId="3066"/>
    <cellStyle name="Comma 5 2 4 4 6 2" xfId="11023"/>
    <cellStyle name="Comma 5 2 4 4 7" xfId="2495"/>
    <cellStyle name="Comma 5 2 4 4 8" xfId="10456"/>
    <cellStyle name="Comma 5 2 4 5" xfId="1406"/>
    <cellStyle name="Comma 5 2 4 5 2" xfId="4826"/>
    <cellStyle name="Comma 5 2 4 5 2 2" xfId="11765"/>
    <cellStyle name="Comma 5 2 4 5 3" xfId="7098"/>
    <cellStyle name="Comma 5 2 4 5 3 2" xfId="12336"/>
    <cellStyle name="Comma 5 2 4 5 4" xfId="9370"/>
    <cellStyle name="Comma 5 2 4 5 4 2" xfId="12907"/>
    <cellStyle name="Comma 5 2 4 5 5" xfId="3237"/>
    <cellStyle name="Comma 5 2 4 5 5 2" xfId="11194"/>
    <cellStyle name="Comma 5 2 4 5 6" xfId="2663"/>
    <cellStyle name="Comma 5 2 4 5 7" xfId="10624"/>
    <cellStyle name="Comma 5 2 4 6" xfId="3691"/>
    <cellStyle name="Comma 5 2 4 6 2" xfId="11480"/>
    <cellStyle name="Comma 5 2 4 7" xfId="5963"/>
    <cellStyle name="Comma 5 2 4 7 2" xfId="12051"/>
    <cellStyle name="Comma 5 2 4 8" xfId="8235"/>
    <cellStyle name="Comma 5 2 4 8 2" xfId="12622"/>
    <cellStyle name="Comma 5 2 4 9" xfId="2952"/>
    <cellStyle name="Comma 5 2 4 9 2" xfId="10909"/>
    <cellStyle name="Comma 5 2 5" xfId="327"/>
    <cellStyle name="Comma 5 2 5 2" xfId="781"/>
    <cellStyle name="Comma 5 2 5 2 2" xfId="1916"/>
    <cellStyle name="Comma 5 2 5 2 2 2" xfId="5336"/>
    <cellStyle name="Comma 5 2 5 2 2 2 2" xfId="11893"/>
    <cellStyle name="Comma 5 2 5 2 2 3" xfId="7608"/>
    <cellStyle name="Comma 5 2 5 2 2 3 2" xfId="12464"/>
    <cellStyle name="Comma 5 2 5 2 2 4" xfId="9880"/>
    <cellStyle name="Comma 5 2 5 2 2 4 2" xfId="13035"/>
    <cellStyle name="Comma 5 2 5 2 2 5" xfId="3365"/>
    <cellStyle name="Comma 5 2 5 2 2 5 2" xfId="11322"/>
    <cellStyle name="Comma 5 2 5 2 2 6" xfId="2789"/>
    <cellStyle name="Comma 5 2 5 2 2 7" xfId="10750"/>
    <cellStyle name="Comma 5 2 5 2 3" xfId="4201"/>
    <cellStyle name="Comma 5 2 5 2 3 2" xfId="11608"/>
    <cellStyle name="Comma 5 2 5 2 4" xfId="6473"/>
    <cellStyle name="Comma 5 2 5 2 4 2" xfId="12179"/>
    <cellStyle name="Comma 5 2 5 2 5" xfId="8745"/>
    <cellStyle name="Comma 5 2 5 2 5 2" xfId="12750"/>
    <cellStyle name="Comma 5 2 5 2 6" xfId="3080"/>
    <cellStyle name="Comma 5 2 5 2 6 2" xfId="11037"/>
    <cellStyle name="Comma 5 2 5 2 7" xfId="2509"/>
    <cellStyle name="Comma 5 2 5 2 8" xfId="10470"/>
    <cellStyle name="Comma 5 2 5 3" xfId="1462"/>
    <cellStyle name="Comma 5 2 5 3 2" xfId="4882"/>
    <cellStyle name="Comma 5 2 5 3 2 2" xfId="11779"/>
    <cellStyle name="Comma 5 2 5 3 3" xfId="7154"/>
    <cellStyle name="Comma 5 2 5 3 3 2" xfId="12350"/>
    <cellStyle name="Comma 5 2 5 3 4" xfId="9426"/>
    <cellStyle name="Comma 5 2 5 3 4 2" xfId="12921"/>
    <cellStyle name="Comma 5 2 5 3 5" xfId="3251"/>
    <cellStyle name="Comma 5 2 5 3 5 2" xfId="11208"/>
    <cellStyle name="Comma 5 2 5 3 6" xfId="2677"/>
    <cellStyle name="Comma 5 2 5 3 7" xfId="10638"/>
    <cellStyle name="Comma 5 2 5 4" xfId="3747"/>
    <cellStyle name="Comma 5 2 5 4 2" xfId="11494"/>
    <cellStyle name="Comma 5 2 5 5" xfId="6019"/>
    <cellStyle name="Comma 5 2 5 5 2" xfId="12065"/>
    <cellStyle name="Comma 5 2 5 6" xfId="8291"/>
    <cellStyle name="Comma 5 2 5 6 2" xfId="12636"/>
    <cellStyle name="Comma 5 2 5 7" xfId="2966"/>
    <cellStyle name="Comma 5 2 5 7 2" xfId="10923"/>
    <cellStyle name="Comma 5 2 5 8" xfId="2397"/>
    <cellStyle name="Comma 5 2 5 9" xfId="10358"/>
    <cellStyle name="Comma 5 2 6" xfId="1008"/>
    <cellStyle name="Comma 5 2 6 2" xfId="2143"/>
    <cellStyle name="Comma 5 2 6 2 2" xfId="5563"/>
    <cellStyle name="Comma 5 2 6 2 2 2" xfId="11950"/>
    <cellStyle name="Comma 5 2 6 2 3" xfId="7835"/>
    <cellStyle name="Comma 5 2 6 2 3 2" xfId="12521"/>
    <cellStyle name="Comma 5 2 6 2 4" xfId="10107"/>
    <cellStyle name="Comma 5 2 6 2 4 2" xfId="13092"/>
    <cellStyle name="Comma 5 2 6 2 5" xfId="3422"/>
    <cellStyle name="Comma 5 2 6 2 5 2" xfId="11379"/>
    <cellStyle name="Comma 5 2 6 2 6" xfId="2845"/>
    <cellStyle name="Comma 5 2 6 2 7" xfId="10806"/>
    <cellStyle name="Comma 5 2 6 3" xfId="4428"/>
    <cellStyle name="Comma 5 2 6 3 2" xfId="11665"/>
    <cellStyle name="Comma 5 2 6 4" xfId="6700"/>
    <cellStyle name="Comma 5 2 6 4 2" xfId="12236"/>
    <cellStyle name="Comma 5 2 6 5" xfId="8972"/>
    <cellStyle name="Comma 5 2 6 5 2" xfId="12807"/>
    <cellStyle name="Comma 5 2 6 6" xfId="3137"/>
    <cellStyle name="Comma 5 2 6 6 2" xfId="11094"/>
    <cellStyle name="Comma 5 2 6 7" xfId="2565"/>
    <cellStyle name="Comma 5 2 6 8" xfId="10526"/>
    <cellStyle name="Comma 5 2 7" xfId="554"/>
    <cellStyle name="Comma 5 2 7 2" xfId="1689"/>
    <cellStyle name="Comma 5 2 7 2 2" xfId="5109"/>
    <cellStyle name="Comma 5 2 7 2 2 2" xfId="11836"/>
    <cellStyle name="Comma 5 2 7 2 3" xfId="7381"/>
    <cellStyle name="Comma 5 2 7 2 3 2" xfId="12407"/>
    <cellStyle name="Comma 5 2 7 2 4" xfId="9653"/>
    <cellStyle name="Comma 5 2 7 2 4 2" xfId="12978"/>
    <cellStyle name="Comma 5 2 7 2 5" xfId="3308"/>
    <cellStyle name="Comma 5 2 7 2 5 2" xfId="11265"/>
    <cellStyle name="Comma 5 2 7 2 6" xfId="2733"/>
    <cellStyle name="Comma 5 2 7 2 7" xfId="10694"/>
    <cellStyle name="Comma 5 2 7 3" xfId="3974"/>
    <cellStyle name="Comma 5 2 7 3 2" xfId="11551"/>
    <cellStyle name="Comma 5 2 7 4" xfId="6246"/>
    <cellStyle name="Comma 5 2 7 4 2" xfId="12122"/>
    <cellStyle name="Comma 5 2 7 5" xfId="8518"/>
    <cellStyle name="Comma 5 2 7 5 2" xfId="12693"/>
    <cellStyle name="Comma 5 2 7 6" xfId="3023"/>
    <cellStyle name="Comma 5 2 7 6 2" xfId="10980"/>
    <cellStyle name="Comma 5 2 7 7" xfId="2453"/>
    <cellStyle name="Comma 5 2 7 8" xfId="10414"/>
    <cellStyle name="Comma 5 2 8" xfId="1235"/>
    <cellStyle name="Comma 5 2 8 2" xfId="4655"/>
    <cellStyle name="Comma 5 2 8 2 2" xfId="11722"/>
    <cellStyle name="Comma 5 2 8 3" xfId="6927"/>
    <cellStyle name="Comma 5 2 8 3 2" xfId="12293"/>
    <cellStyle name="Comma 5 2 8 4" xfId="9199"/>
    <cellStyle name="Comma 5 2 8 4 2" xfId="12864"/>
    <cellStyle name="Comma 5 2 8 5" xfId="3194"/>
    <cellStyle name="Comma 5 2 8 5 2" xfId="11151"/>
    <cellStyle name="Comma 5 2 8 6" xfId="2621"/>
    <cellStyle name="Comma 5 2 8 7" xfId="10582"/>
    <cellStyle name="Comma 5 2 9" xfId="3520"/>
    <cellStyle name="Comma 5 2 9 2" xfId="11437"/>
    <cellStyle name="Comma 5 3" xfId="173"/>
    <cellStyle name="Comma 5 3 10" xfId="2361"/>
    <cellStyle name="Comma 5 3 11" xfId="10322"/>
    <cellStyle name="Comma 5 3 2" xfId="411"/>
    <cellStyle name="Comma 5 3 2 2" xfId="865"/>
    <cellStyle name="Comma 5 3 2 2 2" xfId="2000"/>
    <cellStyle name="Comma 5 3 2 2 2 2" xfId="5420"/>
    <cellStyle name="Comma 5 3 2 2 2 2 2" xfId="11914"/>
    <cellStyle name="Comma 5 3 2 2 2 3" xfId="7692"/>
    <cellStyle name="Comma 5 3 2 2 2 3 2" xfId="12485"/>
    <cellStyle name="Comma 5 3 2 2 2 4" xfId="9964"/>
    <cellStyle name="Comma 5 3 2 2 2 4 2" xfId="13056"/>
    <cellStyle name="Comma 5 3 2 2 2 5" xfId="3386"/>
    <cellStyle name="Comma 5 3 2 2 2 5 2" xfId="11343"/>
    <cellStyle name="Comma 5 3 2 2 2 6" xfId="2810"/>
    <cellStyle name="Comma 5 3 2 2 2 7" xfId="10771"/>
    <cellStyle name="Comma 5 3 2 2 3" xfId="4285"/>
    <cellStyle name="Comma 5 3 2 2 3 2" xfId="11629"/>
    <cellStyle name="Comma 5 3 2 2 4" xfId="6557"/>
    <cellStyle name="Comma 5 3 2 2 4 2" xfId="12200"/>
    <cellStyle name="Comma 5 3 2 2 5" xfId="8829"/>
    <cellStyle name="Comma 5 3 2 2 5 2" xfId="12771"/>
    <cellStyle name="Comma 5 3 2 2 6" xfId="3101"/>
    <cellStyle name="Comma 5 3 2 2 6 2" xfId="11058"/>
    <cellStyle name="Comma 5 3 2 2 7" xfId="2530"/>
    <cellStyle name="Comma 5 3 2 2 8" xfId="10491"/>
    <cellStyle name="Comma 5 3 2 3" xfId="1546"/>
    <cellStyle name="Comma 5 3 2 3 2" xfId="4966"/>
    <cellStyle name="Comma 5 3 2 3 2 2" xfId="11800"/>
    <cellStyle name="Comma 5 3 2 3 3" xfId="7238"/>
    <cellStyle name="Comma 5 3 2 3 3 2" xfId="12371"/>
    <cellStyle name="Comma 5 3 2 3 4" xfId="9510"/>
    <cellStyle name="Comma 5 3 2 3 4 2" xfId="12942"/>
    <cellStyle name="Comma 5 3 2 3 5" xfId="3272"/>
    <cellStyle name="Comma 5 3 2 3 5 2" xfId="11229"/>
    <cellStyle name="Comma 5 3 2 3 6" xfId="2698"/>
    <cellStyle name="Comma 5 3 2 3 7" xfId="10659"/>
    <cellStyle name="Comma 5 3 2 4" xfId="3831"/>
    <cellStyle name="Comma 5 3 2 4 2" xfId="11515"/>
    <cellStyle name="Comma 5 3 2 5" xfId="6103"/>
    <cellStyle name="Comma 5 3 2 5 2" xfId="12086"/>
    <cellStyle name="Comma 5 3 2 6" xfId="8375"/>
    <cellStyle name="Comma 5 3 2 6 2" xfId="12657"/>
    <cellStyle name="Comma 5 3 2 7" xfId="2987"/>
    <cellStyle name="Comma 5 3 2 7 2" xfId="10944"/>
    <cellStyle name="Comma 5 3 2 8" xfId="2418"/>
    <cellStyle name="Comma 5 3 2 9" xfId="10379"/>
    <cellStyle name="Comma 5 3 3" xfId="1092"/>
    <cellStyle name="Comma 5 3 3 2" xfId="2227"/>
    <cellStyle name="Comma 5 3 3 2 2" xfId="5647"/>
    <cellStyle name="Comma 5 3 3 2 2 2" xfId="11971"/>
    <cellStyle name="Comma 5 3 3 2 3" xfId="7919"/>
    <cellStyle name="Comma 5 3 3 2 3 2" xfId="12542"/>
    <cellStyle name="Comma 5 3 3 2 4" xfId="10191"/>
    <cellStyle name="Comma 5 3 3 2 4 2" xfId="13113"/>
    <cellStyle name="Comma 5 3 3 2 5" xfId="3443"/>
    <cellStyle name="Comma 5 3 3 2 5 2" xfId="11400"/>
    <cellStyle name="Comma 5 3 3 2 6" xfId="2866"/>
    <cellStyle name="Comma 5 3 3 2 7" xfId="10827"/>
    <cellStyle name="Comma 5 3 3 3" xfId="4512"/>
    <cellStyle name="Comma 5 3 3 3 2" xfId="11686"/>
    <cellStyle name="Comma 5 3 3 4" xfId="6784"/>
    <cellStyle name="Comma 5 3 3 4 2" xfId="12257"/>
    <cellStyle name="Comma 5 3 3 5" xfId="9056"/>
    <cellStyle name="Comma 5 3 3 5 2" xfId="12828"/>
    <cellStyle name="Comma 5 3 3 6" xfId="3158"/>
    <cellStyle name="Comma 5 3 3 6 2" xfId="11115"/>
    <cellStyle name="Comma 5 3 3 7" xfId="2586"/>
    <cellStyle name="Comma 5 3 3 8" xfId="10547"/>
    <cellStyle name="Comma 5 3 4" xfId="638"/>
    <cellStyle name="Comma 5 3 4 2" xfId="1773"/>
    <cellStyle name="Comma 5 3 4 2 2" xfId="5193"/>
    <cellStyle name="Comma 5 3 4 2 2 2" xfId="11857"/>
    <cellStyle name="Comma 5 3 4 2 3" xfId="7465"/>
    <cellStyle name="Comma 5 3 4 2 3 2" xfId="12428"/>
    <cellStyle name="Comma 5 3 4 2 4" xfId="9737"/>
    <cellStyle name="Comma 5 3 4 2 4 2" xfId="12999"/>
    <cellStyle name="Comma 5 3 4 2 5" xfId="3329"/>
    <cellStyle name="Comma 5 3 4 2 5 2" xfId="11286"/>
    <cellStyle name="Comma 5 3 4 2 6" xfId="2754"/>
    <cellStyle name="Comma 5 3 4 2 7" xfId="10715"/>
    <cellStyle name="Comma 5 3 4 3" xfId="4058"/>
    <cellStyle name="Comma 5 3 4 3 2" xfId="11572"/>
    <cellStyle name="Comma 5 3 4 4" xfId="6330"/>
    <cellStyle name="Comma 5 3 4 4 2" xfId="12143"/>
    <cellStyle name="Comma 5 3 4 5" xfId="8602"/>
    <cellStyle name="Comma 5 3 4 5 2" xfId="12714"/>
    <cellStyle name="Comma 5 3 4 6" xfId="3044"/>
    <cellStyle name="Comma 5 3 4 6 2" xfId="11001"/>
    <cellStyle name="Comma 5 3 4 7" xfId="2474"/>
    <cellStyle name="Comma 5 3 4 8" xfId="10435"/>
    <cellStyle name="Comma 5 3 5" xfId="1319"/>
    <cellStyle name="Comma 5 3 5 2" xfId="4739"/>
    <cellStyle name="Comma 5 3 5 2 2" xfId="11743"/>
    <cellStyle name="Comma 5 3 5 3" xfId="7011"/>
    <cellStyle name="Comma 5 3 5 3 2" xfId="12314"/>
    <cellStyle name="Comma 5 3 5 4" xfId="9283"/>
    <cellStyle name="Comma 5 3 5 4 2" xfId="12885"/>
    <cellStyle name="Comma 5 3 5 5" xfId="3215"/>
    <cellStyle name="Comma 5 3 5 5 2" xfId="11172"/>
    <cellStyle name="Comma 5 3 5 6" xfId="2642"/>
    <cellStyle name="Comma 5 3 5 7" xfId="10603"/>
    <cellStyle name="Comma 5 3 6" xfId="3604"/>
    <cellStyle name="Comma 5 3 6 2" xfId="11458"/>
    <cellStyle name="Comma 5 3 7" xfId="5876"/>
    <cellStyle name="Comma 5 3 7 2" xfId="12029"/>
    <cellStyle name="Comma 5 3 8" xfId="8148"/>
    <cellStyle name="Comma 5 3 8 2" xfId="12600"/>
    <cellStyle name="Comma 5 3 9" xfId="2927"/>
    <cellStyle name="Comma 5 3 9 2" xfId="10886"/>
    <cellStyle name="Comma 5 4" xfId="117"/>
    <cellStyle name="Comma 5 4 10" xfId="2347"/>
    <cellStyle name="Comma 5 4 11" xfId="10308"/>
    <cellStyle name="Comma 5 4 2" xfId="355"/>
    <cellStyle name="Comma 5 4 2 2" xfId="809"/>
    <cellStyle name="Comma 5 4 2 2 2" xfId="1944"/>
    <cellStyle name="Comma 5 4 2 2 2 2" xfId="5364"/>
    <cellStyle name="Comma 5 4 2 2 2 2 2" xfId="11900"/>
    <cellStyle name="Comma 5 4 2 2 2 3" xfId="7636"/>
    <cellStyle name="Comma 5 4 2 2 2 3 2" xfId="12471"/>
    <cellStyle name="Comma 5 4 2 2 2 4" xfId="9908"/>
    <cellStyle name="Comma 5 4 2 2 2 4 2" xfId="13042"/>
    <cellStyle name="Comma 5 4 2 2 2 5" xfId="3372"/>
    <cellStyle name="Comma 5 4 2 2 2 5 2" xfId="11329"/>
    <cellStyle name="Comma 5 4 2 2 2 6" xfId="2796"/>
    <cellStyle name="Comma 5 4 2 2 2 7" xfId="10757"/>
    <cellStyle name="Comma 5 4 2 2 3" xfId="4229"/>
    <cellStyle name="Comma 5 4 2 2 3 2" xfId="11615"/>
    <cellStyle name="Comma 5 4 2 2 4" xfId="6501"/>
    <cellStyle name="Comma 5 4 2 2 4 2" xfId="12186"/>
    <cellStyle name="Comma 5 4 2 2 5" xfId="8773"/>
    <cellStyle name="Comma 5 4 2 2 5 2" xfId="12757"/>
    <cellStyle name="Comma 5 4 2 2 6" xfId="3087"/>
    <cellStyle name="Comma 5 4 2 2 6 2" xfId="11044"/>
    <cellStyle name="Comma 5 4 2 2 7" xfId="2516"/>
    <cellStyle name="Comma 5 4 2 2 8" xfId="10477"/>
    <cellStyle name="Comma 5 4 2 3" xfId="1490"/>
    <cellStyle name="Comma 5 4 2 3 2" xfId="4910"/>
    <cellStyle name="Comma 5 4 2 3 2 2" xfId="11786"/>
    <cellStyle name="Comma 5 4 2 3 3" xfId="7182"/>
    <cellStyle name="Comma 5 4 2 3 3 2" xfId="12357"/>
    <cellStyle name="Comma 5 4 2 3 4" xfId="9454"/>
    <cellStyle name="Comma 5 4 2 3 4 2" xfId="12928"/>
    <cellStyle name="Comma 5 4 2 3 5" xfId="3258"/>
    <cellStyle name="Comma 5 4 2 3 5 2" xfId="11215"/>
    <cellStyle name="Comma 5 4 2 3 6" xfId="2684"/>
    <cellStyle name="Comma 5 4 2 3 7" xfId="10645"/>
    <cellStyle name="Comma 5 4 2 4" xfId="3775"/>
    <cellStyle name="Comma 5 4 2 4 2" xfId="11501"/>
    <cellStyle name="Comma 5 4 2 5" xfId="6047"/>
    <cellStyle name="Comma 5 4 2 5 2" xfId="12072"/>
    <cellStyle name="Comma 5 4 2 6" xfId="8319"/>
    <cellStyle name="Comma 5 4 2 6 2" xfId="12643"/>
    <cellStyle name="Comma 5 4 2 7" xfId="2973"/>
    <cellStyle name="Comma 5 4 2 7 2" xfId="10930"/>
    <cellStyle name="Comma 5 4 2 8" xfId="2404"/>
    <cellStyle name="Comma 5 4 2 9" xfId="10365"/>
    <cellStyle name="Comma 5 4 3" xfId="1036"/>
    <cellStyle name="Comma 5 4 3 2" xfId="2171"/>
    <cellStyle name="Comma 5 4 3 2 2" xfId="5591"/>
    <cellStyle name="Comma 5 4 3 2 2 2" xfId="11957"/>
    <cellStyle name="Comma 5 4 3 2 3" xfId="7863"/>
    <cellStyle name="Comma 5 4 3 2 3 2" xfId="12528"/>
    <cellStyle name="Comma 5 4 3 2 4" xfId="10135"/>
    <cellStyle name="Comma 5 4 3 2 4 2" xfId="13099"/>
    <cellStyle name="Comma 5 4 3 2 5" xfId="3429"/>
    <cellStyle name="Comma 5 4 3 2 5 2" xfId="11386"/>
    <cellStyle name="Comma 5 4 3 2 6" xfId="2852"/>
    <cellStyle name="Comma 5 4 3 2 7" xfId="10813"/>
    <cellStyle name="Comma 5 4 3 3" xfId="4456"/>
    <cellStyle name="Comma 5 4 3 3 2" xfId="11672"/>
    <cellStyle name="Comma 5 4 3 4" xfId="6728"/>
    <cellStyle name="Comma 5 4 3 4 2" xfId="12243"/>
    <cellStyle name="Comma 5 4 3 5" xfId="9000"/>
    <cellStyle name="Comma 5 4 3 5 2" xfId="12814"/>
    <cellStyle name="Comma 5 4 3 6" xfId="3144"/>
    <cellStyle name="Comma 5 4 3 6 2" xfId="11101"/>
    <cellStyle name="Comma 5 4 3 7" xfId="2572"/>
    <cellStyle name="Comma 5 4 3 8" xfId="10533"/>
    <cellStyle name="Comma 5 4 4" xfId="582"/>
    <cellStyle name="Comma 5 4 4 2" xfId="1717"/>
    <cellStyle name="Comma 5 4 4 2 2" xfId="5137"/>
    <cellStyle name="Comma 5 4 4 2 2 2" xfId="11843"/>
    <cellStyle name="Comma 5 4 4 2 3" xfId="7409"/>
    <cellStyle name="Comma 5 4 4 2 3 2" xfId="12414"/>
    <cellStyle name="Comma 5 4 4 2 4" xfId="9681"/>
    <cellStyle name="Comma 5 4 4 2 4 2" xfId="12985"/>
    <cellStyle name="Comma 5 4 4 2 5" xfId="3315"/>
    <cellStyle name="Comma 5 4 4 2 5 2" xfId="11272"/>
    <cellStyle name="Comma 5 4 4 2 6" xfId="2740"/>
    <cellStyle name="Comma 5 4 4 2 7" xfId="10701"/>
    <cellStyle name="Comma 5 4 4 3" xfId="4002"/>
    <cellStyle name="Comma 5 4 4 3 2" xfId="11558"/>
    <cellStyle name="Comma 5 4 4 4" xfId="6274"/>
    <cellStyle name="Comma 5 4 4 4 2" xfId="12129"/>
    <cellStyle name="Comma 5 4 4 5" xfId="8546"/>
    <cellStyle name="Comma 5 4 4 5 2" xfId="12700"/>
    <cellStyle name="Comma 5 4 4 6" xfId="3030"/>
    <cellStyle name="Comma 5 4 4 6 2" xfId="10987"/>
    <cellStyle name="Comma 5 4 4 7" xfId="2460"/>
    <cellStyle name="Comma 5 4 4 8" xfId="10421"/>
    <cellStyle name="Comma 5 4 5" xfId="1263"/>
    <cellStyle name="Comma 5 4 5 2" xfId="4683"/>
    <cellStyle name="Comma 5 4 5 2 2" xfId="11729"/>
    <cellStyle name="Comma 5 4 5 3" xfId="6955"/>
    <cellStyle name="Comma 5 4 5 3 2" xfId="12300"/>
    <cellStyle name="Comma 5 4 5 4" xfId="9227"/>
    <cellStyle name="Comma 5 4 5 4 2" xfId="12871"/>
    <cellStyle name="Comma 5 4 5 5" xfId="3201"/>
    <cellStyle name="Comma 5 4 5 5 2" xfId="11158"/>
    <cellStyle name="Comma 5 4 5 6" xfId="2628"/>
    <cellStyle name="Comma 5 4 5 7" xfId="10589"/>
    <cellStyle name="Comma 5 4 6" xfId="3548"/>
    <cellStyle name="Comma 5 4 6 2" xfId="11444"/>
    <cellStyle name="Comma 5 4 7" xfId="5820"/>
    <cellStyle name="Comma 5 4 7 2" xfId="12015"/>
    <cellStyle name="Comma 5 4 8" xfId="8092"/>
    <cellStyle name="Comma 5 4 8 2" xfId="12586"/>
    <cellStyle name="Comma 5 4 9" xfId="2913"/>
    <cellStyle name="Comma 5 4 9 2" xfId="10872"/>
    <cellStyle name="Comma 5 5" xfId="243"/>
    <cellStyle name="Comma 5 5 10" xfId="2376"/>
    <cellStyle name="Comma 5 5 11" xfId="10337"/>
    <cellStyle name="Comma 5 5 2" xfId="470"/>
    <cellStyle name="Comma 5 5 2 2" xfId="924"/>
    <cellStyle name="Comma 5 5 2 2 2" xfId="2059"/>
    <cellStyle name="Comma 5 5 2 2 2 2" xfId="5479"/>
    <cellStyle name="Comma 5 5 2 2 2 2 2" xfId="11929"/>
    <cellStyle name="Comma 5 5 2 2 2 3" xfId="7751"/>
    <cellStyle name="Comma 5 5 2 2 2 3 2" xfId="12500"/>
    <cellStyle name="Comma 5 5 2 2 2 4" xfId="10023"/>
    <cellStyle name="Comma 5 5 2 2 2 4 2" xfId="13071"/>
    <cellStyle name="Comma 5 5 2 2 2 5" xfId="3401"/>
    <cellStyle name="Comma 5 5 2 2 2 5 2" xfId="11358"/>
    <cellStyle name="Comma 5 5 2 2 2 6" xfId="2824"/>
    <cellStyle name="Comma 5 5 2 2 2 7" xfId="10785"/>
    <cellStyle name="Comma 5 5 2 2 3" xfId="4344"/>
    <cellStyle name="Comma 5 5 2 2 3 2" xfId="11644"/>
    <cellStyle name="Comma 5 5 2 2 4" xfId="6616"/>
    <cellStyle name="Comma 5 5 2 2 4 2" xfId="12215"/>
    <cellStyle name="Comma 5 5 2 2 5" xfId="8888"/>
    <cellStyle name="Comma 5 5 2 2 5 2" xfId="12786"/>
    <cellStyle name="Comma 5 5 2 2 6" xfId="3116"/>
    <cellStyle name="Comma 5 5 2 2 6 2" xfId="11073"/>
    <cellStyle name="Comma 5 5 2 2 7" xfId="2544"/>
    <cellStyle name="Comma 5 5 2 2 8" xfId="10505"/>
    <cellStyle name="Comma 5 5 2 3" xfId="1605"/>
    <cellStyle name="Comma 5 5 2 3 2" xfId="5025"/>
    <cellStyle name="Comma 5 5 2 3 2 2" xfId="11815"/>
    <cellStyle name="Comma 5 5 2 3 3" xfId="7297"/>
    <cellStyle name="Comma 5 5 2 3 3 2" xfId="12386"/>
    <cellStyle name="Comma 5 5 2 3 4" xfId="9569"/>
    <cellStyle name="Comma 5 5 2 3 4 2" xfId="12957"/>
    <cellStyle name="Comma 5 5 2 3 5" xfId="3287"/>
    <cellStyle name="Comma 5 5 2 3 5 2" xfId="11244"/>
    <cellStyle name="Comma 5 5 2 3 6" xfId="2712"/>
    <cellStyle name="Comma 5 5 2 3 7" xfId="10673"/>
    <cellStyle name="Comma 5 5 2 4" xfId="3890"/>
    <cellStyle name="Comma 5 5 2 4 2" xfId="11530"/>
    <cellStyle name="Comma 5 5 2 5" xfId="6162"/>
    <cellStyle name="Comma 5 5 2 5 2" xfId="12101"/>
    <cellStyle name="Comma 5 5 2 6" xfId="8434"/>
    <cellStyle name="Comma 5 5 2 6 2" xfId="12672"/>
    <cellStyle name="Comma 5 5 2 7" xfId="3002"/>
    <cellStyle name="Comma 5 5 2 7 2" xfId="10959"/>
    <cellStyle name="Comma 5 5 2 8" xfId="2432"/>
    <cellStyle name="Comma 5 5 2 9" xfId="10393"/>
    <cellStyle name="Comma 5 5 3" xfId="1151"/>
    <cellStyle name="Comma 5 5 3 2" xfId="2286"/>
    <cellStyle name="Comma 5 5 3 2 2" xfId="5706"/>
    <cellStyle name="Comma 5 5 3 2 2 2" xfId="11986"/>
    <cellStyle name="Comma 5 5 3 2 3" xfId="7978"/>
    <cellStyle name="Comma 5 5 3 2 3 2" xfId="12557"/>
    <cellStyle name="Comma 5 5 3 2 4" xfId="10250"/>
    <cellStyle name="Comma 5 5 3 2 4 2" xfId="13128"/>
    <cellStyle name="Comma 5 5 3 2 5" xfId="3458"/>
    <cellStyle name="Comma 5 5 3 2 5 2" xfId="11415"/>
    <cellStyle name="Comma 5 5 3 2 6" xfId="2880"/>
    <cellStyle name="Comma 5 5 3 2 7" xfId="10841"/>
    <cellStyle name="Comma 5 5 3 3" xfId="4571"/>
    <cellStyle name="Comma 5 5 3 3 2" xfId="11701"/>
    <cellStyle name="Comma 5 5 3 4" xfId="6843"/>
    <cellStyle name="Comma 5 5 3 4 2" xfId="12272"/>
    <cellStyle name="Comma 5 5 3 5" xfId="9115"/>
    <cellStyle name="Comma 5 5 3 5 2" xfId="12843"/>
    <cellStyle name="Comma 5 5 3 6" xfId="3173"/>
    <cellStyle name="Comma 5 5 3 6 2" xfId="11130"/>
    <cellStyle name="Comma 5 5 3 7" xfId="2600"/>
    <cellStyle name="Comma 5 5 3 8" xfId="10561"/>
    <cellStyle name="Comma 5 5 4" xfId="697"/>
    <cellStyle name="Comma 5 5 4 2" xfId="1832"/>
    <cellStyle name="Comma 5 5 4 2 2" xfId="5252"/>
    <cellStyle name="Comma 5 5 4 2 2 2" xfId="11872"/>
    <cellStyle name="Comma 5 5 4 2 3" xfId="7524"/>
    <cellStyle name="Comma 5 5 4 2 3 2" xfId="12443"/>
    <cellStyle name="Comma 5 5 4 2 4" xfId="9796"/>
    <cellStyle name="Comma 5 5 4 2 4 2" xfId="13014"/>
    <cellStyle name="Comma 5 5 4 2 5" xfId="3344"/>
    <cellStyle name="Comma 5 5 4 2 5 2" xfId="11301"/>
    <cellStyle name="Comma 5 5 4 2 6" xfId="2768"/>
    <cellStyle name="Comma 5 5 4 2 7" xfId="10729"/>
    <cellStyle name="Comma 5 5 4 3" xfId="4117"/>
    <cellStyle name="Comma 5 5 4 3 2" xfId="11587"/>
    <cellStyle name="Comma 5 5 4 4" xfId="6389"/>
    <cellStyle name="Comma 5 5 4 4 2" xfId="12158"/>
    <cellStyle name="Comma 5 5 4 5" xfId="8661"/>
    <cellStyle name="Comma 5 5 4 5 2" xfId="12729"/>
    <cellStyle name="Comma 5 5 4 6" xfId="3059"/>
    <cellStyle name="Comma 5 5 4 6 2" xfId="11016"/>
    <cellStyle name="Comma 5 5 4 7" xfId="2488"/>
    <cellStyle name="Comma 5 5 4 8" xfId="10449"/>
    <cellStyle name="Comma 5 5 5" xfId="1378"/>
    <cellStyle name="Comma 5 5 5 2" xfId="4798"/>
    <cellStyle name="Comma 5 5 5 2 2" xfId="11758"/>
    <cellStyle name="Comma 5 5 5 3" xfId="7070"/>
    <cellStyle name="Comma 5 5 5 3 2" xfId="12329"/>
    <cellStyle name="Comma 5 5 5 4" xfId="9342"/>
    <cellStyle name="Comma 5 5 5 4 2" xfId="12900"/>
    <cellStyle name="Comma 5 5 5 5" xfId="3230"/>
    <cellStyle name="Comma 5 5 5 5 2" xfId="11187"/>
    <cellStyle name="Comma 5 5 5 6" xfId="2656"/>
    <cellStyle name="Comma 5 5 5 7" xfId="10617"/>
    <cellStyle name="Comma 5 5 6" xfId="3663"/>
    <cellStyle name="Comma 5 5 6 2" xfId="11473"/>
    <cellStyle name="Comma 5 5 7" xfId="5935"/>
    <cellStyle name="Comma 5 5 7 2" xfId="12044"/>
    <cellStyle name="Comma 5 5 8" xfId="8207"/>
    <cellStyle name="Comma 5 5 8 2" xfId="12615"/>
    <cellStyle name="Comma 5 5 9" xfId="2945"/>
    <cellStyle name="Comma 5 5 9 2" xfId="10902"/>
    <cellStyle name="Comma 5 6" xfId="299"/>
    <cellStyle name="Comma 5 6 2" xfId="753"/>
    <cellStyle name="Comma 5 6 2 2" xfId="1888"/>
    <cellStyle name="Comma 5 6 2 2 2" xfId="5308"/>
    <cellStyle name="Comma 5 6 2 2 2 2" xfId="11886"/>
    <cellStyle name="Comma 5 6 2 2 3" xfId="7580"/>
    <cellStyle name="Comma 5 6 2 2 3 2" xfId="12457"/>
    <cellStyle name="Comma 5 6 2 2 4" xfId="9852"/>
    <cellStyle name="Comma 5 6 2 2 4 2" xfId="13028"/>
    <cellStyle name="Comma 5 6 2 2 5" xfId="3358"/>
    <cellStyle name="Comma 5 6 2 2 5 2" xfId="11315"/>
    <cellStyle name="Comma 5 6 2 2 6" xfId="2782"/>
    <cellStyle name="Comma 5 6 2 2 7" xfId="10743"/>
    <cellStyle name="Comma 5 6 2 3" xfId="4173"/>
    <cellStyle name="Comma 5 6 2 3 2" xfId="11601"/>
    <cellStyle name="Comma 5 6 2 4" xfId="6445"/>
    <cellStyle name="Comma 5 6 2 4 2" xfId="12172"/>
    <cellStyle name="Comma 5 6 2 5" xfId="8717"/>
    <cellStyle name="Comma 5 6 2 5 2" xfId="12743"/>
    <cellStyle name="Comma 5 6 2 6" xfId="3073"/>
    <cellStyle name="Comma 5 6 2 6 2" xfId="11030"/>
    <cellStyle name="Comma 5 6 2 7" xfId="2502"/>
    <cellStyle name="Comma 5 6 2 8" xfId="10463"/>
    <cellStyle name="Comma 5 6 3" xfId="1434"/>
    <cellStyle name="Comma 5 6 3 2" xfId="4854"/>
    <cellStyle name="Comma 5 6 3 2 2" xfId="11772"/>
    <cellStyle name="Comma 5 6 3 3" xfId="7126"/>
    <cellStyle name="Comma 5 6 3 3 2" xfId="12343"/>
    <cellStyle name="Comma 5 6 3 4" xfId="9398"/>
    <cellStyle name="Comma 5 6 3 4 2" xfId="12914"/>
    <cellStyle name="Comma 5 6 3 5" xfId="3244"/>
    <cellStyle name="Comma 5 6 3 5 2" xfId="11201"/>
    <cellStyle name="Comma 5 6 3 6" xfId="2670"/>
    <cellStyle name="Comma 5 6 3 7" xfId="10631"/>
    <cellStyle name="Comma 5 6 4" xfId="3719"/>
    <cellStyle name="Comma 5 6 4 2" xfId="11487"/>
    <cellStyle name="Comma 5 6 5" xfId="5991"/>
    <cellStyle name="Comma 5 6 5 2" xfId="12058"/>
    <cellStyle name="Comma 5 6 6" xfId="8263"/>
    <cellStyle name="Comma 5 6 6 2" xfId="12629"/>
    <cellStyle name="Comma 5 6 7" xfId="2959"/>
    <cellStyle name="Comma 5 6 7 2" xfId="10916"/>
    <cellStyle name="Comma 5 6 8" xfId="2390"/>
    <cellStyle name="Comma 5 6 9" xfId="10351"/>
    <cellStyle name="Comma 5 7" xfId="980"/>
    <cellStyle name="Comma 5 7 2" xfId="2115"/>
    <cellStyle name="Comma 5 7 2 2" xfId="5535"/>
    <cellStyle name="Comma 5 7 2 2 2" xfId="11943"/>
    <cellStyle name="Comma 5 7 2 3" xfId="7807"/>
    <cellStyle name="Comma 5 7 2 3 2" xfId="12514"/>
    <cellStyle name="Comma 5 7 2 4" xfId="10079"/>
    <cellStyle name="Comma 5 7 2 4 2" xfId="13085"/>
    <cellStyle name="Comma 5 7 2 5" xfId="3415"/>
    <cellStyle name="Comma 5 7 2 5 2" xfId="11372"/>
    <cellStyle name="Comma 5 7 2 6" xfId="2838"/>
    <cellStyle name="Comma 5 7 2 7" xfId="10799"/>
    <cellStyle name="Comma 5 7 3" xfId="4400"/>
    <cellStyle name="Comma 5 7 3 2" xfId="11658"/>
    <cellStyle name="Comma 5 7 4" xfId="6672"/>
    <cellStyle name="Comma 5 7 4 2" xfId="12229"/>
    <cellStyle name="Comma 5 7 5" xfId="8944"/>
    <cellStyle name="Comma 5 7 5 2" xfId="12800"/>
    <cellStyle name="Comma 5 7 6" xfId="3130"/>
    <cellStyle name="Comma 5 7 6 2" xfId="11087"/>
    <cellStyle name="Comma 5 7 7" xfId="2558"/>
    <cellStyle name="Comma 5 7 8" xfId="10519"/>
    <cellStyle name="Comma 5 8" xfId="526"/>
    <cellStyle name="Comma 5 8 2" xfId="1661"/>
    <cellStyle name="Comma 5 8 2 2" xfId="5081"/>
    <cellStyle name="Comma 5 8 2 2 2" xfId="11829"/>
    <cellStyle name="Comma 5 8 2 3" xfId="7353"/>
    <cellStyle name="Comma 5 8 2 3 2" xfId="12400"/>
    <cellStyle name="Comma 5 8 2 4" xfId="9625"/>
    <cellStyle name="Comma 5 8 2 4 2" xfId="12971"/>
    <cellStyle name="Comma 5 8 2 5" xfId="3301"/>
    <cellStyle name="Comma 5 8 2 5 2" xfId="11258"/>
    <cellStyle name="Comma 5 8 2 6" xfId="2726"/>
    <cellStyle name="Comma 5 8 2 7" xfId="10687"/>
    <cellStyle name="Comma 5 8 3" xfId="3946"/>
    <cellStyle name="Comma 5 8 3 2" xfId="11544"/>
    <cellStyle name="Comma 5 8 4" xfId="6218"/>
    <cellStyle name="Comma 5 8 4 2" xfId="12115"/>
    <cellStyle name="Comma 5 8 5" xfId="8490"/>
    <cellStyle name="Comma 5 8 5 2" xfId="12686"/>
    <cellStyle name="Comma 5 8 6" xfId="3016"/>
    <cellStyle name="Comma 5 8 6 2" xfId="10973"/>
    <cellStyle name="Comma 5 8 7" xfId="2446"/>
    <cellStyle name="Comma 5 8 8" xfId="10407"/>
    <cellStyle name="Comma 5 9" xfId="1207"/>
    <cellStyle name="Comma 5 9 2" xfId="4627"/>
    <cellStyle name="Comma 5 9 2 2" xfId="11715"/>
    <cellStyle name="Comma 5 9 3" xfId="6899"/>
    <cellStyle name="Comma 5 9 3 2" xfId="12286"/>
    <cellStyle name="Comma 5 9 4" xfId="9171"/>
    <cellStyle name="Comma 5 9 4 2" xfId="12857"/>
    <cellStyle name="Comma 5 9 5" xfId="3187"/>
    <cellStyle name="Comma 5 9 5 2" xfId="11144"/>
    <cellStyle name="Comma 5 9 6" xfId="2614"/>
    <cellStyle name="Comma 5 9 7" xfId="10575"/>
    <cellStyle name="Comma 6" xfId="61"/>
    <cellStyle name="Comma 6 10" xfId="3494"/>
    <cellStyle name="Comma 6 10 2" xfId="11431"/>
    <cellStyle name="Comma 6 11" xfId="5766"/>
    <cellStyle name="Comma 6 11 2" xfId="12002"/>
    <cellStyle name="Comma 6 12" xfId="8038"/>
    <cellStyle name="Comma 6 12 2" xfId="12573"/>
    <cellStyle name="Comma 6 13" xfId="2898"/>
    <cellStyle name="Comma 6 13 2" xfId="10858"/>
    <cellStyle name="Comma 6 14" xfId="2333"/>
    <cellStyle name="Comma 6 15" xfId="10294"/>
    <cellStyle name="Comma 6 2" xfId="91"/>
    <cellStyle name="Comma 6 2 10" xfId="5794"/>
    <cellStyle name="Comma 6 2 10 2" xfId="12009"/>
    <cellStyle name="Comma 6 2 11" xfId="8066"/>
    <cellStyle name="Comma 6 2 11 2" xfId="12580"/>
    <cellStyle name="Comma 6 2 12" xfId="2907"/>
    <cellStyle name="Comma 6 2 12 2" xfId="10866"/>
    <cellStyle name="Comma 6 2 13" xfId="2341"/>
    <cellStyle name="Comma 6 2 14" xfId="10302"/>
    <cellStyle name="Comma 6 2 2" xfId="203"/>
    <cellStyle name="Comma 6 2 2 10" xfId="2369"/>
    <cellStyle name="Comma 6 2 2 11" xfId="10330"/>
    <cellStyle name="Comma 6 2 2 2" xfId="441"/>
    <cellStyle name="Comma 6 2 2 2 2" xfId="895"/>
    <cellStyle name="Comma 6 2 2 2 2 2" xfId="2030"/>
    <cellStyle name="Comma 6 2 2 2 2 2 2" xfId="5450"/>
    <cellStyle name="Comma 6 2 2 2 2 2 2 2" xfId="11922"/>
    <cellStyle name="Comma 6 2 2 2 2 2 3" xfId="7722"/>
    <cellStyle name="Comma 6 2 2 2 2 2 3 2" xfId="12493"/>
    <cellStyle name="Comma 6 2 2 2 2 2 4" xfId="9994"/>
    <cellStyle name="Comma 6 2 2 2 2 2 4 2" xfId="13064"/>
    <cellStyle name="Comma 6 2 2 2 2 2 5" xfId="3394"/>
    <cellStyle name="Comma 6 2 2 2 2 2 5 2" xfId="11351"/>
    <cellStyle name="Comma 6 2 2 2 2 2 6" xfId="2818"/>
    <cellStyle name="Comma 6 2 2 2 2 2 7" xfId="10779"/>
    <cellStyle name="Comma 6 2 2 2 2 3" xfId="4315"/>
    <cellStyle name="Comma 6 2 2 2 2 3 2" xfId="11637"/>
    <cellStyle name="Comma 6 2 2 2 2 4" xfId="6587"/>
    <cellStyle name="Comma 6 2 2 2 2 4 2" xfId="12208"/>
    <cellStyle name="Comma 6 2 2 2 2 5" xfId="8859"/>
    <cellStyle name="Comma 6 2 2 2 2 5 2" xfId="12779"/>
    <cellStyle name="Comma 6 2 2 2 2 6" xfId="3109"/>
    <cellStyle name="Comma 6 2 2 2 2 6 2" xfId="11066"/>
    <cellStyle name="Comma 6 2 2 2 2 7" xfId="2538"/>
    <cellStyle name="Comma 6 2 2 2 2 8" xfId="10499"/>
    <cellStyle name="Comma 6 2 2 2 3" xfId="1576"/>
    <cellStyle name="Comma 6 2 2 2 3 2" xfId="4996"/>
    <cellStyle name="Comma 6 2 2 2 3 2 2" xfId="11808"/>
    <cellStyle name="Comma 6 2 2 2 3 3" xfId="7268"/>
    <cellStyle name="Comma 6 2 2 2 3 3 2" xfId="12379"/>
    <cellStyle name="Comma 6 2 2 2 3 4" xfId="9540"/>
    <cellStyle name="Comma 6 2 2 2 3 4 2" xfId="12950"/>
    <cellStyle name="Comma 6 2 2 2 3 5" xfId="3280"/>
    <cellStyle name="Comma 6 2 2 2 3 5 2" xfId="11237"/>
    <cellStyle name="Comma 6 2 2 2 3 6" xfId="2706"/>
    <cellStyle name="Comma 6 2 2 2 3 7" xfId="10667"/>
    <cellStyle name="Comma 6 2 2 2 4" xfId="3861"/>
    <cellStyle name="Comma 6 2 2 2 4 2" xfId="11523"/>
    <cellStyle name="Comma 6 2 2 2 5" xfId="6133"/>
    <cellStyle name="Comma 6 2 2 2 5 2" xfId="12094"/>
    <cellStyle name="Comma 6 2 2 2 6" xfId="8405"/>
    <cellStyle name="Comma 6 2 2 2 6 2" xfId="12665"/>
    <cellStyle name="Comma 6 2 2 2 7" xfId="2995"/>
    <cellStyle name="Comma 6 2 2 2 7 2" xfId="10952"/>
    <cellStyle name="Comma 6 2 2 2 8" xfId="2426"/>
    <cellStyle name="Comma 6 2 2 2 9" xfId="10387"/>
    <cellStyle name="Comma 6 2 2 3" xfId="1122"/>
    <cellStyle name="Comma 6 2 2 3 2" xfId="2257"/>
    <cellStyle name="Comma 6 2 2 3 2 2" xfId="5677"/>
    <cellStyle name="Comma 6 2 2 3 2 2 2" xfId="11979"/>
    <cellStyle name="Comma 6 2 2 3 2 3" xfId="7949"/>
    <cellStyle name="Comma 6 2 2 3 2 3 2" xfId="12550"/>
    <cellStyle name="Comma 6 2 2 3 2 4" xfId="10221"/>
    <cellStyle name="Comma 6 2 2 3 2 4 2" xfId="13121"/>
    <cellStyle name="Comma 6 2 2 3 2 5" xfId="3451"/>
    <cellStyle name="Comma 6 2 2 3 2 5 2" xfId="11408"/>
    <cellStyle name="Comma 6 2 2 3 2 6" xfId="2874"/>
    <cellStyle name="Comma 6 2 2 3 2 7" xfId="10835"/>
    <cellStyle name="Comma 6 2 2 3 3" xfId="4542"/>
    <cellStyle name="Comma 6 2 2 3 3 2" xfId="11694"/>
    <cellStyle name="Comma 6 2 2 3 4" xfId="6814"/>
    <cellStyle name="Comma 6 2 2 3 4 2" xfId="12265"/>
    <cellStyle name="Comma 6 2 2 3 5" xfId="9086"/>
    <cellStyle name="Comma 6 2 2 3 5 2" xfId="12836"/>
    <cellStyle name="Comma 6 2 2 3 6" xfId="3166"/>
    <cellStyle name="Comma 6 2 2 3 6 2" xfId="11123"/>
    <cellStyle name="Comma 6 2 2 3 7" xfId="2594"/>
    <cellStyle name="Comma 6 2 2 3 8" xfId="10555"/>
    <cellStyle name="Comma 6 2 2 4" xfId="668"/>
    <cellStyle name="Comma 6 2 2 4 2" xfId="1803"/>
    <cellStyle name="Comma 6 2 2 4 2 2" xfId="5223"/>
    <cellStyle name="Comma 6 2 2 4 2 2 2" xfId="11865"/>
    <cellStyle name="Comma 6 2 2 4 2 3" xfId="7495"/>
    <cellStyle name="Comma 6 2 2 4 2 3 2" xfId="12436"/>
    <cellStyle name="Comma 6 2 2 4 2 4" xfId="9767"/>
    <cellStyle name="Comma 6 2 2 4 2 4 2" xfId="13007"/>
    <cellStyle name="Comma 6 2 2 4 2 5" xfId="3337"/>
    <cellStyle name="Comma 6 2 2 4 2 5 2" xfId="11294"/>
    <cellStyle name="Comma 6 2 2 4 2 6" xfId="2762"/>
    <cellStyle name="Comma 6 2 2 4 2 7" xfId="10723"/>
    <cellStyle name="Comma 6 2 2 4 3" xfId="4088"/>
    <cellStyle name="Comma 6 2 2 4 3 2" xfId="11580"/>
    <cellStyle name="Comma 6 2 2 4 4" xfId="6360"/>
    <cellStyle name="Comma 6 2 2 4 4 2" xfId="12151"/>
    <cellStyle name="Comma 6 2 2 4 5" xfId="8632"/>
    <cellStyle name="Comma 6 2 2 4 5 2" xfId="12722"/>
    <cellStyle name="Comma 6 2 2 4 6" xfId="3052"/>
    <cellStyle name="Comma 6 2 2 4 6 2" xfId="11009"/>
    <cellStyle name="Comma 6 2 2 4 7" xfId="2482"/>
    <cellStyle name="Comma 6 2 2 4 8" xfId="10443"/>
    <cellStyle name="Comma 6 2 2 5" xfId="1349"/>
    <cellStyle name="Comma 6 2 2 5 2" xfId="4769"/>
    <cellStyle name="Comma 6 2 2 5 2 2" xfId="11751"/>
    <cellStyle name="Comma 6 2 2 5 3" xfId="7041"/>
    <cellStyle name="Comma 6 2 2 5 3 2" xfId="12322"/>
    <cellStyle name="Comma 6 2 2 5 4" xfId="9313"/>
    <cellStyle name="Comma 6 2 2 5 4 2" xfId="12893"/>
    <cellStyle name="Comma 6 2 2 5 5" xfId="3223"/>
    <cellStyle name="Comma 6 2 2 5 5 2" xfId="11180"/>
    <cellStyle name="Comma 6 2 2 5 6" xfId="2650"/>
    <cellStyle name="Comma 6 2 2 5 7" xfId="10611"/>
    <cellStyle name="Comma 6 2 2 6" xfId="3634"/>
    <cellStyle name="Comma 6 2 2 6 2" xfId="11466"/>
    <cellStyle name="Comma 6 2 2 7" xfId="5906"/>
    <cellStyle name="Comma 6 2 2 7 2" xfId="12037"/>
    <cellStyle name="Comma 6 2 2 8" xfId="8178"/>
    <cellStyle name="Comma 6 2 2 8 2" xfId="12608"/>
    <cellStyle name="Comma 6 2 2 9" xfId="2935"/>
    <cellStyle name="Comma 6 2 2 9 2" xfId="10894"/>
    <cellStyle name="Comma 6 2 3" xfId="147"/>
    <cellStyle name="Comma 6 2 3 10" xfId="2355"/>
    <cellStyle name="Comma 6 2 3 11" xfId="10316"/>
    <cellStyle name="Comma 6 2 3 2" xfId="385"/>
    <cellStyle name="Comma 6 2 3 2 2" xfId="839"/>
    <cellStyle name="Comma 6 2 3 2 2 2" xfId="1974"/>
    <cellStyle name="Comma 6 2 3 2 2 2 2" xfId="5394"/>
    <cellStyle name="Comma 6 2 3 2 2 2 2 2" xfId="11908"/>
    <cellStyle name="Comma 6 2 3 2 2 2 3" xfId="7666"/>
    <cellStyle name="Comma 6 2 3 2 2 2 3 2" xfId="12479"/>
    <cellStyle name="Comma 6 2 3 2 2 2 4" xfId="9938"/>
    <cellStyle name="Comma 6 2 3 2 2 2 4 2" xfId="13050"/>
    <cellStyle name="Comma 6 2 3 2 2 2 5" xfId="3380"/>
    <cellStyle name="Comma 6 2 3 2 2 2 5 2" xfId="11337"/>
    <cellStyle name="Comma 6 2 3 2 2 2 6" xfId="2804"/>
    <cellStyle name="Comma 6 2 3 2 2 2 7" xfId="10765"/>
    <cellStyle name="Comma 6 2 3 2 2 3" xfId="4259"/>
    <cellStyle name="Comma 6 2 3 2 2 3 2" xfId="11623"/>
    <cellStyle name="Comma 6 2 3 2 2 4" xfId="6531"/>
    <cellStyle name="Comma 6 2 3 2 2 4 2" xfId="12194"/>
    <cellStyle name="Comma 6 2 3 2 2 5" xfId="8803"/>
    <cellStyle name="Comma 6 2 3 2 2 5 2" xfId="12765"/>
    <cellStyle name="Comma 6 2 3 2 2 6" xfId="3095"/>
    <cellStyle name="Comma 6 2 3 2 2 6 2" xfId="11052"/>
    <cellStyle name="Comma 6 2 3 2 2 7" xfId="2524"/>
    <cellStyle name="Comma 6 2 3 2 2 8" xfId="10485"/>
    <cellStyle name="Comma 6 2 3 2 3" xfId="1520"/>
    <cellStyle name="Comma 6 2 3 2 3 2" xfId="4940"/>
    <cellStyle name="Comma 6 2 3 2 3 2 2" xfId="11794"/>
    <cellStyle name="Comma 6 2 3 2 3 3" xfId="7212"/>
    <cellStyle name="Comma 6 2 3 2 3 3 2" xfId="12365"/>
    <cellStyle name="Comma 6 2 3 2 3 4" xfId="9484"/>
    <cellStyle name="Comma 6 2 3 2 3 4 2" xfId="12936"/>
    <cellStyle name="Comma 6 2 3 2 3 5" xfId="3266"/>
    <cellStyle name="Comma 6 2 3 2 3 5 2" xfId="11223"/>
    <cellStyle name="Comma 6 2 3 2 3 6" xfId="2692"/>
    <cellStyle name="Comma 6 2 3 2 3 7" xfId="10653"/>
    <cellStyle name="Comma 6 2 3 2 4" xfId="3805"/>
    <cellStyle name="Comma 6 2 3 2 4 2" xfId="11509"/>
    <cellStyle name="Comma 6 2 3 2 5" xfId="6077"/>
    <cellStyle name="Comma 6 2 3 2 5 2" xfId="12080"/>
    <cellStyle name="Comma 6 2 3 2 6" xfId="8349"/>
    <cellStyle name="Comma 6 2 3 2 6 2" xfId="12651"/>
    <cellStyle name="Comma 6 2 3 2 7" xfId="2981"/>
    <cellStyle name="Comma 6 2 3 2 7 2" xfId="10938"/>
    <cellStyle name="Comma 6 2 3 2 8" xfId="2412"/>
    <cellStyle name="Comma 6 2 3 2 9" xfId="10373"/>
    <cellStyle name="Comma 6 2 3 3" xfId="1066"/>
    <cellStyle name="Comma 6 2 3 3 2" xfId="2201"/>
    <cellStyle name="Comma 6 2 3 3 2 2" xfId="5621"/>
    <cellStyle name="Comma 6 2 3 3 2 2 2" xfId="11965"/>
    <cellStyle name="Comma 6 2 3 3 2 3" xfId="7893"/>
    <cellStyle name="Comma 6 2 3 3 2 3 2" xfId="12536"/>
    <cellStyle name="Comma 6 2 3 3 2 4" xfId="10165"/>
    <cellStyle name="Comma 6 2 3 3 2 4 2" xfId="13107"/>
    <cellStyle name="Comma 6 2 3 3 2 5" xfId="3437"/>
    <cellStyle name="Comma 6 2 3 3 2 5 2" xfId="11394"/>
    <cellStyle name="Comma 6 2 3 3 2 6" xfId="2860"/>
    <cellStyle name="Comma 6 2 3 3 2 7" xfId="10821"/>
    <cellStyle name="Comma 6 2 3 3 3" xfId="4486"/>
    <cellStyle name="Comma 6 2 3 3 3 2" xfId="11680"/>
    <cellStyle name="Comma 6 2 3 3 4" xfId="6758"/>
    <cellStyle name="Comma 6 2 3 3 4 2" xfId="12251"/>
    <cellStyle name="Comma 6 2 3 3 5" xfId="9030"/>
    <cellStyle name="Comma 6 2 3 3 5 2" xfId="12822"/>
    <cellStyle name="Comma 6 2 3 3 6" xfId="3152"/>
    <cellStyle name="Comma 6 2 3 3 6 2" xfId="11109"/>
    <cellStyle name="Comma 6 2 3 3 7" xfId="2580"/>
    <cellStyle name="Comma 6 2 3 3 8" xfId="10541"/>
    <cellStyle name="Comma 6 2 3 4" xfId="612"/>
    <cellStyle name="Comma 6 2 3 4 2" xfId="1747"/>
    <cellStyle name="Comma 6 2 3 4 2 2" xfId="5167"/>
    <cellStyle name="Comma 6 2 3 4 2 2 2" xfId="11851"/>
    <cellStyle name="Comma 6 2 3 4 2 3" xfId="7439"/>
    <cellStyle name="Comma 6 2 3 4 2 3 2" xfId="12422"/>
    <cellStyle name="Comma 6 2 3 4 2 4" xfId="9711"/>
    <cellStyle name="Comma 6 2 3 4 2 4 2" xfId="12993"/>
    <cellStyle name="Comma 6 2 3 4 2 5" xfId="3323"/>
    <cellStyle name="Comma 6 2 3 4 2 5 2" xfId="11280"/>
    <cellStyle name="Comma 6 2 3 4 2 6" xfId="2748"/>
    <cellStyle name="Comma 6 2 3 4 2 7" xfId="10709"/>
    <cellStyle name="Comma 6 2 3 4 3" xfId="4032"/>
    <cellStyle name="Comma 6 2 3 4 3 2" xfId="11566"/>
    <cellStyle name="Comma 6 2 3 4 4" xfId="6304"/>
    <cellStyle name="Comma 6 2 3 4 4 2" xfId="12137"/>
    <cellStyle name="Comma 6 2 3 4 5" xfId="8576"/>
    <cellStyle name="Comma 6 2 3 4 5 2" xfId="12708"/>
    <cellStyle name="Comma 6 2 3 4 6" xfId="3038"/>
    <cellStyle name="Comma 6 2 3 4 6 2" xfId="10995"/>
    <cellStyle name="Comma 6 2 3 4 7" xfId="2468"/>
    <cellStyle name="Comma 6 2 3 4 8" xfId="10429"/>
    <cellStyle name="Comma 6 2 3 5" xfId="1293"/>
    <cellStyle name="Comma 6 2 3 5 2" xfId="4713"/>
    <cellStyle name="Comma 6 2 3 5 2 2" xfId="11737"/>
    <cellStyle name="Comma 6 2 3 5 3" xfId="6985"/>
    <cellStyle name="Comma 6 2 3 5 3 2" xfId="12308"/>
    <cellStyle name="Comma 6 2 3 5 4" xfId="9257"/>
    <cellStyle name="Comma 6 2 3 5 4 2" xfId="12879"/>
    <cellStyle name="Comma 6 2 3 5 5" xfId="3209"/>
    <cellStyle name="Comma 6 2 3 5 5 2" xfId="11166"/>
    <cellStyle name="Comma 6 2 3 5 6" xfId="2636"/>
    <cellStyle name="Comma 6 2 3 5 7" xfId="10597"/>
    <cellStyle name="Comma 6 2 3 6" xfId="3578"/>
    <cellStyle name="Comma 6 2 3 6 2" xfId="11452"/>
    <cellStyle name="Comma 6 2 3 7" xfId="5850"/>
    <cellStyle name="Comma 6 2 3 7 2" xfId="12023"/>
    <cellStyle name="Comma 6 2 3 8" xfId="8122"/>
    <cellStyle name="Comma 6 2 3 8 2" xfId="12594"/>
    <cellStyle name="Comma 6 2 3 9" xfId="2921"/>
    <cellStyle name="Comma 6 2 3 9 2" xfId="10880"/>
    <cellStyle name="Comma 6 2 4" xfId="273"/>
    <cellStyle name="Comma 6 2 4 10" xfId="2384"/>
    <cellStyle name="Comma 6 2 4 11" xfId="10345"/>
    <cellStyle name="Comma 6 2 4 2" xfId="500"/>
    <cellStyle name="Comma 6 2 4 2 2" xfId="954"/>
    <cellStyle name="Comma 6 2 4 2 2 2" xfId="2089"/>
    <cellStyle name="Comma 6 2 4 2 2 2 2" xfId="5509"/>
    <cellStyle name="Comma 6 2 4 2 2 2 2 2" xfId="11937"/>
    <cellStyle name="Comma 6 2 4 2 2 2 3" xfId="7781"/>
    <cellStyle name="Comma 6 2 4 2 2 2 3 2" xfId="12508"/>
    <cellStyle name="Comma 6 2 4 2 2 2 4" xfId="10053"/>
    <cellStyle name="Comma 6 2 4 2 2 2 4 2" xfId="13079"/>
    <cellStyle name="Comma 6 2 4 2 2 2 5" xfId="3409"/>
    <cellStyle name="Comma 6 2 4 2 2 2 5 2" xfId="11366"/>
    <cellStyle name="Comma 6 2 4 2 2 2 6" xfId="2832"/>
    <cellStyle name="Comma 6 2 4 2 2 2 7" xfId="10793"/>
    <cellStyle name="Comma 6 2 4 2 2 3" xfId="4374"/>
    <cellStyle name="Comma 6 2 4 2 2 3 2" xfId="11652"/>
    <cellStyle name="Comma 6 2 4 2 2 4" xfId="6646"/>
    <cellStyle name="Comma 6 2 4 2 2 4 2" xfId="12223"/>
    <cellStyle name="Comma 6 2 4 2 2 5" xfId="8918"/>
    <cellStyle name="Comma 6 2 4 2 2 5 2" xfId="12794"/>
    <cellStyle name="Comma 6 2 4 2 2 6" xfId="3124"/>
    <cellStyle name="Comma 6 2 4 2 2 6 2" xfId="11081"/>
    <cellStyle name="Comma 6 2 4 2 2 7" xfId="2552"/>
    <cellStyle name="Comma 6 2 4 2 2 8" xfId="10513"/>
    <cellStyle name="Comma 6 2 4 2 3" xfId="1635"/>
    <cellStyle name="Comma 6 2 4 2 3 2" xfId="5055"/>
    <cellStyle name="Comma 6 2 4 2 3 2 2" xfId="11823"/>
    <cellStyle name="Comma 6 2 4 2 3 3" xfId="7327"/>
    <cellStyle name="Comma 6 2 4 2 3 3 2" xfId="12394"/>
    <cellStyle name="Comma 6 2 4 2 3 4" xfId="9599"/>
    <cellStyle name="Comma 6 2 4 2 3 4 2" xfId="12965"/>
    <cellStyle name="Comma 6 2 4 2 3 5" xfId="3295"/>
    <cellStyle name="Comma 6 2 4 2 3 5 2" xfId="11252"/>
    <cellStyle name="Comma 6 2 4 2 3 6" xfId="2720"/>
    <cellStyle name="Comma 6 2 4 2 3 7" xfId="10681"/>
    <cellStyle name="Comma 6 2 4 2 4" xfId="3920"/>
    <cellStyle name="Comma 6 2 4 2 4 2" xfId="11538"/>
    <cellStyle name="Comma 6 2 4 2 5" xfId="6192"/>
    <cellStyle name="Comma 6 2 4 2 5 2" xfId="12109"/>
    <cellStyle name="Comma 6 2 4 2 6" xfId="8464"/>
    <cellStyle name="Comma 6 2 4 2 6 2" xfId="12680"/>
    <cellStyle name="Comma 6 2 4 2 7" xfId="3010"/>
    <cellStyle name="Comma 6 2 4 2 7 2" xfId="10967"/>
    <cellStyle name="Comma 6 2 4 2 8" xfId="2440"/>
    <cellStyle name="Comma 6 2 4 2 9" xfId="10401"/>
    <cellStyle name="Comma 6 2 4 3" xfId="1181"/>
    <cellStyle name="Comma 6 2 4 3 2" xfId="2316"/>
    <cellStyle name="Comma 6 2 4 3 2 2" xfId="5736"/>
    <cellStyle name="Comma 6 2 4 3 2 2 2" xfId="11994"/>
    <cellStyle name="Comma 6 2 4 3 2 3" xfId="8008"/>
    <cellStyle name="Comma 6 2 4 3 2 3 2" xfId="12565"/>
    <cellStyle name="Comma 6 2 4 3 2 4" xfId="10280"/>
    <cellStyle name="Comma 6 2 4 3 2 4 2" xfId="13136"/>
    <cellStyle name="Comma 6 2 4 3 2 5" xfId="3466"/>
    <cellStyle name="Comma 6 2 4 3 2 5 2" xfId="11423"/>
    <cellStyle name="Comma 6 2 4 3 2 6" xfId="2888"/>
    <cellStyle name="Comma 6 2 4 3 2 7" xfId="10849"/>
    <cellStyle name="Comma 6 2 4 3 3" xfId="4601"/>
    <cellStyle name="Comma 6 2 4 3 3 2" xfId="11709"/>
    <cellStyle name="Comma 6 2 4 3 4" xfId="6873"/>
    <cellStyle name="Comma 6 2 4 3 4 2" xfId="12280"/>
    <cellStyle name="Comma 6 2 4 3 5" xfId="9145"/>
    <cellStyle name="Comma 6 2 4 3 5 2" xfId="12851"/>
    <cellStyle name="Comma 6 2 4 3 6" xfId="3181"/>
    <cellStyle name="Comma 6 2 4 3 6 2" xfId="11138"/>
    <cellStyle name="Comma 6 2 4 3 7" xfId="2608"/>
    <cellStyle name="Comma 6 2 4 3 8" xfId="10569"/>
    <cellStyle name="Comma 6 2 4 4" xfId="727"/>
    <cellStyle name="Comma 6 2 4 4 2" xfId="1862"/>
    <cellStyle name="Comma 6 2 4 4 2 2" xfId="5282"/>
    <cellStyle name="Comma 6 2 4 4 2 2 2" xfId="11880"/>
    <cellStyle name="Comma 6 2 4 4 2 3" xfId="7554"/>
    <cellStyle name="Comma 6 2 4 4 2 3 2" xfId="12451"/>
    <cellStyle name="Comma 6 2 4 4 2 4" xfId="9826"/>
    <cellStyle name="Comma 6 2 4 4 2 4 2" xfId="13022"/>
    <cellStyle name="Comma 6 2 4 4 2 5" xfId="3352"/>
    <cellStyle name="Comma 6 2 4 4 2 5 2" xfId="11309"/>
    <cellStyle name="Comma 6 2 4 4 2 6" xfId="2776"/>
    <cellStyle name="Comma 6 2 4 4 2 7" xfId="10737"/>
    <cellStyle name="Comma 6 2 4 4 3" xfId="4147"/>
    <cellStyle name="Comma 6 2 4 4 3 2" xfId="11595"/>
    <cellStyle name="Comma 6 2 4 4 4" xfId="6419"/>
    <cellStyle name="Comma 6 2 4 4 4 2" xfId="12166"/>
    <cellStyle name="Comma 6 2 4 4 5" xfId="8691"/>
    <cellStyle name="Comma 6 2 4 4 5 2" xfId="12737"/>
    <cellStyle name="Comma 6 2 4 4 6" xfId="3067"/>
    <cellStyle name="Comma 6 2 4 4 6 2" xfId="11024"/>
    <cellStyle name="Comma 6 2 4 4 7" xfId="2496"/>
    <cellStyle name="Comma 6 2 4 4 8" xfId="10457"/>
    <cellStyle name="Comma 6 2 4 5" xfId="1408"/>
    <cellStyle name="Comma 6 2 4 5 2" xfId="4828"/>
    <cellStyle name="Comma 6 2 4 5 2 2" xfId="11766"/>
    <cellStyle name="Comma 6 2 4 5 3" xfId="7100"/>
    <cellStyle name="Comma 6 2 4 5 3 2" xfId="12337"/>
    <cellStyle name="Comma 6 2 4 5 4" xfId="9372"/>
    <cellStyle name="Comma 6 2 4 5 4 2" xfId="12908"/>
    <cellStyle name="Comma 6 2 4 5 5" xfId="3238"/>
    <cellStyle name="Comma 6 2 4 5 5 2" xfId="11195"/>
    <cellStyle name="Comma 6 2 4 5 6" xfId="2664"/>
    <cellStyle name="Comma 6 2 4 5 7" xfId="10625"/>
    <cellStyle name="Comma 6 2 4 6" xfId="3693"/>
    <cellStyle name="Comma 6 2 4 6 2" xfId="11481"/>
    <cellStyle name="Comma 6 2 4 7" xfId="5965"/>
    <cellStyle name="Comma 6 2 4 7 2" xfId="12052"/>
    <cellStyle name="Comma 6 2 4 8" xfId="8237"/>
    <cellStyle name="Comma 6 2 4 8 2" xfId="12623"/>
    <cellStyle name="Comma 6 2 4 9" xfId="2953"/>
    <cellStyle name="Comma 6 2 4 9 2" xfId="10910"/>
    <cellStyle name="Comma 6 2 5" xfId="329"/>
    <cellStyle name="Comma 6 2 5 2" xfId="783"/>
    <cellStyle name="Comma 6 2 5 2 2" xfId="1918"/>
    <cellStyle name="Comma 6 2 5 2 2 2" xfId="5338"/>
    <cellStyle name="Comma 6 2 5 2 2 2 2" xfId="11894"/>
    <cellStyle name="Comma 6 2 5 2 2 3" xfId="7610"/>
    <cellStyle name="Comma 6 2 5 2 2 3 2" xfId="12465"/>
    <cellStyle name="Comma 6 2 5 2 2 4" xfId="9882"/>
    <cellStyle name="Comma 6 2 5 2 2 4 2" xfId="13036"/>
    <cellStyle name="Comma 6 2 5 2 2 5" xfId="3366"/>
    <cellStyle name="Comma 6 2 5 2 2 5 2" xfId="11323"/>
    <cellStyle name="Comma 6 2 5 2 2 6" xfId="2790"/>
    <cellStyle name="Comma 6 2 5 2 2 7" xfId="10751"/>
    <cellStyle name="Comma 6 2 5 2 3" xfId="4203"/>
    <cellStyle name="Comma 6 2 5 2 3 2" xfId="11609"/>
    <cellStyle name="Comma 6 2 5 2 4" xfId="6475"/>
    <cellStyle name="Comma 6 2 5 2 4 2" xfId="12180"/>
    <cellStyle name="Comma 6 2 5 2 5" xfId="8747"/>
    <cellStyle name="Comma 6 2 5 2 5 2" xfId="12751"/>
    <cellStyle name="Comma 6 2 5 2 6" xfId="3081"/>
    <cellStyle name="Comma 6 2 5 2 6 2" xfId="11038"/>
    <cellStyle name="Comma 6 2 5 2 7" xfId="2510"/>
    <cellStyle name="Comma 6 2 5 2 8" xfId="10471"/>
    <cellStyle name="Comma 6 2 5 3" xfId="1464"/>
    <cellStyle name="Comma 6 2 5 3 2" xfId="4884"/>
    <cellStyle name="Comma 6 2 5 3 2 2" xfId="11780"/>
    <cellStyle name="Comma 6 2 5 3 3" xfId="7156"/>
    <cellStyle name="Comma 6 2 5 3 3 2" xfId="12351"/>
    <cellStyle name="Comma 6 2 5 3 4" xfId="9428"/>
    <cellStyle name="Comma 6 2 5 3 4 2" xfId="12922"/>
    <cellStyle name="Comma 6 2 5 3 5" xfId="3252"/>
    <cellStyle name="Comma 6 2 5 3 5 2" xfId="11209"/>
    <cellStyle name="Comma 6 2 5 3 6" xfId="2678"/>
    <cellStyle name="Comma 6 2 5 3 7" xfId="10639"/>
    <cellStyle name="Comma 6 2 5 4" xfId="3749"/>
    <cellStyle name="Comma 6 2 5 4 2" xfId="11495"/>
    <cellStyle name="Comma 6 2 5 5" xfId="6021"/>
    <cellStyle name="Comma 6 2 5 5 2" xfId="12066"/>
    <cellStyle name="Comma 6 2 5 6" xfId="8293"/>
    <cellStyle name="Comma 6 2 5 6 2" xfId="12637"/>
    <cellStyle name="Comma 6 2 5 7" xfId="2967"/>
    <cellStyle name="Comma 6 2 5 7 2" xfId="10924"/>
    <cellStyle name="Comma 6 2 5 8" xfId="2398"/>
    <cellStyle name="Comma 6 2 5 9" xfId="10359"/>
    <cellStyle name="Comma 6 2 6" xfId="1010"/>
    <cellStyle name="Comma 6 2 6 2" xfId="2145"/>
    <cellStyle name="Comma 6 2 6 2 2" xfId="5565"/>
    <cellStyle name="Comma 6 2 6 2 2 2" xfId="11951"/>
    <cellStyle name="Comma 6 2 6 2 3" xfId="7837"/>
    <cellStyle name="Comma 6 2 6 2 3 2" xfId="12522"/>
    <cellStyle name="Comma 6 2 6 2 4" xfId="10109"/>
    <cellStyle name="Comma 6 2 6 2 4 2" xfId="13093"/>
    <cellStyle name="Comma 6 2 6 2 5" xfId="3423"/>
    <cellStyle name="Comma 6 2 6 2 5 2" xfId="11380"/>
    <cellStyle name="Comma 6 2 6 2 6" xfId="2846"/>
    <cellStyle name="Comma 6 2 6 2 7" xfId="10807"/>
    <cellStyle name="Comma 6 2 6 3" xfId="4430"/>
    <cellStyle name="Comma 6 2 6 3 2" xfId="11666"/>
    <cellStyle name="Comma 6 2 6 4" xfId="6702"/>
    <cellStyle name="Comma 6 2 6 4 2" xfId="12237"/>
    <cellStyle name="Comma 6 2 6 5" xfId="8974"/>
    <cellStyle name="Comma 6 2 6 5 2" xfId="12808"/>
    <cellStyle name="Comma 6 2 6 6" xfId="3138"/>
    <cellStyle name="Comma 6 2 6 6 2" xfId="11095"/>
    <cellStyle name="Comma 6 2 6 7" xfId="2566"/>
    <cellStyle name="Comma 6 2 6 8" xfId="10527"/>
    <cellStyle name="Comma 6 2 7" xfId="556"/>
    <cellStyle name="Comma 6 2 7 2" xfId="1691"/>
    <cellStyle name="Comma 6 2 7 2 2" xfId="5111"/>
    <cellStyle name="Comma 6 2 7 2 2 2" xfId="11837"/>
    <cellStyle name="Comma 6 2 7 2 3" xfId="7383"/>
    <cellStyle name="Comma 6 2 7 2 3 2" xfId="12408"/>
    <cellStyle name="Comma 6 2 7 2 4" xfId="9655"/>
    <cellStyle name="Comma 6 2 7 2 4 2" xfId="12979"/>
    <cellStyle name="Comma 6 2 7 2 5" xfId="3309"/>
    <cellStyle name="Comma 6 2 7 2 5 2" xfId="11266"/>
    <cellStyle name="Comma 6 2 7 2 6" xfId="2734"/>
    <cellStyle name="Comma 6 2 7 2 7" xfId="10695"/>
    <cellStyle name="Comma 6 2 7 3" xfId="3976"/>
    <cellStyle name="Comma 6 2 7 3 2" xfId="11552"/>
    <cellStyle name="Comma 6 2 7 4" xfId="6248"/>
    <cellStyle name="Comma 6 2 7 4 2" xfId="12123"/>
    <cellStyle name="Comma 6 2 7 5" xfId="8520"/>
    <cellStyle name="Comma 6 2 7 5 2" xfId="12694"/>
    <cellStyle name="Comma 6 2 7 6" xfId="3024"/>
    <cellStyle name="Comma 6 2 7 6 2" xfId="10981"/>
    <cellStyle name="Comma 6 2 7 7" xfId="2454"/>
    <cellStyle name="Comma 6 2 7 8" xfId="10415"/>
    <cellStyle name="Comma 6 2 8" xfId="1237"/>
    <cellStyle name="Comma 6 2 8 2" xfId="4657"/>
    <cellStyle name="Comma 6 2 8 2 2" xfId="11723"/>
    <cellStyle name="Comma 6 2 8 3" xfId="6929"/>
    <cellStyle name="Comma 6 2 8 3 2" xfId="12294"/>
    <cellStyle name="Comma 6 2 8 4" xfId="9201"/>
    <cellStyle name="Comma 6 2 8 4 2" xfId="12865"/>
    <cellStyle name="Comma 6 2 8 5" xfId="3195"/>
    <cellStyle name="Comma 6 2 8 5 2" xfId="11152"/>
    <cellStyle name="Comma 6 2 8 6" xfId="2622"/>
    <cellStyle name="Comma 6 2 8 7" xfId="10583"/>
    <cellStyle name="Comma 6 2 9" xfId="3522"/>
    <cellStyle name="Comma 6 2 9 2" xfId="11438"/>
    <cellStyle name="Comma 6 3" xfId="175"/>
    <cellStyle name="Comma 6 3 10" xfId="2362"/>
    <cellStyle name="Comma 6 3 11" xfId="10323"/>
    <cellStyle name="Comma 6 3 2" xfId="413"/>
    <cellStyle name="Comma 6 3 2 2" xfId="867"/>
    <cellStyle name="Comma 6 3 2 2 2" xfId="2002"/>
    <cellStyle name="Comma 6 3 2 2 2 2" xfId="5422"/>
    <cellStyle name="Comma 6 3 2 2 2 2 2" xfId="11915"/>
    <cellStyle name="Comma 6 3 2 2 2 3" xfId="7694"/>
    <cellStyle name="Comma 6 3 2 2 2 3 2" xfId="12486"/>
    <cellStyle name="Comma 6 3 2 2 2 4" xfId="9966"/>
    <cellStyle name="Comma 6 3 2 2 2 4 2" xfId="13057"/>
    <cellStyle name="Comma 6 3 2 2 2 5" xfId="3387"/>
    <cellStyle name="Comma 6 3 2 2 2 5 2" xfId="11344"/>
    <cellStyle name="Comma 6 3 2 2 2 6" xfId="2811"/>
    <cellStyle name="Comma 6 3 2 2 2 7" xfId="10772"/>
    <cellStyle name="Comma 6 3 2 2 3" xfId="4287"/>
    <cellStyle name="Comma 6 3 2 2 3 2" xfId="11630"/>
    <cellStyle name="Comma 6 3 2 2 4" xfId="6559"/>
    <cellStyle name="Comma 6 3 2 2 4 2" xfId="12201"/>
    <cellStyle name="Comma 6 3 2 2 5" xfId="8831"/>
    <cellStyle name="Comma 6 3 2 2 5 2" xfId="12772"/>
    <cellStyle name="Comma 6 3 2 2 6" xfId="3102"/>
    <cellStyle name="Comma 6 3 2 2 6 2" xfId="11059"/>
    <cellStyle name="Comma 6 3 2 2 7" xfId="2531"/>
    <cellStyle name="Comma 6 3 2 2 8" xfId="10492"/>
    <cellStyle name="Comma 6 3 2 3" xfId="1548"/>
    <cellStyle name="Comma 6 3 2 3 2" xfId="4968"/>
    <cellStyle name="Comma 6 3 2 3 2 2" xfId="11801"/>
    <cellStyle name="Comma 6 3 2 3 3" xfId="7240"/>
    <cellStyle name="Comma 6 3 2 3 3 2" xfId="12372"/>
    <cellStyle name="Comma 6 3 2 3 4" xfId="9512"/>
    <cellStyle name="Comma 6 3 2 3 4 2" xfId="12943"/>
    <cellStyle name="Comma 6 3 2 3 5" xfId="3273"/>
    <cellStyle name="Comma 6 3 2 3 5 2" xfId="11230"/>
    <cellStyle name="Comma 6 3 2 3 6" xfId="2699"/>
    <cellStyle name="Comma 6 3 2 3 7" xfId="10660"/>
    <cellStyle name="Comma 6 3 2 4" xfId="3833"/>
    <cellStyle name="Comma 6 3 2 4 2" xfId="11516"/>
    <cellStyle name="Comma 6 3 2 5" xfId="6105"/>
    <cellStyle name="Comma 6 3 2 5 2" xfId="12087"/>
    <cellStyle name="Comma 6 3 2 6" xfId="8377"/>
    <cellStyle name="Comma 6 3 2 6 2" xfId="12658"/>
    <cellStyle name="Comma 6 3 2 7" xfId="2988"/>
    <cellStyle name="Comma 6 3 2 7 2" xfId="10945"/>
    <cellStyle name="Comma 6 3 2 8" xfId="2419"/>
    <cellStyle name="Comma 6 3 2 9" xfId="10380"/>
    <cellStyle name="Comma 6 3 3" xfId="1094"/>
    <cellStyle name="Comma 6 3 3 2" xfId="2229"/>
    <cellStyle name="Comma 6 3 3 2 2" xfId="5649"/>
    <cellStyle name="Comma 6 3 3 2 2 2" xfId="11972"/>
    <cellStyle name="Comma 6 3 3 2 3" xfId="7921"/>
    <cellStyle name="Comma 6 3 3 2 3 2" xfId="12543"/>
    <cellStyle name="Comma 6 3 3 2 4" xfId="10193"/>
    <cellStyle name="Comma 6 3 3 2 4 2" xfId="13114"/>
    <cellStyle name="Comma 6 3 3 2 5" xfId="3444"/>
    <cellStyle name="Comma 6 3 3 2 5 2" xfId="11401"/>
    <cellStyle name="Comma 6 3 3 2 6" xfId="2867"/>
    <cellStyle name="Comma 6 3 3 2 7" xfId="10828"/>
    <cellStyle name="Comma 6 3 3 3" xfId="4514"/>
    <cellStyle name="Comma 6 3 3 3 2" xfId="11687"/>
    <cellStyle name="Comma 6 3 3 4" xfId="6786"/>
    <cellStyle name="Comma 6 3 3 4 2" xfId="12258"/>
    <cellStyle name="Comma 6 3 3 5" xfId="9058"/>
    <cellStyle name="Comma 6 3 3 5 2" xfId="12829"/>
    <cellStyle name="Comma 6 3 3 6" xfId="3159"/>
    <cellStyle name="Comma 6 3 3 6 2" xfId="11116"/>
    <cellStyle name="Comma 6 3 3 7" xfId="2587"/>
    <cellStyle name="Comma 6 3 3 8" xfId="10548"/>
    <cellStyle name="Comma 6 3 4" xfId="640"/>
    <cellStyle name="Comma 6 3 4 2" xfId="1775"/>
    <cellStyle name="Comma 6 3 4 2 2" xfId="5195"/>
    <cellStyle name="Comma 6 3 4 2 2 2" xfId="11858"/>
    <cellStyle name="Comma 6 3 4 2 3" xfId="7467"/>
    <cellStyle name="Comma 6 3 4 2 3 2" xfId="12429"/>
    <cellStyle name="Comma 6 3 4 2 4" xfId="9739"/>
    <cellStyle name="Comma 6 3 4 2 4 2" xfId="13000"/>
    <cellStyle name="Comma 6 3 4 2 5" xfId="3330"/>
    <cellStyle name="Comma 6 3 4 2 5 2" xfId="11287"/>
    <cellStyle name="Comma 6 3 4 2 6" xfId="2755"/>
    <cellStyle name="Comma 6 3 4 2 7" xfId="10716"/>
    <cellStyle name="Comma 6 3 4 3" xfId="4060"/>
    <cellStyle name="Comma 6 3 4 3 2" xfId="11573"/>
    <cellStyle name="Comma 6 3 4 4" xfId="6332"/>
    <cellStyle name="Comma 6 3 4 4 2" xfId="12144"/>
    <cellStyle name="Comma 6 3 4 5" xfId="8604"/>
    <cellStyle name="Comma 6 3 4 5 2" xfId="12715"/>
    <cellStyle name="Comma 6 3 4 6" xfId="3045"/>
    <cellStyle name="Comma 6 3 4 6 2" xfId="11002"/>
    <cellStyle name="Comma 6 3 4 7" xfId="2475"/>
    <cellStyle name="Comma 6 3 4 8" xfId="10436"/>
    <cellStyle name="Comma 6 3 5" xfId="1321"/>
    <cellStyle name="Comma 6 3 5 2" xfId="4741"/>
    <cellStyle name="Comma 6 3 5 2 2" xfId="11744"/>
    <cellStyle name="Comma 6 3 5 3" xfId="7013"/>
    <cellStyle name="Comma 6 3 5 3 2" xfId="12315"/>
    <cellStyle name="Comma 6 3 5 4" xfId="9285"/>
    <cellStyle name="Comma 6 3 5 4 2" xfId="12886"/>
    <cellStyle name="Comma 6 3 5 5" xfId="3216"/>
    <cellStyle name="Comma 6 3 5 5 2" xfId="11173"/>
    <cellStyle name="Comma 6 3 5 6" xfId="2643"/>
    <cellStyle name="Comma 6 3 5 7" xfId="10604"/>
    <cellStyle name="Comma 6 3 6" xfId="3606"/>
    <cellStyle name="Comma 6 3 6 2" xfId="11459"/>
    <cellStyle name="Comma 6 3 7" xfId="5878"/>
    <cellStyle name="Comma 6 3 7 2" xfId="12030"/>
    <cellStyle name="Comma 6 3 8" xfId="8150"/>
    <cellStyle name="Comma 6 3 8 2" xfId="12601"/>
    <cellStyle name="Comma 6 3 9" xfId="2928"/>
    <cellStyle name="Comma 6 3 9 2" xfId="10887"/>
    <cellStyle name="Comma 6 4" xfId="119"/>
    <cellStyle name="Comma 6 4 10" xfId="2348"/>
    <cellStyle name="Comma 6 4 11" xfId="10309"/>
    <cellStyle name="Comma 6 4 2" xfId="357"/>
    <cellStyle name="Comma 6 4 2 2" xfId="811"/>
    <cellStyle name="Comma 6 4 2 2 2" xfId="1946"/>
    <cellStyle name="Comma 6 4 2 2 2 2" xfId="5366"/>
    <cellStyle name="Comma 6 4 2 2 2 2 2" xfId="11901"/>
    <cellStyle name="Comma 6 4 2 2 2 3" xfId="7638"/>
    <cellStyle name="Comma 6 4 2 2 2 3 2" xfId="12472"/>
    <cellStyle name="Comma 6 4 2 2 2 4" xfId="9910"/>
    <cellStyle name="Comma 6 4 2 2 2 4 2" xfId="13043"/>
    <cellStyle name="Comma 6 4 2 2 2 5" xfId="3373"/>
    <cellStyle name="Comma 6 4 2 2 2 5 2" xfId="11330"/>
    <cellStyle name="Comma 6 4 2 2 2 6" xfId="2797"/>
    <cellStyle name="Comma 6 4 2 2 2 7" xfId="10758"/>
    <cellStyle name="Comma 6 4 2 2 3" xfId="4231"/>
    <cellStyle name="Comma 6 4 2 2 3 2" xfId="11616"/>
    <cellStyle name="Comma 6 4 2 2 4" xfId="6503"/>
    <cellStyle name="Comma 6 4 2 2 4 2" xfId="12187"/>
    <cellStyle name="Comma 6 4 2 2 5" xfId="8775"/>
    <cellStyle name="Comma 6 4 2 2 5 2" xfId="12758"/>
    <cellStyle name="Comma 6 4 2 2 6" xfId="3088"/>
    <cellStyle name="Comma 6 4 2 2 6 2" xfId="11045"/>
    <cellStyle name="Comma 6 4 2 2 7" xfId="2517"/>
    <cellStyle name="Comma 6 4 2 2 8" xfId="10478"/>
    <cellStyle name="Comma 6 4 2 3" xfId="1492"/>
    <cellStyle name="Comma 6 4 2 3 2" xfId="4912"/>
    <cellStyle name="Comma 6 4 2 3 2 2" xfId="11787"/>
    <cellStyle name="Comma 6 4 2 3 3" xfId="7184"/>
    <cellStyle name="Comma 6 4 2 3 3 2" xfId="12358"/>
    <cellStyle name="Comma 6 4 2 3 4" xfId="9456"/>
    <cellStyle name="Comma 6 4 2 3 4 2" xfId="12929"/>
    <cellStyle name="Comma 6 4 2 3 5" xfId="3259"/>
    <cellStyle name="Comma 6 4 2 3 5 2" xfId="11216"/>
    <cellStyle name="Comma 6 4 2 3 6" xfId="2685"/>
    <cellStyle name="Comma 6 4 2 3 7" xfId="10646"/>
    <cellStyle name="Comma 6 4 2 4" xfId="3777"/>
    <cellStyle name="Comma 6 4 2 4 2" xfId="11502"/>
    <cellStyle name="Comma 6 4 2 5" xfId="6049"/>
    <cellStyle name="Comma 6 4 2 5 2" xfId="12073"/>
    <cellStyle name="Comma 6 4 2 6" xfId="8321"/>
    <cellStyle name="Comma 6 4 2 6 2" xfId="12644"/>
    <cellStyle name="Comma 6 4 2 7" xfId="2974"/>
    <cellStyle name="Comma 6 4 2 7 2" xfId="10931"/>
    <cellStyle name="Comma 6 4 2 8" xfId="2405"/>
    <cellStyle name="Comma 6 4 2 9" xfId="10366"/>
    <cellStyle name="Comma 6 4 3" xfId="1038"/>
    <cellStyle name="Comma 6 4 3 2" xfId="2173"/>
    <cellStyle name="Comma 6 4 3 2 2" xfId="5593"/>
    <cellStyle name="Comma 6 4 3 2 2 2" xfId="11958"/>
    <cellStyle name="Comma 6 4 3 2 3" xfId="7865"/>
    <cellStyle name="Comma 6 4 3 2 3 2" xfId="12529"/>
    <cellStyle name="Comma 6 4 3 2 4" xfId="10137"/>
    <cellStyle name="Comma 6 4 3 2 4 2" xfId="13100"/>
    <cellStyle name="Comma 6 4 3 2 5" xfId="3430"/>
    <cellStyle name="Comma 6 4 3 2 5 2" xfId="11387"/>
    <cellStyle name="Comma 6 4 3 2 6" xfId="2853"/>
    <cellStyle name="Comma 6 4 3 2 7" xfId="10814"/>
    <cellStyle name="Comma 6 4 3 3" xfId="4458"/>
    <cellStyle name="Comma 6 4 3 3 2" xfId="11673"/>
    <cellStyle name="Comma 6 4 3 4" xfId="6730"/>
    <cellStyle name="Comma 6 4 3 4 2" xfId="12244"/>
    <cellStyle name="Comma 6 4 3 5" xfId="9002"/>
    <cellStyle name="Comma 6 4 3 5 2" xfId="12815"/>
    <cellStyle name="Comma 6 4 3 6" xfId="3145"/>
    <cellStyle name="Comma 6 4 3 6 2" xfId="11102"/>
    <cellStyle name="Comma 6 4 3 7" xfId="2573"/>
    <cellStyle name="Comma 6 4 3 8" xfId="10534"/>
    <cellStyle name="Comma 6 4 4" xfId="584"/>
    <cellStyle name="Comma 6 4 4 2" xfId="1719"/>
    <cellStyle name="Comma 6 4 4 2 2" xfId="5139"/>
    <cellStyle name="Comma 6 4 4 2 2 2" xfId="11844"/>
    <cellStyle name="Comma 6 4 4 2 3" xfId="7411"/>
    <cellStyle name="Comma 6 4 4 2 3 2" xfId="12415"/>
    <cellStyle name="Comma 6 4 4 2 4" xfId="9683"/>
    <cellStyle name="Comma 6 4 4 2 4 2" xfId="12986"/>
    <cellStyle name="Comma 6 4 4 2 5" xfId="3316"/>
    <cellStyle name="Comma 6 4 4 2 5 2" xfId="11273"/>
    <cellStyle name="Comma 6 4 4 2 6" xfId="2741"/>
    <cellStyle name="Comma 6 4 4 2 7" xfId="10702"/>
    <cellStyle name="Comma 6 4 4 3" xfId="4004"/>
    <cellStyle name="Comma 6 4 4 3 2" xfId="11559"/>
    <cellStyle name="Comma 6 4 4 4" xfId="6276"/>
    <cellStyle name="Comma 6 4 4 4 2" xfId="12130"/>
    <cellStyle name="Comma 6 4 4 5" xfId="8548"/>
    <cellStyle name="Comma 6 4 4 5 2" xfId="12701"/>
    <cellStyle name="Comma 6 4 4 6" xfId="3031"/>
    <cellStyle name="Comma 6 4 4 6 2" xfId="10988"/>
    <cellStyle name="Comma 6 4 4 7" xfId="2461"/>
    <cellStyle name="Comma 6 4 4 8" xfId="10422"/>
    <cellStyle name="Comma 6 4 5" xfId="1265"/>
    <cellStyle name="Comma 6 4 5 2" xfId="4685"/>
    <cellStyle name="Comma 6 4 5 2 2" xfId="11730"/>
    <cellStyle name="Comma 6 4 5 3" xfId="6957"/>
    <cellStyle name="Comma 6 4 5 3 2" xfId="12301"/>
    <cellStyle name="Comma 6 4 5 4" xfId="9229"/>
    <cellStyle name="Comma 6 4 5 4 2" xfId="12872"/>
    <cellStyle name="Comma 6 4 5 5" xfId="3202"/>
    <cellStyle name="Comma 6 4 5 5 2" xfId="11159"/>
    <cellStyle name="Comma 6 4 5 6" xfId="2629"/>
    <cellStyle name="Comma 6 4 5 7" xfId="10590"/>
    <cellStyle name="Comma 6 4 6" xfId="3550"/>
    <cellStyle name="Comma 6 4 6 2" xfId="11445"/>
    <cellStyle name="Comma 6 4 7" xfId="5822"/>
    <cellStyle name="Comma 6 4 7 2" xfId="12016"/>
    <cellStyle name="Comma 6 4 8" xfId="8094"/>
    <cellStyle name="Comma 6 4 8 2" xfId="12587"/>
    <cellStyle name="Comma 6 4 9" xfId="2914"/>
    <cellStyle name="Comma 6 4 9 2" xfId="10873"/>
    <cellStyle name="Comma 6 5" xfId="245"/>
    <cellStyle name="Comma 6 5 10" xfId="2377"/>
    <cellStyle name="Comma 6 5 11" xfId="10338"/>
    <cellStyle name="Comma 6 5 2" xfId="472"/>
    <cellStyle name="Comma 6 5 2 2" xfId="926"/>
    <cellStyle name="Comma 6 5 2 2 2" xfId="2061"/>
    <cellStyle name="Comma 6 5 2 2 2 2" xfId="5481"/>
    <cellStyle name="Comma 6 5 2 2 2 2 2" xfId="11930"/>
    <cellStyle name="Comma 6 5 2 2 2 3" xfId="7753"/>
    <cellStyle name="Comma 6 5 2 2 2 3 2" xfId="12501"/>
    <cellStyle name="Comma 6 5 2 2 2 4" xfId="10025"/>
    <cellStyle name="Comma 6 5 2 2 2 4 2" xfId="13072"/>
    <cellStyle name="Comma 6 5 2 2 2 5" xfId="3402"/>
    <cellStyle name="Comma 6 5 2 2 2 5 2" xfId="11359"/>
    <cellStyle name="Comma 6 5 2 2 2 6" xfId="2825"/>
    <cellStyle name="Comma 6 5 2 2 2 7" xfId="10786"/>
    <cellStyle name="Comma 6 5 2 2 3" xfId="4346"/>
    <cellStyle name="Comma 6 5 2 2 3 2" xfId="11645"/>
    <cellStyle name="Comma 6 5 2 2 4" xfId="6618"/>
    <cellStyle name="Comma 6 5 2 2 4 2" xfId="12216"/>
    <cellStyle name="Comma 6 5 2 2 5" xfId="8890"/>
    <cellStyle name="Comma 6 5 2 2 5 2" xfId="12787"/>
    <cellStyle name="Comma 6 5 2 2 6" xfId="3117"/>
    <cellStyle name="Comma 6 5 2 2 6 2" xfId="11074"/>
    <cellStyle name="Comma 6 5 2 2 7" xfId="2545"/>
    <cellStyle name="Comma 6 5 2 2 8" xfId="10506"/>
    <cellStyle name="Comma 6 5 2 3" xfId="1607"/>
    <cellStyle name="Comma 6 5 2 3 2" xfId="5027"/>
    <cellStyle name="Comma 6 5 2 3 2 2" xfId="11816"/>
    <cellStyle name="Comma 6 5 2 3 3" xfId="7299"/>
    <cellStyle name="Comma 6 5 2 3 3 2" xfId="12387"/>
    <cellStyle name="Comma 6 5 2 3 4" xfId="9571"/>
    <cellStyle name="Comma 6 5 2 3 4 2" xfId="12958"/>
    <cellStyle name="Comma 6 5 2 3 5" xfId="3288"/>
    <cellStyle name="Comma 6 5 2 3 5 2" xfId="11245"/>
    <cellStyle name="Comma 6 5 2 3 6" xfId="2713"/>
    <cellStyle name="Comma 6 5 2 3 7" xfId="10674"/>
    <cellStyle name="Comma 6 5 2 4" xfId="3892"/>
    <cellStyle name="Comma 6 5 2 4 2" xfId="11531"/>
    <cellStyle name="Comma 6 5 2 5" xfId="6164"/>
    <cellStyle name="Comma 6 5 2 5 2" xfId="12102"/>
    <cellStyle name="Comma 6 5 2 6" xfId="8436"/>
    <cellStyle name="Comma 6 5 2 6 2" xfId="12673"/>
    <cellStyle name="Comma 6 5 2 7" xfId="3003"/>
    <cellStyle name="Comma 6 5 2 7 2" xfId="10960"/>
    <cellStyle name="Comma 6 5 2 8" xfId="2433"/>
    <cellStyle name="Comma 6 5 2 9" xfId="10394"/>
    <cellStyle name="Comma 6 5 3" xfId="1153"/>
    <cellStyle name="Comma 6 5 3 2" xfId="2288"/>
    <cellStyle name="Comma 6 5 3 2 2" xfId="5708"/>
    <cellStyle name="Comma 6 5 3 2 2 2" xfId="11987"/>
    <cellStyle name="Comma 6 5 3 2 3" xfId="7980"/>
    <cellStyle name="Comma 6 5 3 2 3 2" xfId="12558"/>
    <cellStyle name="Comma 6 5 3 2 4" xfId="10252"/>
    <cellStyle name="Comma 6 5 3 2 4 2" xfId="13129"/>
    <cellStyle name="Comma 6 5 3 2 5" xfId="3459"/>
    <cellStyle name="Comma 6 5 3 2 5 2" xfId="11416"/>
    <cellStyle name="Comma 6 5 3 2 6" xfId="2881"/>
    <cellStyle name="Comma 6 5 3 2 7" xfId="10842"/>
    <cellStyle name="Comma 6 5 3 3" xfId="4573"/>
    <cellStyle name="Comma 6 5 3 3 2" xfId="11702"/>
    <cellStyle name="Comma 6 5 3 4" xfId="6845"/>
    <cellStyle name="Comma 6 5 3 4 2" xfId="12273"/>
    <cellStyle name="Comma 6 5 3 5" xfId="9117"/>
    <cellStyle name="Comma 6 5 3 5 2" xfId="12844"/>
    <cellStyle name="Comma 6 5 3 6" xfId="3174"/>
    <cellStyle name="Comma 6 5 3 6 2" xfId="11131"/>
    <cellStyle name="Comma 6 5 3 7" xfId="2601"/>
    <cellStyle name="Comma 6 5 3 8" xfId="10562"/>
    <cellStyle name="Comma 6 5 4" xfId="699"/>
    <cellStyle name="Comma 6 5 4 2" xfId="1834"/>
    <cellStyle name="Comma 6 5 4 2 2" xfId="5254"/>
    <cellStyle name="Comma 6 5 4 2 2 2" xfId="11873"/>
    <cellStyle name="Comma 6 5 4 2 3" xfId="7526"/>
    <cellStyle name="Comma 6 5 4 2 3 2" xfId="12444"/>
    <cellStyle name="Comma 6 5 4 2 4" xfId="9798"/>
    <cellStyle name="Comma 6 5 4 2 4 2" xfId="13015"/>
    <cellStyle name="Comma 6 5 4 2 5" xfId="3345"/>
    <cellStyle name="Comma 6 5 4 2 5 2" xfId="11302"/>
    <cellStyle name="Comma 6 5 4 2 6" xfId="2769"/>
    <cellStyle name="Comma 6 5 4 2 7" xfId="10730"/>
    <cellStyle name="Comma 6 5 4 3" xfId="4119"/>
    <cellStyle name="Comma 6 5 4 3 2" xfId="11588"/>
    <cellStyle name="Comma 6 5 4 4" xfId="6391"/>
    <cellStyle name="Comma 6 5 4 4 2" xfId="12159"/>
    <cellStyle name="Comma 6 5 4 5" xfId="8663"/>
    <cellStyle name="Comma 6 5 4 5 2" xfId="12730"/>
    <cellStyle name="Comma 6 5 4 6" xfId="3060"/>
    <cellStyle name="Comma 6 5 4 6 2" xfId="11017"/>
    <cellStyle name="Comma 6 5 4 7" xfId="2489"/>
    <cellStyle name="Comma 6 5 4 8" xfId="10450"/>
    <cellStyle name="Comma 6 5 5" xfId="1380"/>
    <cellStyle name="Comma 6 5 5 2" xfId="4800"/>
    <cellStyle name="Comma 6 5 5 2 2" xfId="11759"/>
    <cellStyle name="Comma 6 5 5 3" xfId="7072"/>
    <cellStyle name="Comma 6 5 5 3 2" xfId="12330"/>
    <cellStyle name="Comma 6 5 5 4" xfId="9344"/>
    <cellStyle name="Comma 6 5 5 4 2" xfId="12901"/>
    <cellStyle name="Comma 6 5 5 5" xfId="3231"/>
    <cellStyle name="Comma 6 5 5 5 2" xfId="11188"/>
    <cellStyle name="Comma 6 5 5 6" xfId="2657"/>
    <cellStyle name="Comma 6 5 5 7" xfId="10618"/>
    <cellStyle name="Comma 6 5 6" xfId="3665"/>
    <cellStyle name="Comma 6 5 6 2" xfId="11474"/>
    <cellStyle name="Comma 6 5 7" xfId="5937"/>
    <cellStyle name="Comma 6 5 7 2" xfId="12045"/>
    <cellStyle name="Comma 6 5 8" xfId="8209"/>
    <cellStyle name="Comma 6 5 8 2" xfId="12616"/>
    <cellStyle name="Comma 6 5 9" xfId="2946"/>
    <cellStyle name="Comma 6 5 9 2" xfId="10903"/>
    <cellStyle name="Comma 6 6" xfId="301"/>
    <cellStyle name="Comma 6 6 2" xfId="755"/>
    <cellStyle name="Comma 6 6 2 2" xfId="1890"/>
    <cellStyle name="Comma 6 6 2 2 2" xfId="5310"/>
    <cellStyle name="Comma 6 6 2 2 2 2" xfId="11887"/>
    <cellStyle name="Comma 6 6 2 2 3" xfId="7582"/>
    <cellStyle name="Comma 6 6 2 2 3 2" xfId="12458"/>
    <cellStyle name="Comma 6 6 2 2 4" xfId="9854"/>
    <cellStyle name="Comma 6 6 2 2 4 2" xfId="13029"/>
    <cellStyle name="Comma 6 6 2 2 5" xfId="3359"/>
    <cellStyle name="Comma 6 6 2 2 5 2" xfId="11316"/>
    <cellStyle name="Comma 6 6 2 2 6" xfId="2783"/>
    <cellStyle name="Comma 6 6 2 2 7" xfId="10744"/>
    <cellStyle name="Comma 6 6 2 3" xfId="4175"/>
    <cellStyle name="Comma 6 6 2 3 2" xfId="11602"/>
    <cellStyle name="Comma 6 6 2 4" xfId="6447"/>
    <cellStyle name="Comma 6 6 2 4 2" xfId="12173"/>
    <cellStyle name="Comma 6 6 2 5" xfId="8719"/>
    <cellStyle name="Comma 6 6 2 5 2" xfId="12744"/>
    <cellStyle name="Comma 6 6 2 6" xfId="3074"/>
    <cellStyle name="Comma 6 6 2 6 2" xfId="11031"/>
    <cellStyle name="Comma 6 6 2 7" xfId="2503"/>
    <cellStyle name="Comma 6 6 2 8" xfId="10464"/>
    <cellStyle name="Comma 6 6 3" xfId="1436"/>
    <cellStyle name="Comma 6 6 3 2" xfId="4856"/>
    <cellStyle name="Comma 6 6 3 2 2" xfId="11773"/>
    <cellStyle name="Comma 6 6 3 3" xfId="7128"/>
    <cellStyle name="Comma 6 6 3 3 2" xfId="12344"/>
    <cellStyle name="Comma 6 6 3 4" xfId="9400"/>
    <cellStyle name="Comma 6 6 3 4 2" xfId="12915"/>
    <cellStyle name="Comma 6 6 3 5" xfId="3245"/>
    <cellStyle name="Comma 6 6 3 5 2" xfId="11202"/>
    <cellStyle name="Comma 6 6 3 6" xfId="2671"/>
    <cellStyle name="Comma 6 6 3 7" xfId="10632"/>
    <cellStyle name="Comma 6 6 4" xfId="3721"/>
    <cellStyle name="Comma 6 6 4 2" xfId="11488"/>
    <cellStyle name="Comma 6 6 5" xfId="5993"/>
    <cellStyle name="Comma 6 6 5 2" xfId="12059"/>
    <cellStyle name="Comma 6 6 6" xfId="8265"/>
    <cellStyle name="Comma 6 6 6 2" xfId="12630"/>
    <cellStyle name="Comma 6 6 7" xfId="2960"/>
    <cellStyle name="Comma 6 6 7 2" xfId="10917"/>
    <cellStyle name="Comma 6 6 8" xfId="2391"/>
    <cellStyle name="Comma 6 6 9" xfId="10352"/>
    <cellStyle name="Comma 6 7" xfId="982"/>
    <cellStyle name="Comma 6 7 2" xfId="2117"/>
    <cellStyle name="Comma 6 7 2 2" xfId="5537"/>
    <cellStyle name="Comma 6 7 2 2 2" xfId="11944"/>
    <cellStyle name="Comma 6 7 2 3" xfId="7809"/>
    <cellStyle name="Comma 6 7 2 3 2" xfId="12515"/>
    <cellStyle name="Comma 6 7 2 4" xfId="10081"/>
    <cellStyle name="Comma 6 7 2 4 2" xfId="13086"/>
    <cellStyle name="Comma 6 7 2 5" xfId="3416"/>
    <cellStyle name="Comma 6 7 2 5 2" xfId="11373"/>
    <cellStyle name="Comma 6 7 2 6" xfId="2839"/>
    <cellStyle name="Comma 6 7 2 7" xfId="10800"/>
    <cellStyle name="Comma 6 7 3" xfId="4402"/>
    <cellStyle name="Comma 6 7 3 2" xfId="11659"/>
    <cellStyle name="Comma 6 7 4" xfId="6674"/>
    <cellStyle name="Comma 6 7 4 2" xfId="12230"/>
    <cellStyle name="Comma 6 7 5" xfId="8946"/>
    <cellStyle name="Comma 6 7 5 2" xfId="12801"/>
    <cellStyle name="Comma 6 7 6" xfId="3131"/>
    <cellStyle name="Comma 6 7 6 2" xfId="11088"/>
    <cellStyle name="Comma 6 7 7" xfId="2559"/>
    <cellStyle name="Comma 6 7 8" xfId="10520"/>
    <cellStyle name="Comma 6 8" xfId="528"/>
    <cellStyle name="Comma 6 8 2" xfId="1663"/>
    <cellStyle name="Comma 6 8 2 2" xfId="5083"/>
    <cellStyle name="Comma 6 8 2 2 2" xfId="11830"/>
    <cellStyle name="Comma 6 8 2 3" xfId="7355"/>
    <cellStyle name="Comma 6 8 2 3 2" xfId="12401"/>
    <cellStyle name="Comma 6 8 2 4" xfId="9627"/>
    <cellStyle name="Comma 6 8 2 4 2" xfId="12972"/>
    <cellStyle name="Comma 6 8 2 5" xfId="3302"/>
    <cellStyle name="Comma 6 8 2 5 2" xfId="11259"/>
    <cellStyle name="Comma 6 8 2 6" xfId="2727"/>
    <cellStyle name="Comma 6 8 2 7" xfId="10688"/>
    <cellStyle name="Comma 6 8 3" xfId="3948"/>
    <cellStyle name="Comma 6 8 3 2" xfId="11545"/>
    <cellStyle name="Comma 6 8 4" xfId="6220"/>
    <cellStyle name="Comma 6 8 4 2" xfId="12116"/>
    <cellStyle name="Comma 6 8 5" xfId="8492"/>
    <cellStyle name="Comma 6 8 5 2" xfId="12687"/>
    <cellStyle name="Comma 6 8 6" xfId="3017"/>
    <cellStyle name="Comma 6 8 6 2" xfId="10974"/>
    <cellStyle name="Comma 6 8 7" xfId="2447"/>
    <cellStyle name="Comma 6 8 8" xfId="10408"/>
    <cellStyle name="Comma 6 9" xfId="1209"/>
    <cellStyle name="Comma 6 9 2" xfId="4629"/>
    <cellStyle name="Comma 6 9 2 2" xfId="11716"/>
    <cellStyle name="Comma 6 9 3" xfId="6901"/>
    <cellStyle name="Comma 6 9 3 2" xfId="12287"/>
    <cellStyle name="Comma 6 9 4" xfId="9173"/>
    <cellStyle name="Comma 6 9 4 2" xfId="12858"/>
    <cellStyle name="Comma 6 9 5" xfId="3188"/>
    <cellStyle name="Comma 6 9 5 2" xfId="11145"/>
    <cellStyle name="Comma 6 9 6" xfId="2615"/>
    <cellStyle name="Comma 6 9 7" xfId="10576"/>
    <cellStyle name="Comma 7" xfId="63"/>
    <cellStyle name="Comma 7 10" xfId="3496"/>
    <cellStyle name="Comma 7 10 2" xfId="11432"/>
    <cellStyle name="Comma 7 11" xfId="5768"/>
    <cellStyle name="Comma 7 11 2" xfId="12003"/>
    <cellStyle name="Comma 7 12" xfId="8040"/>
    <cellStyle name="Comma 7 12 2" xfId="12574"/>
    <cellStyle name="Comma 7 13" xfId="2899"/>
    <cellStyle name="Comma 7 13 2" xfId="10859"/>
    <cellStyle name="Comma 7 14" xfId="2334"/>
    <cellStyle name="Comma 7 15" xfId="10295"/>
    <cellStyle name="Comma 7 2" xfId="93"/>
    <cellStyle name="Comma 7 2 10" xfId="5796"/>
    <cellStyle name="Comma 7 2 10 2" xfId="12010"/>
    <cellStyle name="Comma 7 2 11" xfId="8068"/>
    <cellStyle name="Comma 7 2 11 2" xfId="12581"/>
    <cellStyle name="Comma 7 2 12" xfId="2908"/>
    <cellStyle name="Comma 7 2 12 2" xfId="10867"/>
    <cellStyle name="Comma 7 2 13" xfId="2342"/>
    <cellStyle name="Comma 7 2 14" xfId="10303"/>
    <cellStyle name="Comma 7 2 2" xfId="205"/>
    <cellStyle name="Comma 7 2 2 10" xfId="2370"/>
    <cellStyle name="Comma 7 2 2 11" xfId="10331"/>
    <cellStyle name="Comma 7 2 2 2" xfId="443"/>
    <cellStyle name="Comma 7 2 2 2 2" xfId="897"/>
    <cellStyle name="Comma 7 2 2 2 2 2" xfId="2032"/>
    <cellStyle name="Comma 7 2 2 2 2 2 2" xfId="5452"/>
    <cellStyle name="Comma 7 2 2 2 2 2 2 2" xfId="11923"/>
    <cellStyle name="Comma 7 2 2 2 2 2 3" xfId="7724"/>
    <cellStyle name="Comma 7 2 2 2 2 2 3 2" xfId="12494"/>
    <cellStyle name="Comma 7 2 2 2 2 2 4" xfId="9996"/>
    <cellStyle name="Comma 7 2 2 2 2 2 4 2" xfId="13065"/>
    <cellStyle name="Comma 7 2 2 2 2 2 5" xfId="3395"/>
    <cellStyle name="Comma 7 2 2 2 2 2 5 2" xfId="11352"/>
    <cellStyle name="Comma 7 2 2 2 2 2 6" xfId="2819"/>
    <cellStyle name="Comma 7 2 2 2 2 2 7" xfId="10780"/>
    <cellStyle name="Comma 7 2 2 2 2 3" xfId="4317"/>
    <cellStyle name="Comma 7 2 2 2 2 3 2" xfId="11638"/>
    <cellStyle name="Comma 7 2 2 2 2 4" xfId="6589"/>
    <cellStyle name="Comma 7 2 2 2 2 4 2" xfId="12209"/>
    <cellStyle name="Comma 7 2 2 2 2 5" xfId="8861"/>
    <cellStyle name="Comma 7 2 2 2 2 5 2" xfId="12780"/>
    <cellStyle name="Comma 7 2 2 2 2 6" xfId="3110"/>
    <cellStyle name="Comma 7 2 2 2 2 6 2" xfId="11067"/>
    <cellStyle name="Comma 7 2 2 2 2 7" xfId="2539"/>
    <cellStyle name="Comma 7 2 2 2 2 8" xfId="10500"/>
    <cellStyle name="Comma 7 2 2 2 3" xfId="1578"/>
    <cellStyle name="Comma 7 2 2 2 3 2" xfId="4998"/>
    <cellStyle name="Comma 7 2 2 2 3 2 2" xfId="11809"/>
    <cellStyle name="Comma 7 2 2 2 3 3" xfId="7270"/>
    <cellStyle name="Comma 7 2 2 2 3 3 2" xfId="12380"/>
    <cellStyle name="Comma 7 2 2 2 3 4" xfId="9542"/>
    <cellStyle name="Comma 7 2 2 2 3 4 2" xfId="12951"/>
    <cellStyle name="Comma 7 2 2 2 3 5" xfId="3281"/>
    <cellStyle name="Comma 7 2 2 2 3 5 2" xfId="11238"/>
    <cellStyle name="Comma 7 2 2 2 3 6" xfId="2707"/>
    <cellStyle name="Comma 7 2 2 2 3 7" xfId="10668"/>
    <cellStyle name="Comma 7 2 2 2 4" xfId="3863"/>
    <cellStyle name="Comma 7 2 2 2 4 2" xfId="11524"/>
    <cellStyle name="Comma 7 2 2 2 5" xfId="6135"/>
    <cellStyle name="Comma 7 2 2 2 5 2" xfId="12095"/>
    <cellStyle name="Comma 7 2 2 2 6" xfId="8407"/>
    <cellStyle name="Comma 7 2 2 2 6 2" xfId="12666"/>
    <cellStyle name="Comma 7 2 2 2 7" xfId="2996"/>
    <cellStyle name="Comma 7 2 2 2 7 2" xfId="10953"/>
    <cellStyle name="Comma 7 2 2 2 8" xfId="2427"/>
    <cellStyle name="Comma 7 2 2 2 9" xfId="10388"/>
    <cellStyle name="Comma 7 2 2 3" xfId="1124"/>
    <cellStyle name="Comma 7 2 2 3 2" xfId="2259"/>
    <cellStyle name="Comma 7 2 2 3 2 2" xfId="5679"/>
    <cellStyle name="Comma 7 2 2 3 2 2 2" xfId="11980"/>
    <cellStyle name="Comma 7 2 2 3 2 3" xfId="7951"/>
    <cellStyle name="Comma 7 2 2 3 2 3 2" xfId="12551"/>
    <cellStyle name="Comma 7 2 2 3 2 4" xfId="10223"/>
    <cellStyle name="Comma 7 2 2 3 2 4 2" xfId="13122"/>
    <cellStyle name="Comma 7 2 2 3 2 5" xfId="3452"/>
    <cellStyle name="Comma 7 2 2 3 2 5 2" xfId="11409"/>
    <cellStyle name="Comma 7 2 2 3 2 6" xfId="2875"/>
    <cellStyle name="Comma 7 2 2 3 2 7" xfId="10836"/>
    <cellStyle name="Comma 7 2 2 3 3" xfId="4544"/>
    <cellStyle name="Comma 7 2 2 3 3 2" xfId="11695"/>
    <cellStyle name="Comma 7 2 2 3 4" xfId="6816"/>
    <cellStyle name="Comma 7 2 2 3 4 2" xfId="12266"/>
    <cellStyle name="Comma 7 2 2 3 5" xfId="9088"/>
    <cellStyle name="Comma 7 2 2 3 5 2" xfId="12837"/>
    <cellStyle name="Comma 7 2 2 3 6" xfId="3167"/>
    <cellStyle name="Comma 7 2 2 3 6 2" xfId="11124"/>
    <cellStyle name="Comma 7 2 2 3 7" xfId="2595"/>
    <cellStyle name="Comma 7 2 2 3 8" xfId="10556"/>
    <cellStyle name="Comma 7 2 2 4" xfId="670"/>
    <cellStyle name="Comma 7 2 2 4 2" xfId="1805"/>
    <cellStyle name="Comma 7 2 2 4 2 2" xfId="5225"/>
    <cellStyle name="Comma 7 2 2 4 2 2 2" xfId="11866"/>
    <cellStyle name="Comma 7 2 2 4 2 3" xfId="7497"/>
    <cellStyle name="Comma 7 2 2 4 2 3 2" xfId="12437"/>
    <cellStyle name="Comma 7 2 2 4 2 4" xfId="9769"/>
    <cellStyle name="Comma 7 2 2 4 2 4 2" xfId="13008"/>
    <cellStyle name="Comma 7 2 2 4 2 5" xfId="3338"/>
    <cellStyle name="Comma 7 2 2 4 2 5 2" xfId="11295"/>
    <cellStyle name="Comma 7 2 2 4 2 6" xfId="2763"/>
    <cellStyle name="Comma 7 2 2 4 2 7" xfId="10724"/>
    <cellStyle name="Comma 7 2 2 4 3" xfId="4090"/>
    <cellStyle name="Comma 7 2 2 4 3 2" xfId="11581"/>
    <cellStyle name="Comma 7 2 2 4 4" xfId="6362"/>
    <cellStyle name="Comma 7 2 2 4 4 2" xfId="12152"/>
    <cellStyle name="Comma 7 2 2 4 5" xfId="8634"/>
    <cellStyle name="Comma 7 2 2 4 5 2" xfId="12723"/>
    <cellStyle name="Comma 7 2 2 4 6" xfId="3053"/>
    <cellStyle name="Comma 7 2 2 4 6 2" xfId="11010"/>
    <cellStyle name="Comma 7 2 2 4 7" xfId="2483"/>
    <cellStyle name="Comma 7 2 2 4 8" xfId="10444"/>
    <cellStyle name="Comma 7 2 2 5" xfId="1351"/>
    <cellStyle name="Comma 7 2 2 5 2" xfId="4771"/>
    <cellStyle name="Comma 7 2 2 5 2 2" xfId="11752"/>
    <cellStyle name="Comma 7 2 2 5 3" xfId="7043"/>
    <cellStyle name="Comma 7 2 2 5 3 2" xfId="12323"/>
    <cellStyle name="Comma 7 2 2 5 4" xfId="9315"/>
    <cellStyle name="Comma 7 2 2 5 4 2" xfId="12894"/>
    <cellStyle name="Comma 7 2 2 5 5" xfId="3224"/>
    <cellStyle name="Comma 7 2 2 5 5 2" xfId="11181"/>
    <cellStyle name="Comma 7 2 2 5 6" xfId="2651"/>
    <cellStyle name="Comma 7 2 2 5 7" xfId="10612"/>
    <cellStyle name="Comma 7 2 2 6" xfId="3636"/>
    <cellStyle name="Comma 7 2 2 6 2" xfId="11467"/>
    <cellStyle name="Comma 7 2 2 7" xfId="5908"/>
    <cellStyle name="Comma 7 2 2 7 2" xfId="12038"/>
    <cellStyle name="Comma 7 2 2 8" xfId="8180"/>
    <cellStyle name="Comma 7 2 2 8 2" xfId="12609"/>
    <cellStyle name="Comma 7 2 2 9" xfId="2936"/>
    <cellStyle name="Comma 7 2 2 9 2" xfId="10895"/>
    <cellStyle name="Comma 7 2 3" xfId="149"/>
    <cellStyle name="Comma 7 2 3 10" xfId="2356"/>
    <cellStyle name="Comma 7 2 3 11" xfId="10317"/>
    <cellStyle name="Comma 7 2 3 2" xfId="387"/>
    <cellStyle name="Comma 7 2 3 2 2" xfId="841"/>
    <cellStyle name="Comma 7 2 3 2 2 2" xfId="1976"/>
    <cellStyle name="Comma 7 2 3 2 2 2 2" xfId="5396"/>
    <cellStyle name="Comma 7 2 3 2 2 2 2 2" xfId="11909"/>
    <cellStyle name="Comma 7 2 3 2 2 2 3" xfId="7668"/>
    <cellStyle name="Comma 7 2 3 2 2 2 3 2" xfId="12480"/>
    <cellStyle name="Comma 7 2 3 2 2 2 4" xfId="9940"/>
    <cellStyle name="Comma 7 2 3 2 2 2 4 2" xfId="13051"/>
    <cellStyle name="Comma 7 2 3 2 2 2 5" xfId="3381"/>
    <cellStyle name="Comma 7 2 3 2 2 2 5 2" xfId="11338"/>
    <cellStyle name="Comma 7 2 3 2 2 2 6" xfId="2805"/>
    <cellStyle name="Comma 7 2 3 2 2 2 7" xfId="10766"/>
    <cellStyle name="Comma 7 2 3 2 2 3" xfId="4261"/>
    <cellStyle name="Comma 7 2 3 2 2 3 2" xfId="11624"/>
    <cellStyle name="Comma 7 2 3 2 2 4" xfId="6533"/>
    <cellStyle name="Comma 7 2 3 2 2 4 2" xfId="12195"/>
    <cellStyle name="Comma 7 2 3 2 2 5" xfId="8805"/>
    <cellStyle name="Comma 7 2 3 2 2 5 2" xfId="12766"/>
    <cellStyle name="Comma 7 2 3 2 2 6" xfId="3096"/>
    <cellStyle name="Comma 7 2 3 2 2 6 2" xfId="11053"/>
    <cellStyle name="Comma 7 2 3 2 2 7" xfId="2525"/>
    <cellStyle name="Comma 7 2 3 2 2 8" xfId="10486"/>
    <cellStyle name="Comma 7 2 3 2 3" xfId="1522"/>
    <cellStyle name="Comma 7 2 3 2 3 2" xfId="4942"/>
    <cellStyle name="Comma 7 2 3 2 3 2 2" xfId="11795"/>
    <cellStyle name="Comma 7 2 3 2 3 3" xfId="7214"/>
    <cellStyle name="Comma 7 2 3 2 3 3 2" xfId="12366"/>
    <cellStyle name="Comma 7 2 3 2 3 4" xfId="9486"/>
    <cellStyle name="Comma 7 2 3 2 3 4 2" xfId="12937"/>
    <cellStyle name="Comma 7 2 3 2 3 5" xfId="3267"/>
    <cellStyle name="Comma 7 2 3 2 3 5 2" xfId="11224"/>
    <cellStyle name="Comma 7 2 3 2 3 6" xfId="2693"/>
    <cellStyle name="Comma 7 2 3 2 3 7" xfId="10654"/>
    <cellStyle name="Comma 7 2 3 2 4" xfId="3807"/>
    <cellStyle name="Comma 7 2 3 2 4 2" xfId="11510"/>
    <cellStyle name="Comma 7 2 3 2 5" xfId="6079"/>
    <cellStyle name="Comma 7 2 3 2 5 2" xfId="12081"/>
    <cellStyle name="Comma 7 2 3 2 6" xfId="8351"/>
    <cellStyle name="Comma 7 2 3 2 6 2" xfId="12652"/>
    <cellStyle name="Comma 7 2 3 2 7" xfId="2982"/>
    <cellStyle name="Comma 7 2 3 2 7 2" xfId="10939"/>
    <cellStyle name="Comma 7 2 3 2 8" xfId="2413"/>
    <cellStyle name="Comma 7 2 3 2 9" xfId="10374"/>
    <cellStyle name="Comma 7 2 3 3" xfId="1068"/>
    <cellStyle name="Comma 7 2 3 3 2" xfId="2203"/>
    <cellStyle name="Comma 7 2 3 3 2 2" xfId="5623"/>
    <cellStyle name="Comma 7 2 3 3 2 2 2" xfId="11966"/>
    <cellStyle name="Comma 7 2 3 3 2 3" xfId="7895"/>
    <cellStyle name="Comma 7 2 3 3 2 3 2" xfId="12537"/>
    <cellStyle name="Comma 7 2 3 3 2 4" xfId="10167"/>
    <cellStyle name="Comma 7 2 3 3 2 4 2" xfId="13108"/>
    <cellStyle name="Comma 7 2 3 3 2 5" xfId="3438"/>
    <cellStyle name="Comma 7 2 3 3 2 5 2" xfId="11395"/>
    <cellStyle name="Comma 7 2 3 3 2 6" xfId="2861"/>
    <cellStyle name="Comma 7 2 3 3 2 7" xfId="10822"/>
    <cellStyle name="Comma 7 2 3 3 3" xfId="4488"/>
    <cellStyle name="Comma 7 2 3 3 3 2" xfId="11681"/>
    <cellStyle name="Comma 7 2 3 3 4" xfId="6760"/>
    <cellStyle name="Comma 7 2 3 3 4 2" xfId="12252"/>
    <cellStyle name="Comma 7 2 3 3 5" xfId="9032"/>
    <cellStyle name="Comma 7 2 3 3 5 2" xfId="12823"/>
    <cellStyle name="Comma 7 2 3 3 6" xfId="3153"/>
    <cellStyle name="Comma 7 2 3 3 6 2" xfId="11110"/>
    <cellStyle name="Comma 7 2 3 3 7" xfId="2581"/>
    <cellStyle name="Comma 7 2 3 3 8" xfId="10542"/>
    <cellStyle name="Comma 7 2 3 4" xfId="614"/>
    <cellStyle name="Comma 7 2 3 4 2" xfId="1749"/>
    <cellStyle name="Comma 7 2 3 4 2 2" xfId="5169"/>
    <cellStyle name="Comma 7 2 3 4 2 2 2" xfId="11852"/>
    <cellStyle name="Comma 7 2 3 4 2 3" xfId="7441"/>
    <cellStyle name="Comma 7 2 3 4 2 3 2" xfId="12423"/>
    <cellStyle name="Comma 7 2 3 4 2 4" xfId="9713"/>
    <cellStyle name="Comma 7 2 3 4 2 4 2" xfId="12994"/>
    <cellStyle name="Comma 7 2 3 4 2 5" xfId="3324"/>
    <cellStyle name="Comma 7 2 3 4 2 5 2" xfId="11281"/>
    <cellStyle name="Comma 7 2 3 4 2 6" xfId="2749"/>
    <cellStyle name="Comma 7 2 3 4 2 7" xfId="10710"/>
    <cellStyle name="Comma 7 2 3 4 3" xfId="4034"/>
    <cellStyle name="Comma 7 2 3 4 3 2" xfId="11567"/>
    <cellStyle name="Comma 7 2 3 4 4" xfId="6306"/>
    <cellStyle name="Comma 7 2 3 4 4 2" xfId="12138"/>
    <cellStyle name="Comma 7 2 3 4 5" xfId="8578"/>
    <cellStyle name="Comma 7 2 3 4 5 2" xfId="12709"/>
    <cellStyle name="Comma 7 2 3 4 6" xfId="3039"/>
    <cellStyle name="Comma 7 2 3 4 6 2" xfId="10996"/>
    <cellStyle name="Comma 7 2 3 4 7" xfId="2469"/>
    <cellStyle name="Comma 7 2 3 4 8" xfId="10430"/>
    <cellStyle name="Comma 7 2 3 5" xfId="1295"/>
    <cellStyle name="Comma 7 2 3 5 2" xfId="4715"/>
    <cellStyle name="Comma 7 2 3 5 2 2" xfId="11738"/>
    <cellStyle name="Comma 7 2 3 5 3" xfId="6987"/>
    <cellStyle name="Comma 7 2 3 5 3 2" xfId="12309"/>
    <cellStyle name="Comma 7 2 3 5 4" xfId="9259"/>
    <cellStyle name="Comma 7 2 3 5 4 2" xfId="12880"/>
    <cellStyle name="Comma 7 2 3 5 5" xfId="3210"/>
    <cellStyle name="Comma 7 2 3 5 5 2" xfId="11167"/>
    <cellStyle name="Comma 7 2 3 5 6" xfId="2637"/>
    <cellStyle name="Comma 7 2 3 5 7" xfId="10598"/>
    <cellStyle name="Comma 7 2 3 6" xfId="3580"/>
    <cellStyle name="Comma 7 2 3 6 2" xfId="11453"/>
    <cellStyle name="Comma 7 2 3 7" xfId="5852"/>
    <cellStyle name="Comma 7 2 3 7 2" xfId="12024"/>
    <cellStyle name="Comma 7 2 3 8" xfId="8124"/>
    <cellStyle name="Comma 7 2 3 8 2" xfId="12595"/>
    <cellStyle name="Comma 7 2 3 9" xfId="2922"/>
    <cellStyle name="Comma 7 2 3 9 2" xfId="10881"/>
    <cellStyle name="Comma 7 2 4" xfId="275"/>
    <cellStyle name="Comma 7 2 4 10" xfId="2385"/>
    <cellStyle name="Comma 7 2 4 11" xfId="10346"/>
    <cellStyle name="Comma 7 2 4 2" xfId="502"/>
    <cellStyle name="Comma 7 2 4 2 2" xfId="956"/>
    <cellStyle name="Comma 7 2 4 2 2 2" xfId="2091"/>
    <cellStyle name="Comma 7 2 4 2 2 2 2" xfId="5511"/>
    <cellStyle name="Comma 7 2 4 2 2 2 2 2" xfId="11938"/>
    <cellStyle name="Comma 7 2 4 2 2 2 3" xfId="7783"/>
    <cellStyle name="Comma 7 2 4 2 2 2 3 2" xfId="12509"/>
    <cellStyle name="Comma 7 2 4 2 2 2 4" xfId="10055"/>
    <cellStyle name="Comma 7 2 4 2 2 2 4 2" xfId="13080"/>
    <cellStyle name="Comma 7 2 4 2 2 2 5" xfId="3410"/>
    <cellStyle name="Comma 7 2 4 2 2 2 5 2" xfId="11367"/>
    <cellStyle name="Comma 7 2 4 2 2 2 6" xfId="2833"/>
    <cellStyle name="Comma 7 2 4 2 2 2 7" xfId="10794"/>
    <cellStyle name="Comma 7 2 4 2 2 3" xfId="4376"/>
    <cellStyle name="Comma 7 2 4 2 2 3 2" xfId="11653"/>
    <cellStyle name="Comma 7 2 4 2 2 4" xfId="6648"/>
    <cellStyle name="Comma 7 2 4 2 2 4 2" xfId="12224"/>
    <cellStyle name="Comma 7 2 4 2 2 5" xfId="8920"/>
    <cellStyle name="Comma 7 2 4 2 2 5 2" xfId="12795"/>
    <cellStyle name="Comma 7 2 4 2 2 6" xfId="3125"/>
    <cellStyle name="Comma 7 2 4 2 2 6 2" xfId="11082"/>
    <cellStyle name="Comma 7 2 4 2 2 7" xfId="2553"/>
    <cellStyle name="Comma 7 2 4 2 2 8" xfId="10514"/>
    <cellStyle name="Comma 7 2 4 2 3" xfId="1637"/>
    <cellStyle name="Comma 7 2 4 2 3 2" xfId="5057"/>
    <cellStyle name="Comma 7 2 4 2 3 2 2" xfId="11824"/>
    <cellStyle name="Comma 7 2 4 2 3 3" xfId="7329"/>
    <cellStyle name="Comma 7 2 4 2 3 3 2" xfId="12395"/>
    <cellStyle name="Comma 7 2 4 2 3 4" xfId="9601"/>
    <cellStyle name="Comma 7 2 4 2 3 4 2" xfId="12966"/>
    <cellStyle name="Comma 7 2 4 2 3 5" xfId="3296"/>
    <cellStyle name="Comma 7 2 4 2 3 5 2" xfId="11253"/>
    <cellStyle name="Comma 7 2 4 2 3 6" xfId="2721"/>
    <cellStyle name="Comma 7 2 4 2 3 7" xfId="10682"/>
    <cellStyle name="Comma 7 2 4 2 4" xfId="3922"/>
    <cellStyle name="Comma 7 2 4 2 4 2" xfId="11539"/>
    <cellStyle name="Comma 7 2 4 2 5" xfId="6194"/>
    <cellStyle name="Comma 7 2 4 2 5 2" xfId="12110"/>
    <cellStyle name="Comma 7 2 4 2 6" xfId="8466"/>
    <cellStyle name="Comma 7 2 4 2 6 2" xfId="12681"/>
    <cellStyle name="Comma 7 2 4 2 7" xfId="3011"/>
    <cellStyle name="Comma 7 2 4 2 7 2" xfId="10968"/>
    <cellStyle name="Comma 7 2 4 2 8" xfId="2441"/>
    <cellStyle name="Comma 7 2 4 2 9" xfId="10402"/>
    <cellStyle name="Comma 7 2 4 3" xfId="1183"/>
    <cellStyle name="Comma 7 2 4 3 2" xfId="2318"/>
    <cellStyle name="Comma 7 2 4 3 2 2" xfId="5738"/>
    <cellStyle name="Comma 7 2 4 3 2 2 2" xfId="11995"/>
    <cellStyle name="Comma 7 2 4 3 2 3" xfId="8010"/>
    <cellStyle name="Comma 7 2 4 3 2 3 2" xfId="12566"/>
    <cellStyle name="Comma 7 2 4 3 2 4" xfId="10282"/>
    <cellStyle name="Comma 7 2 4 3 2 4 2" xfId="13137"/>
    <cellStyle name="Comma 7 2 4 3 2 5" xfId="3467"/>
    <cellStyle name="Comma 7 2 4 3 2 5 2" xfId="11424"/>
    <cellStyle name="Comma 7 2 4 3 2 6" xfId="2889"/>
    <cellStyle name="Comma 7 2 4 3 2 7" xfId="10850"/>
    <cellStyle name="Comma 7 2 4 3 3" xfId="4603"/>
    <cellStyle name="Comma 7 2 4 3 3 2" xfId="11710"/>
    <cellStyle name="Comma 7 2 4 3 4" xfId="6875"/>
    <cellStyle name="Comma 7 2 4 3 4 2" xfId="12281"/>
    <cellStyle name="Comma 7 2 4 3 5" xfId="9147"/>
    <cellStyle name="Comma 7 2 4 3 5 2" xfId="12852"/>
    <cellStyle name="Comma 7 2 4 3 6" xfId="3182"/>
    <cellStyle name="Comma 7 2 4 3 6 2" xfId="11139"/>
    <cellStyle name="Comma 7 2 4 3 7" xfId="2609"/>
    <cellStyle name="Comma 7 2 4 3 8" xfId="10570"/>
    <cellStyle name="Comma 7 2 4 4" xfId="729"/>
    <cellStyle name="Comma 7 2 4 4 2" xfId="1864"/>
    <cellStyle name="Comma 7 2 4 4 2 2" xfId="5284"/>
    <cellStyle name="Comma 7 2 4 4 2 2 2" xfId="11881"/>
    <cellStyle name="Comma 7 2 4 4 2 3" xfId="7556"/>
    <cellStyle name="Comma 7 2 4 4 2 3 2" xfId="12452"/>
    <cellStyle name="Comma 7 2 4 4 2 4" xfId="9828"/>
    <cellStyle name="Comma 7 2 4 4 2 4 2" xfId="13023"/>
    <cellStyle name="Comma 7 2 4 4 2 5" xfId="3353"/>
    <cellStyle name="Comma 7 2 4 4 2 5 2" xfId="11310"/>
    <cellStyle name="Comma 7 2 4 4 2 6" xfId="2777"/>
    <cellStyle name="Comma 7 2 4 4 2 7" xfId="10738"/>
    <cellStyle name="Comma 7 2 4 4 3" xfId="4149"/>
    <cellStyle name="Comma 7 2 4 4 3 2" xfId="11596"/>
    <cellStyle name="Comma 7 2 4 4 4" xfId="6421"/>
    <cellStyle name="Comma 7 2 4 4 4 2" xfId="12167"/>
    <cellStyle name="Comma 7 2 4 4 5" xfId="8693"/>
    <cellStyle name="Comma 7 2 4 4 5 2" xfId="12738"/>
    <cellStyle name="Comma 7 2 4 4 6" xfId="3068"/>
    <cellStyle name="Comma 7 2 4 4 6 2" xfId="11025"/>
    <cellStyle name="Comma 7 2 4 4 7" xfId="2497"/>
    <cellStyle name="Comma 7 2 4 4 8" xfId="10458"/>
    <cellStyle name="Comma 7 2 4 5" xfId="1410"/>
    <cellStyle name="Comma 7 2 4 5 2" xfId="4830"/>
    <cellStyle name="Comma 7 2 4 5 2 2" xfId="11767"/>
    <cellStyle name="Comma 7 2 4 5 3" xfId="7102"/>
    <cellStyle name="Comma 7 2 4 5 3 2" xfId="12338"/>
    <cellStyle name="Comma 7 2 4 5 4" xfId="9374"/>
    <cellStyle name="Comma 7 2 4 5 4 2" xfId="12909"/>
    <cellStyle name="Comma 7 2 4 5 5" xfId="3239"/>
    <cellStyle name="Comma 7 2 4 5 5 2" xfId="11196"/>
    <cellStyle name="Comma 7 2 4 5 6" xfId="2665"/>
    <cellStyle name="Comma 7 2 4 5 7" xfId="10626"/>
    <cellStyle name="Comma 7 2 4 6" xfId="3695"/>
    <cellStyle name="Comma 7 2 4 6 2" xfId="11482"/>
    <cellStyle name="Comma 7 2 4 7" xfId="5967"/>
    <cellStyle name="Comma 7 2 4 7 2" xfId="12053"/>
    <cellStyle name="Comma 7 2 4 8" xfId="8239"/>
    <cellStyle name="Comma 7 2 4 8 2" xfId="12624"/>
    <cellStyle name="Comma 7 2 4 9" xfId="2954"/>
    <cellStyle name="Comma 7 2 4 9 2" xfId="10911"/>
    <cellStyle name="Comma 7 2 5" xfId="331"/>
    <cellStyle name="Comma 7 2 5 2" xfId="785"/>
    <cellStyle name="Comma 7 2 5 2 2" xfId="1920"/>
    <cellStyle name="Comma 7 2 5 2 2 2" xfId="5340"/>
    <cellStyle name="Comma 7 2 5 2 2 2 2" xfId="11895"/>
    <cellStyle name="Comma 7 2 5 2 2 3" xfId="7612"/>
    <cellStyle name="Comma 7 2 5 2 2 3 2" xfId="12466"/>
    <cellStyle name="Comma 7 2 5 2 2 4" xfId="9884"/>
    <cellStyle name="Comma 7 2 5 2 2 4 2" xfId="13037"/>
    <cellStyle name="Comma 7 2 5 2 2 5" xfId="3367"/>
    <cellStyle name="Comma 7 2 5 2 2 5 2" xfId="11324"/>
    <cellStyle name="Comma 7 2 5 2 2 6" xfId="2791"/>
    <cellStyle name="Comma 7 2 5 2 2 7" xfId="10752"/>
    <cellStyle name="Comma 7 2 5 2 3" xfId="4205"/>
    <cellStyle name="Comma 7 2 5 2 3 2" xfId="11610"/>
    <cellStyle name="Comma 7 2 5 2 4" xfId="6477"/>
    <cellStyle name="Comma 7 2 5 2 4 2" xfId="12181"/>
    <cellStyle name="Comma 7 2 5 2 5" xfId="8749"/>
    <cellStyle name="Comma 7 2 5 2 5 2" xfId="12752"/>
    <cellStyle name="Comma 7 2 5 2 6" xfId="3082"/>
    <cellStyle name="Comma 7 2 5 2 6 2" xfId="11039"/>
    <cellStyle name="Comma 7 2 5 2 7" xfId="2511"/>
    <cellStyle name="Comma 7 2 5 2 8" xfId="10472"/>
    <cellStyle name="Comma 7 2 5 3" xfId="1466"/>
    <cellStyle name="Comma 7 2 5 3 2" xfId="4886"/>
    <cellStyle name="Comma 7 2 5 3 2 2" xfId="11781"/>
    <cellStyle name="Comma 7 2 5 3 3" xfId="7158"/>
    <cellStyle name="Comma 7 2 5 3 3 2" xfId="12352"/>
    <cellStyle name="Comma 7 2 5 3 4" xfId="9430"/>
    <cellStyle name="Comma 7 2 5 3 4 2" xfId="12923"/>
    <cellStyle name="Comma 7 2 5 3 5" xfId="3253"/>
    <cellStyle name="Comma 7 2 5 3 5 2" xfId="11210"/>
    <cellStyle name="Comma 7 2 5 3 6" xfId="2679"/>
    <cellStyle name="Comma 7 2 5 3 7" xfId="10640"/>
    <cellStyle name="Comma 7 2 5 4" xfId="3751"/>
    <cellStyle name="Comma 7 2 5 4 2" xfId="11496"/>
    <cellStyle name="Comma 7 2 5 5" xfId="6023"/>
    <cellStyle name="Comma 7 2 5 5 2" xfId="12067"/>
    <cellStyle name="Comma 7 2 5 6" xfId="8295"/>
    <cellStyle name="Comma 7 2 5 6 2" xfId="12638"/>
    <cellStyle name="Comma 7 2 5 7" xfId="2968"/>
    <cellStyle name="Comma 7 2 5 7 2" xfId="10925"/>
    <cellStyle name="Comma 7 2 5 8" xfId="2399"/>
    <cellStyle name="Comma 7 2 5 9" xfId="10360"/>
    <cellStyle name="Comma 7 2 6" xfId="1012"/>
    <cellStyle name="Comma 7 2 6 2" xfId="2147"/>
    <cellStyle name="Comma 7 2 6 2 2" xfId="5567"/>
    <cellStyle name="Comma 7 2 6 2 2 2" xfId="11952"/>
    <cellStyle name="Comma 7 2 6 2 3" xfId="7839"/>
    <cellStyle name="Comma 7 2 6 2 3 2" xfId="12523"/>
    <cellStyle name="Comma 7 2 6 2 4" xfId="10111"/>
    <cellStyle name="Comma 7 2 6 2 4 2" xfId="13094"/>
    <cellStyle name="Comma 7 2 6 2 5" xfId="3424"/>
    <cellStyle name="Comma 7 2 6 2 5 2" xfId="11381"/>
    <cellStyle name="Comma 7 2 6 2 6" xfId="2847"/>
    <cellStyle name="Comma 7 2 6 2 7" xfId="10808"/>
    <cellStyle name="Comma 7 2 6 3" xfId="4432"/>
    <cellStyle name="Comma 7 2 6 3 2" xfId="11667"/>
    <cellStyle name="Comma 7 2 6 4" xfId="6704"/>
    <cellStyle name="Comma 7 2 6 4 2" xfId="12238"/>
    <cellStyle name="Comma 7 2 6 5" xfId="8976"/>
    <cellStyle name="Comma 7 2 6 5 2" xfId="12809"/>
    <cellStyle name="Comma 7 2 6 6" xfId="3139"/>
    <cellStyle name="Comma 7 2 6 6 2" xfId="11096"/>
    <cellStyle name="Comma 7 2 6 7" xfId="2567"/>
    <cellStyle name="Comma 7 2 6 8" xfId="10528"/>
    <cellStyle name="Comma 7 2 7" xfId="558"/>
    <cellStyle name="Comma 7 2 7 2" xfId="1693"/>
    <cellStyle name="Comma 7 2 7 2 2" xfId="5113"/>
    <cellStyle name="Comma 7 2 7 2 2 2" xfId="11838"/>
    <cellStyle name="Comma 7 2 7 2 3" xfId="7385"/>
    <cellStyle name="Comma 7 2 7 2 3 2" xfId="12409"/>
    <cellStyle name="Comma 7 2 7 2 4" xfId="9657"/>
    <cellStyle name="Comma 7 2 7 2 4 2" xfId="12980"/>
    <cellStyle name="Comma 7 2 7 2 5" xfId="3310"/>
    <cellStyle name="Comma 7 2 7 2 5 2" xfId="11267"/>
    <cellStyle name="Comma 7 2 7 2 6" xfId="2735"/>
    <cellStyle name="Comma 7 2 7 2 7" xfId="10696"/>
    <cellStyle name="Comma 7 2 7 3" xfId="3978"/>
    <cellStyle name="Comma 7 2 7 3 2" xfId="11553"/>
    <cellStyle name="Comma 7 2 7 4" xfId="6250"/>
    <cellStyle name="Comma 7 2 7 4 2" xfId="12124"/>
    <cellStyle name="Comma 7 2 7 5" xfId="8522"/>
    <cellStyle name="Comma 7 2 7 5 2" xfId="12695"/>
    <cellStyle name="Comma 7 2 7 6" xfId="3025"/>
    <cellStyle name="Comma 7 2 7 6 2" xfId="10982"/>
    <cellStyle name="Comma 7 2 7 7" xfId="2455"/>
    <cellStyle name="Comma 7 2 7 8" xfId="10416"/>
    <cellStyle name="Comma 7 2 8" xfId="1239"/>
    <cellStyle name="Comma 7 2 8 2" xfId="4659"/>
    <cellStyle name="Comma 7 2 8 2 2" xfId="11724"/>
    <cellStyle name="Comma 7 2 8 3" xfId="6931"/>
    <cellStyle name="Comma 7 2 8 3 2" xfId="12295"/>
    <cellStyle name="Comma 7 2 8 4" xfId="9203"/>
    <cellStyle name="Comma 7 2 8 4 2" xfId="12866"/>
    <cellStyle name="Comma 7 2 8 5" xfId="3196"/>
    <cellStyle name="Comma 7 2 8 5 2" xfId="11153"/>
    <cellStyle name="Comma 7 2 8 6" xfId="2623"/>
    <cellStyle name="Comma 7 2 8 7" xfId="10584"/>
    <cellStyle name="Comma 7 2 9" xfId="3524"/>
    <cellStyle name="Comma 7 2 9 2" xfId="11439"/>
    <cellStyle name="Comma 7 3" xfId="177"/>
    <cellStyle name="Comma 7 3 10" xfId="2363"/>
    <cellStyle name="Comma 7 3 11" xfId="10324"/>
    <cellStyle name="Comma 7 3 2" xfId="415"/>
    <cellStyle name="Comma 7 3 2 2" xfId="869"/>
    <cellStyle name="Comma 7 3 2 2 2" xfId="2004"/>
    <cellStyle name="Comma 7 3 2 2 2 2" xfId="5424"/>
    <cellStyle name="Comma 7 3 2 2 2 2 2" xfId="11916"/>
    <cellStyle name="Comma 7 3 2 2 2 3" xfId="7696"/>
    <cellStyle name="Comma 7 3 2 2 2 3 2" xfId="12487"/>
    <cellStyle name="Comma 7 3 2 2 2 4" xfId="9968"/>
    <cellStyle name="Comma 7 3 2 2 2 4 2" xfId="13058"/>
    <cellStyle name="Comma 7 3 2 2 2 5" xfId="3388"/>
    <cellStyle name="Comma 7 3 2 2 2 5 2" xfId="11345"/>
    <cellStyle name="Comma 7 3 2 2 2 6" xfId="2812"/>
    <cellStyle name="Comma 7 3 2 2 2 7" xfId="10773"/>
    <cellStyle name="Comma 7 3 2 2 3" xfId="4289"/>
    <cellStyle name="Comma 7 3 2 2 3 2" xfId="11631"/>
    <cellStyle name="Comma 7 3 2 2 4" xfId="6561"/>
    <cellStyle name="Comma 7 3 2 2 4 2" xfId="12202"/>
    <cellStyle name="Comma 7 3 2 2 5" xfId="8833"/>
    <cellStyle name="Comma 7 3 2 2 5 2" xfId="12773"/>
    <cellStyle name="Comma 7 3 2 2 6" xfId="3103"/>
    <cellStyle name="Comma 7 3 2 2 6 2" xfId="11060"/>
    <cellStyle name="Comma 7 3 2 2 7" xfId="2532"/>
    <cellStyle name="Comma 7 3 2 2 8" xfId="10493"/>
    <cellStyle name="Comma 7 3 2 3" xfId="1550"/>
    <cellStyle name="Comma 7 3 2 3 2" xfId="4970"/>
    <cellStyle name="Comma 7 3 2 3 2 2" xfId="11802"/>
    <cellStyle name="Comma 7 3 2 3 3" xfId="7242"/>
    <cellStyle name="Comma 7 3 2 3 3 2" xfId="12373"/>
    <cellStyle name="Comma 7 3 2 3 4" xfId="9514"/>
    <cellStyle name="Comma 7 3 2 3 4 2" xfId="12944"/>
    <cellStyle name="Comma 7 3 2 3 5" xfId="3274"/>
    <cellStyle name="Comma 7 3 2 3 5 2" xfId="11231"/>
    <cellStyle name="Comma 7 3 2 3 6" xfId="2700"/>
    <cellStyle name="Comma 7 3 2 3 7" xfId="10661"/>
    <cellStyle name="Comma 7 3 2 4" xfId="3835"/>
    <cellStyle name="Comma 7 3 2 4 2" xfId="11517"/>
    <cellStyle name="Comma 7 3 2 5" xfId="6107"/>
    <cellStyle name="Comma 7 3 2 5 2" xfId="12088"/>
    <cellStyle name="Comma 7 3 2 6" xfId="8379"/>
    <cellStyle name="Comma 7 3 2 6 2" xfId="12659"/>
    <cellStyle name="Comma 7 3 2 7" xfId="2989"/>
    <cellStyle name="Comma 7 3 2 7 2" xfId="10946"/>
    <cellStyle name="Comma 7 3 2 8" xfId="2420"/>
    <cellStyle name="Comma 7 3 2 9" xfId="10381"/>
    <cellStyle name="Comma 7 3 3" xfId="1096"/>
    <cellStyle name="Comma 7 3 3 2" xfId="2231"/>
    <cellStyle name="Comma 7 3 3 2 2" xfId="5651"/>
    <cellStyle name="Comma 7 3 3 2 2 2" xfId="11973"/>
    <cellStyle name="Comma 7 3 3 2 3" xfId="7923"/>
    <cellStyle name="Comma 7 3 3 2 3 2" xfId="12544"/>
    <cellStyle name="Comma 7 3 3 2 4" xfId="10195"/>
    <cellStyle name="Comma 7 3 3 2 4 2" xfId="13115"/>
    <cellStyle name="Comma 7 3 3 2 5" xfId="3445"/>
    <cellStyle name="Comma 7 3 3 2 5 2" xfId="11402"/>
    <cellStyle name="Comma 7 3 3 2 6" xfId="2868"/>
    <cellStyle name="Comma 7 3 3 2 7" xfId="10829"/>
    <cellStyle name="Comma 7 3 3 3" xfId="4516"/>
    <cellStyle name="Comma 7 3 3 3 2" xfId="11688"/>
    <cellStyle name="Comma 7 3 3 4" xfId="6788"/>
    <cellStyle name="Comma 7 3 3 4 2" xfId="12259"/>
    <cellStyle name="Comma 7 3 3 5" xfId="9060"/>
    <cellStyle name="Comma 7 3 3 5 2" xfId="12830"/>
    <cellStyle name="Comma 7 3 3 6" xfId="3160"/>
    <cellStyle name="Comma 7 3 3 6 2" xfId="11117"/>
    <cellStyle name="Comma 7 3 3 7" xfId="2588"/>
    <cellStyle name="Comma 7 3 3 8" xfId="10549"/>
    <cellStyle name="Comma 7 3 4" xfId="642"/>
    <cellStyle name="Comma 7 3 4 2" xfId="1777"/>
    <cellStyle name="Comma 7 3 4 2 2" xfId="5197"/>
    <cellStyle name="Comma 7 3 4 2 2 2" xfId="11859"/>
    <cellStyle name="Comma 7 3 4 2 3" xfId="7469"/>
    <cellStyle name="Comma 7 3 4 2 3 2" xfId="12430"/>
    <cellStyle name="Comma 7 3 4 2 4" xfId="9741"/>
    <cellStyle name="Comma 7 3 4 2 4 2" xfId="13001"/>
    <cellStyle name="Comma 7 3 4 2 5" xfId="3331"/>
    <cellStyle name="Comma 7 3 4 2 5 2" xfId="11288"/>
    <cellStyle name="Comma 7 3 4 2 6" xfId="2756"/>
    <cellStyle name="Comma 7 3 4 2 7" xfId="10717"/>
    <cellStyle name="Comma 7 3 4 3" xfId="4062"/>
    <cellStyle name="Comma 7 3 4 3 2" xfId="11574"/>
    <cellStyle name="Comma 7 3 4 4" xfId="6334"/>
    <cellStyle name="Comma 7 3 4 4 2" xfId="12145"/>
    <cellStyle name="Comma 7 3 4 5" xfId="8606"/>
    <cellStyle name="Comma 7 3 4 5 2" xfId="12716"/>
    <cellStyle name="Comma 7 3 4 6" xfId="3046"/>
    <cellStyle name="Comma 7 3 4 6 2" xfId="11003"/>
    <cellStyle name="Comma 7 3 4 7" xfId="2476"/>
    <cellStyle name="Comma 7 3 4 8" xfId="10437"/>
    <cellStyle name="Comma 7 3 5" xfId="1323"/>
    <cellStyle name="Comma 7 3 5 2" xfId="4743"/>
    <cellStyle name="Comma 7 3 5 2 2" xfId="11745"/>
    <cellStyle name="Comma 7 3 5 3" xfId="7015"/>
    <cellStyle name="Comma 7 3 5 3 2" xfId="12316"/>
    <cellStyle name="Comma 7 3 5 4" xfId="9287"/>
    <cellStyle name="Comma 7 3 5 4 2" xfId="12887"/>
    <cellStyle name="Comma 7 3 5 5" xfId="3217"/>
    <cellStyle name="Comma 7 3 5 5 2" xfId="11174"/>
    <cellStyle name="Comma 7 3 5 6" xfId="2644"/>
    <cellStyle name="Comma 7 3 5 7" xfId="10605"/>
    <cellStyle name="Comma 7 3 6" xfId="3608"/>
    <cellStyle name="Comma 7 3 6 2" xfId="11460"/>
    <cellStyle name="Comma 7 3 7" xfId="5880"/>
    <cellStyle name="Comma 7 3 7 2" xfId="12031"/>
    <cellStyle name="Comma 7 3 8" xfId="8152"/>
    <cellStyle name="Comma 7 3 8 2" xfId="12602"/>
    <cellStyle name="Comma 7 3 9" xfId="2929"/>
    <cellStyle name="Comma 7 3 9 2" xfId="10888"/>
    <cellStyle name="Comma 7 4" xfId="121"/>
    <cellStyle name="Comma 7 4 10" xfId="2349"/>
    <cellStyle name="Comma 7 4 11" xfId="10310"/>
    <cellStyle name="Comma 7 4 2" xfId="359"/>
    <cellStyle name="Comma 7 4 2 2" xfId="813"/>
    <cellStyle name="Comma 7 4 2 2 2" xfId="1948"/>
    <cellStyle name="Comma 7 4 2 2 2 2" xfId="5368"/>
    <cellStyle name="Comma 7 4 2 2 2 2 2" xfId="11902"/>
    <cellStyle name="Comma 7 4 2 2 2 3" xfId="7640"/>
    <cellStyle name="Comma 7 4 2 2 2 3 2" xfId="12473"/>
    <cellStyle name="Comma 7 4 2 2 2 4" xfId="9912"/>
    <cellStyle name="Comma 7 4 2 2 2 4 2" xfId="13044"/>
    <cellStyle name="Comma 7 4 2 2 2 5" xfId="3374"/>
    <cellStyle name="Comma 7 4 2 2 2 5 2" xfId="11331"/>
    <cellStyle name="Comma 7 4 2 2 2 6" xfId="2798"/>
    <cellStyle name="Comma 7 4 2 2 2 7" xfId="10759"/>
    <cellStyle name="Comma 7 4 2 2 3" xfId="4233"/>
    <cellStyle name="Comma 7 4 2 2 3 2" xfId="11617"/>
    <cellStyle name="Comma 7 4 2 2 4" xfId="6505"/>
    <cellStyle name="Comma 7 4 2 2 4 2" xfId="12188"/>
    <cellStyle name="Comma 7 4 2 2 5" xfId="8777"/>
    <cellStyle name="Comma 7 4 2 2 5 2" xfId="12759"/>
    <cellStyle name="Comma 7 4 2 2 6" xfId="3089"/>
    <cellStyle name="Comma 7 4 2 2 6 2" xfId="11046"/>
    <cellStyle name="Comma 7 4 2 2 7" xfId="2518"/>
    <cellStyle name="Comma 7 4 2 2 8" xfId="10479"/>
    <cellStyle name="Comma 7 4 2 3" xfId="1494"/>
    <cellStyle name="Comma 7 4 2 3 2" xfId="4914"/>
    <cellStyle name="Comma 7 4 2 3 2 2" xfId="11788"/>
    <cellStyle name="Comma 7 4 2 3 3" xfId="7186"/>
    <cellStyle name="Comma 7 4 2 3 3 2" xfId="12359"/>
    <cellStyle name="Comma 7 4 2 3 4" xfId="9458"/>
    <cellStyle name="Comma 7 4 2 3 4 2" xfId="12930"/>
    <cellStyle name="Comma 7 4 2 3 5" xfId="3260"/>
    <cellStyle name="Comma 7 4 2 3 5 2" xfId="11217"/>
    <cellStyle name="Comma 7 4 2 3 6" xfId="2686"/>
    <cellStyle name="Comma 7 4 2 3 7" xfId="10647"/>
    <cellStyle name="Comma 7 4 2 4" xfId="3779"/>
    <cellStyle name="Comma 7 4 2 4 2" xfId="11503"/>
    <cellStyle name="Comma 7 4 2 5" xfId="6051"/>
    <cellStyle name="Comma 7 4 2 5 2" xfId="12074"/>
    <cellStyle name="Comma 7 4 2 6" xfId="8323"/>
    <cellStyle name="Comma 7 4 2 6 2" xfId="12645"/>
    <cellStyle name="Comma 7 4 2 7" xfId="2975"/>
    <cellStyle name="Comma 7 4 2 7 2" xfId="10932"/>
    <cellStyle name="Comma 7 4 2 8" xfId="2406"/>
    <cellStyle name="Comma 7 4 2 9" xfId="10367"/>
    <cellStyle name="Comma 7 4 3" xfId="1040"/>
    <cellStyle name="Comma 7 4 3 2" xfId="2175"/>
    <cellStyle name="Comma 7 4 3 2 2" xfId="5595"/>
    <cellStyle name="Comma 7 4 3 2 2 2" xfId="11959"/>
    <cellStyle name="Comma 7 4 3 2 3" xfId="7867"/>
    <cellStyle name="Comma 7 4 3 2 3 2" xfId="12530"/>
    <cellStyle name="Comma 7 4 3 2 4" xfId="10139"/>
    <cellStyle name="Comma 7 4 3 2 4 2" xfId="13101"/>
    <cellStyle name="Comma 7 4 3 2 5" xfId="3431"/>
    <cellStyle name="Comma 7 4 3 2 5 2" xfId="11388"/>
    <cellStyle name="Comma 7 4 3 2 6" xfId="2854"/>
    <cellStyle name="Comma 7 4 3 2 7" xfId="10815"/>
    <cellStyle name="Comma 7 4 3 3" xfId="4460"/>
    <cellStyle name="Comma 7 4 3 3 2" xfId="11674"/>
    <cellStyle name="Comma 7 4 3 4" xfId="6732"/>
    <cellStyle name="Comma 7 4 3 4 2" xfId="12245"/>
    <cellStyle name="Comma 7 4 3 5" xfId="9004"/>
    <cellStyle name="Comma 7 4 3 5 2" xfId="12816"/>
    <cellStyle name="Comma 7 4 3 6" xfId="3146"/>
    <cellStyle name="Comma 7 4 3 6 2" xfId="11103"/>
    <cellStyle name="Comma 7 4 3 7" xfId="2574"/>
    <cellStyle name="Comma 7 4 3 8" xfId="10535"/>
    <cellStyle name="Comma 7 4 4" xfId="586"/>
    <cellStyle name="Comma 7 4 4 2" xfId="1721"/>
    <cellStyle name="Comma 7 4 4 2 2" xfId="5141"/>
    <cellStyle name="Comma 7 4 4 2 2 2" xfId="11845"/>
    <cellStyle name="Comma 7 4 4 2 3" xfId="7413"/>
    <cellStyle name="Comma 7 4 4 2 3 2" xfId="12416"/>
    <cellStyle name="Comma 7 4 4 2 4" xfId="9685"/>
    <cellStyle name="Comma 7 4 4 2 4 2" xfId="12987"/>
    <cellStyle name="Comma 7 4 4 2 5" xfId="3317"/>
    <cellStyle name="Comma 7 4 4 2 5 2" xfId="11274"/>
    <cellStyle name="Comma 7 4 4 2 6" xfId="2742"/>
    <cellStyle name="Comma 7 4 4 2 7" xfId="10703"/>
    <cellStyle name="Comma 7 4 4 3" xfId="4006"/>
    <cellStyle name="Comma 7 4 4 3 2" xfId="11560"/>
    <cellStyle name="Comma 7 4 4 4" xfId="6278"/>
    <cellStyle name="Comma 7 4 4 4 2" xfId="12131"/>
    <cellStyle name="Comma 7 4 4 5" xfId="8550"/>
    <cellStyle name="Comma 7 4 4 5 2" xfId="12702"/>
    <cellStyle name="Comma 7 4 4 6" xfId="3032"/>
    <cellStyle name="Comma 7 4 4 6 2" xfId="10989"/>
    <cellStyle name="Comma 7 4 4 7" xfId="2462"/>
    <cellStyle name="Comma 7 4 4 8" xfId="10423"/>
    <cellStyle name="Comma 7 4 5" xfId="1267"/>
    <cellStyle name="Comma 7 4 5 2" xfId="4687"/>
    <cellStyle name="Comma 7 4 5 2 2" xfId="11731"/>
    <cellStyle name="Comma 7 4 5 3" xfId="6959"/>
    <cellStyle name="Comma 7 4 5 3 2" xfId="12302"/>
    <cellStyle name="Comma 7 4 5 4" xfId="9231"/>
    <cellStyle name="Comma 7 4 5 4 2" xfId="12873"/>
    <cellStyle name="Comma 7 4 5 5" xfId="3203"/>
    <cellStyle name="Comma 7 4 5 5 2" xfId="11160"/>
    <cellStyle name="Comma 7 4 5 6" xfId="2630"/>
    <cellStyle name="Comma 7 4 5 7" xfId="10591"/>
    <cellStyle name="Comma 7 4 6" xfId="3552"/>
    <cellStyle name="Comma 7 4 6 2" xfId="11446"/>
    <cellStyle name="Comma 7 4 7" xfId="5824"/>
    <cellStyle name="Comma 7 4 7 2" xfId="12017"/>
    <cellStyle name="Comma 7 4 8" xfId="8096"/>
    <cellStyle name="Comma 7 4 8 2" xfId="12588"/>
    <cellStyle name="Comma 7 4 9" xfId="2915"/>
    <cellStyle name="Comma 7 4 9 2" xfId="10874"/>
    <cellStyle name="Comma 7 5" xfId="247"/>
    <cellStyle name="Comma 7 5 10" xfId="2378"/>
    <cellStyle name="Comma 7 5 11" xfId="10339"/>
    <cellStyle name="Comma 7 5 2" xfId="474"/>
    <cellStyle name="Comma 7 5 2 2" xfId="928"/>
    <cellStyle name="Comma 7 5 2 2 2" xfId="2063"/>
    <cellStyle name="Comma 7 5 2 2 2 2" xfId="5483"/>
    <cellStyle name="Comma 7 5 2 2 2 2 2" xfId="11931"/>
    <cellStyle name="Comma 7 5 2 2 2 3" xfId="7755"/>
    <cellStyle name="Comma 7 5 2 2 2 3 2" xfId="12502"/>
    <cellStyle name="Comma 7 5 2 2 2 4" xfId="10027"/>
    <cellStyle name="Comma 7 5 2 2 2 4 2" xfId="13073"/>
    <cellStyle name="Comma 7 5 2 2 2 5" xfId="3403"/>
    <cellStyle name="Comma 7 5 2 2 2 5 2" xfId="11360"/>
    <cellStyle name="Comma 7 5 2 2 2 6" xfId="2826"/>
    <cellStyle name="Comma 7 5 2 2 2 7" xfId="10787"/>
    <cellStyle name="Comma 7 5 2 2 3" xfId="4348"/>
    <cellStyle name="Comma 7 5 2 2 3 2" xfId="11646"/>
    <cellStyle name="Comma 7 5 2 2 4" xfId="6620"/>
    <cellStyle name="Comma 7 5 2 2 4 2" xfId="12217"/>
    <cellStyle name="Comma 7 5 2 2 5" xfId="8892"/>
    <cellStyle name="Comma 7 5 2 2 5 2" xfId="12788"/>
    <cellStyle name="Comma 7 5 2 2 6" xfId="3118"/>
    <cellStyle name="Comma 7 5 2 2 6 2" xfId="11075"/>
    <cellStyle name="Comma 7 5 2 2 7" xfId="2546"/>
    <cellStyle name="Comma 7 5 2 2 8" xfId="10507"/>
    <cellStyle name="Comma 7 5 2 3" xfId="1609"/>
    <cellStyle name="Comma 7 5 2 3 2" xfId="5029"/>
    <cellStyle name="Comma 7 5 2 3 2 2" xfId="11817"/>
    <cellStyle name="Comma 7 5 2 3 3" xfId="7301"/>
    <cellStyle name="Comma 7 5 2 3 3 2" xfId="12388"/>
    <cellStyle name="Comma 7 5 2 3 4" xfId="9573"/>
    <cellStyle name="Comma 7 5 2 3 4 2" xfId="12959"/>
    <cellStyle name="Comma 7 5 2 3 5" xfId="3289"/>
    <cellStyle name="Comma 7 5 2 3 5 2" xfId="11246"/>
    <cellStyle name="Comma 7 5 2 3 6" xfId="2714"/>
    <cellStyle name="Comma 7 5 2 3 7" xfId="10675"/>
    <cellStyle name="Comma 7 5 2 4" xfId="3894"/>
    <cellStyle name="Comma 7 5 2 4 2" xfId="11532"/>
    <cellStyle name="Comma 7 5 2 5" xfId="6166"/>
    <cellStyle name="Comma 7 5 2 5 2" xfId="12103"/>
    <cellStyle name="Comma 7 5 2 6" xfId="8438"/>
    <cellStyle name="Comma 7 5 2 6 2" xfId="12674"/>
    <cellStyle name="Comma 7 5 2 7" xfId="3004"/>
    <cellStyle name="Comma 7 5 2 7 2" xfId="10961"/>
    <cellStyle name="Comma 7 5 2 8" xfId="2434"/>
    <cellStyle name="Comma 7 5 2 9" xfId="10395"/>
    <cellStyle name="Comma 7 5 3" xfId="1155"/>
    <cellStyle name="Comma 7 5 3 2" xfId="2290"/>
    <cellStyle name="Comma 7 5 3 2 2" xfId="5710"/>
    <cellStyle name="Comma 7 5 3 2 2 2" xfId="11988"/>
    <cellStyle name="Comma 7 5 3 2 3" xfId="7982"/>
    <cellStyle name="Comma 7 5 3 2 3 2" xfId="12559"/>
    <cellStyle name="Comma 7 5 3 2 4" xfId="10254"/>
    <cellStyle name="Comma 7 5 3 2 4 2" xfId="13130"/>
    <cellStyle name="Comma 7 5 3 2 5" xfId="3460"/>
    <cellStyle name="Comma 7 5 3 2 5 2" xfId="11417"/>
    <cellStyle name="Comma 7 5 3 2 6" xfId="2882"/>
    <cellStyle name="Comma 7 5 3 2 7" xfId="10843"/>
    <cellStyle name="Comma 7 5 3 3" xfId="4575"/>
    <cellStyle name="Comma 7 5 3 3 2" xfId="11703"/>
    <cellStyle name="Comma 7 5 3 4" xfId="6847"/>
    <cellStyle name="Comma 7 5 3 4 2" xfId="12274"/>
    <cellStyle name="Comma 7 5 3 5" xfId="9119"/>
    <cellStyle name="Comma 7 5 3 5 2" xfId="12845"/>
    <cellStyle name="Comma 7 5 3 6" xfId="3175"/>
    <cellStyle name="Comma 7 5 3 6 2" xfId="11132"/>
    <cellStyle name="Comma 7 5 3 7" xfId="2602"/>
    <cellStyle name="Comma 7 5 3 8" xfId="10563"/>
    <cellStyle name="Comma 7 5 4" xfId="701"/>
    <cellStyle name="Comma 7 5 4 2" xfId="1836"/>
    <cellStyle name="Comma 7 5 4 2 2" xfId="5256"/>
    <cellStyle name="Comma 7 5 4 2 2 2" xfId="11874"/>
    <cellStyle name="Comma 7 5 4 2 3" xfId="7528"/>
    <cellStyle name="Comma 7 5 4 2 3 2" xfId="12445"/>
    <cellStyle name="Comma 7 5 4 2 4" xfId="9800"/>
    <cellStyle name="Comma 7 5 4 2 4 2" xfId="13016"/>
    <cellStyle name="Comma 7 5 4 2 5" xfId="3346"/>
    <cellStyle name="Comma 7 5 4 2 5 2" xfId="11303"/>
    <cellStyle name="Comma 7 5 4 2 6" xfId="2770"/>
    <cellStyle name="Comma 7 5 4 2 7" xfId="10731"/>
    <cellStyle name="Comma 7 5 4 3" xfId="4121"/>
    <cellStyle name="Comma 7 5 4 3 2" xfId="11589"/>
    <cellStyle name="Comma 7 5 4 4" xfId="6393"/>
    <cellStyle name="Comma 7 5 4 4 2" xfId="12160"/>
    <cellStyle name="Comma 7 5 4 5" xfId="8665"/>
    <cellStyle name="Comma 7 5 4 5 2" xfId="12731"/>
    <cellStyle name="Comma 7 5 4 6" xfId="3061"/>
    <cellStyle name="Comma 7 5 4 6 2" xfId="11018"/>
    <cellStyle name="Comma 7 5 4 7" xfId="2490"/>
    <cellStyle name="Comma 7 5 4 8" xfId="10451"/>
    <cellStyle name="Comma 7 5 5" xfId="1382"/>
    <cellStyle name="Comma 7 5 5 2" xfId="4802"/>
    <cellStyle name="Comma 7 5 5 2 2" xfId="11760"/>
    <cellStyle name="Comma 7 5 5 3" xfId="7074"/>
    <cellStyle name="Comma 7 5 5 3 2" xfId="12331"/>
    <cellStyle name="Comma 7 5 5 4" xfId="9346"/>
    <cellStyle name="Comma 7 5 5 4 2" xfId="12902"/>
    <cellStyle name="Comma 7 5 5 5" xfId="3232"/>
    <cellStyle name="Comma 7 5 5 5 2" xfId="11189"/>
    <cellStyle name="Comma 7 5 5 6" xfId="2658"/>
    <cellStyle name="Comma 7 5 5 7" xfId="10619"/>
    <cellStyle name="Comma 7 5 6" xfId="3667"/>
    <cellStyle name="Comma 7 5 6 2" xfId="11475"/>
    <cellStyle name="Comma 7 5 7" xfId="5939"/>
    <cellStyle name="Comma 7 5 7 2" xfId="12046"/>
    <cellStyle name="Comma 7 5 8" xfId="8211"/>
    <cellStyle name="Comma 7 5 8 2" xfId="12617"/>
    <cellStyle name="Comma 7 5 9" xfId="2947"/>
    <cellStyle name="Comma 7 5 9 2" xfId="10904"/>
    <cellStyle name="Comma 7 6" xfId="303"/>
    <cellStyle name="Comma 7 6 2" xfId="757"/>
    <cellStyle name="Comma 7 6 2 2" xfId="1892"/>
    <cellStyle name="Comma 7 6 2 2 2" xfId="5312"/>
    <cellStyle name="Comma 7 6 2 2 2 2" xfId="11888"/>
    <cellStyle name="Comma 7 6 2 2 3" xfId="7584"/>
    <cellStyle name="Comma 7 6 2 2 3 2" xfId="12459"/>
    <cellStyle name="Comma 7 6 2 2 4" xfId="9856"/>
    <cellStyle name="Comma 7 6 2 2 4 2" xfId="13030"/>
    <cellStyle name="Comma 7 6 2 2 5" xfId="3360"/>
    <cellStyle name="Comma 7 6 2 2 5 2" xfId="11317"/>
    <cellStyle name="Comma 7 6 2 2 6" xfId="2784"/>
    <cellStyle name="Comma 7 6 2 2 7" xfId="10745"/>
    <cellStyle name="Comma 7 6 2 3" xfId="4177"/>
    <cellStyle name="Comma 7 6 2 3 2" xfId="11603"/>
    <cellStyle name="Comma 7 6 2 4" xfId="6449"/>
    <cellStyle name="Comma 7 6 2 4 2" xfId="12174"/>
    <cellStyle name="Comma 7 6 2 5" xfId="8721"/>
    <cellStyle name="Comma 7 6 2 5 2" xfId="12745"/>
    <cellStyle name="Comma 7 6 2 6" xfId="3075"/>
    <cellStyle name="Comma 7 6 2 6 2" xfId="11032"/>
    <cellStyle name="Comma 7 6 2 7" xfId="2504"/>
    <cellStyle name="Comma 7 6 2 8" xfId="10465"/>
    <cellStyle name="Comma 7 6 3" xfId="1438"/>
    <cellStyle name="Comma 7 6 3 2" xfId="4858"/>
    <cellStyle name="Comma 7 6 3 2 2" xfId="11774"/>
    <cellStyle name="Comma 7 6 3 3" xfId="7130"/>
    <cellStyle name="Comma 7 6 3 3 2" xfId="12345"/>
    <cellStyle name="Comma 7 6 3 4" xfId="9402"/>
    <cellStyle name="Comma 7 6 3 4 2" xfId="12916"/>
    <cellStyle name="Comma 7 6 3 5" xfId="3246"/>
    <cellStyle name="Comma 7 6 3 5 2" xfId="11203"/>
    <cellStyle name="Comma 7 6 3 6" xfId="2672"/>
    <cellStyle name="Comma 7 6 3 7" xfId="10633"/>
    <cellStyle name="Comma 7 6 4" xfId="3723"/>
    <cellStyle name="Comma 7 6 4 2" xfId="11489"/>
    <cellStyle name="Comma 7 6 5" xfId="5995"/>
    <cellStyle name="Comma 7 6 5 2" xfId="12060"/>
    <cellStyle name="Comma 7 6 6" xfId="8267"/>
    <cellStyle name="Comma 7 6 6 2" xfId="12631"/>
    <cellStyle name="Comma 7 6 7" xfId="2961"/>
    <cellStyle name="Comma 7 6 7 2" xfId="10918"/>
    <cellStyle name="Comma 7 6 8" xfId="2392"/>
    <cellStyle name="Comma 7 6 9" xfId="10353"/>
    <cellStyle name="Comma 7 7" xfId="984"/>
    <cellStyle name="Comma 7 7 2" xfId="2119"/>
    <cellStyle name="Comma 7 7 2 2" xfId="5539"/>
    <cellStyle name="Comma 7 7 2 2 2" xfId="11945"/>
    <cellStyle name="Comma 7 7 2 3" xfId="7811"/>
    <cellStyle name="Comma 7 7 2 3 2" xfId="12516"/>
    <cellStyle name="Comma 7 7 2 4" xfId="10083"/>
    <cellStyle name="Comma 7 7 2 4 2" xfId="13087"/>
    <cellStyle name="Comma 7 7 2 5" xfId="3417"/>
    <cellStyle name="Comma 7 7 2 5 2" xfId="11374"/>
    <cellStyle name="Comma 7 7 2 6" xfId="2840"/>
    <cellStyle name="Comma 7 7 2 7" xfId="10801"/>
    <cellStyle name="Comma 7 7 3" xfId="4404"/>
    <cellStyle name="Comma 7 7 3 2" xfId="11660"/>
    <cellStyle name="Comma 7 7 4" xfId="6676"/>
    <cellStyle name="Comma 7 7 4 2" xfId="12231"/>
    <cellStyle name="Comma 7 7 5" xfId="8948"/>
    <cellStyle name="Comma 7 7 5 2" xfId="12802"/>
    <cellStyle name="Comma 7 7 6" xfId="3132"/>
    <cellStyle name="Comma 7 7 6 2" xfId="11089"/>
    <cellStyle name="Comma 7 7 7" xfId="2560"/>
    <cellStyle name="Comma 7 7 8" xfId="10521"/>
    <cellStyle name="Comma 7 8" xfId="530"/>
    <cellStyle name="Comma 7 8 2" xfId="1665"/>
    <cellStyle name="Comma 7 8 2 2" xfId="5085"/>
    <cellStyle name="Comma 7 8 2 2 2" xfId="11831"/>
    <cellStyle name="Comma 7 8 2 3" xfId="7357"/>
    <cellStyle name="Comma 7 8 2 3 2" xfId="12402"/>
    <cellStyle name="Comma 7 8 2 4" xfId="9629"/>
    <cellStyle name="Comma 7 8 2 4 2" xfId="12973"/>
    <cellStyle name="Comma 7 8 2 5" xfId="3303"/>
    <cellStyle name="Comma 7 8 2 5 2" xfId="11260"/>
    <cellStyle name="Comma 7 8 2 6" xfId="2728"/>
    <cellStyle name="Comma 7 8 2 7" xfId="10689"/>
    <cellStyle name="Comma 7 8 3" xfId="3950"/>
    <cellStyle name="Comma 7 8 3 2" xfId="11546"/>
    <cellStyle name="Comma 7 8 4" xfId="6222"/>
    <cellStyle name="Comma 7 8 4 2" xfId="12117"/>
    <cellStyle name="Comma 7 8 5" xfId="8494"/>
    <cellStyle name="Comma 7 8 5 2" xfId="12688"/>
    <cellStyle name="Comma 7 8 6" xfId="3018"/>
    <cellStyle name="Comma 7 8 6 2" xfId="10975"/>
    <cellStyle name="Comma 7 8 7" xfId="2448"/>
    <cellStyle name="Comma 7 8 8" xfId="10409"/>
    <cellStyle name="Comma 7 9" xfId="1211"/>
    <cellStyle name="Comma 7 9 2" xfId="4631"/>
    <cellStyle name="Comma 7 9 2 2" xfId="11717"/>
    <cellStyle name="Comma 7 9 3" xfId="6903"/>
    <cellStyle name="Comma 7 9 3 2" xfId="12288"/>
    <cellStyle name="Comma 7 9 4" xfId="9175"/>
    <cellStyle name="Comma 7 9 4 2" xfId="12859"/>
    <cellStyle name="Comma 7 9 5" xfId="3189"/>
    <cellStyle name="Comma 7 9 5 2" xfId="11146"/>
    <cellStyle name="Comma 7 9 6" xfId="2616"/>
    <cellStyle name="Comma 7 9 7" xfId="10577"/>
    <cellStyle name="Comma 8" xfId="65"/>
    <cellStyle name="Comma 8 10" xfId="3498"/>
    <cellStyle name="Comma 8 10 2" xfId="11433"/>
    <cellStyle name="Comma 8 11" xfId="5770"/>
    <cellStyle name="Comma 8 11 2" xfId="12004"/>
    <cellStyle name="Comma 8 12" xfId="8042"/>
    <cellStyle name="Comma 8 12 2" xfId="12575"/>
    <cellStyle name="Comma 8 13" xfId="2900"/>
    <cellStyle name="Comma 8 13 2" xfId="10860"/>
    <cellStyle name="Comma 8 14" xfId="2335"/>
    <cellStyle name="Comma 8 15" xfId="10296"/>
    <cellStyle name="Comma 8 2" xfId="95"/>
    <cellStyle name="Comma 8 2 10" xfId="5798"/>
    <cellStyle name="Comma 8 2 10 2" xfId="12011"/>
    <cellStyle name="Comma 8 2 11" xfId="8070"/>
    <cellStyle name="Comma 8 2 11 2" xfId="12582"/>
    <cellStyle name="Comma 8 2 12" xfId="2909"/>
    <cellStyle name="Comma 8 2 12 2" xfId="10868"/>
    <cellStyle name="Comma 8 2 13" xfId="2343"/>
    <cellStyle name="Comma 8 2 14" xfId="10304"/>
    <cellStyle name="Comma 8 2 2" xfId="207"/>
    <cellStyle name="Comma 8 2 2 10" xfId="2371"/>
    <cellStyle name="Comma 8 2 2 11" xfId="10332"/>
    <cellStyle name="Comma 8 2 2 2" xfId="445"/>
    <cellStyle name="Comma 8 2 2 2 2" xfId="899"/>
    <cellStyle name="Comma 8 2 2 2 2 2" xfId="2034"/>
    <cellStyle name="Comma 8 2 2 2 2 2 2" xfId="5454"/>
    <cellStyle name="Comma 8 2 2 2 2 2 2 2" xfId="11924"/>
    <cellStyle name="Comma 8 2 2 2 2 2 3" xfId="7726"/>
    <cellStyle name="Comma 8 2 2 2 2 2 3 2" xfId="12495"/>
    <cellStyle name="Comma 8 2 2 2 2 2 4" xfId="9998"/>
    <cellStyle name="Comma 8 2 2 2 2 2 4 2" xfId="13066"/>
    <cellStyle name="Comma 8 2 2 2 2 2 5" xfId="3396"/>
    <cellStyle name="Comma 8 2 2 2 2 2 5 2" xfId="11353"/>
    <cellStyle name="Comma 8 2 2 2 2 2 6" xfId="2820"/>
    <cellStyle name="Comma 8 2 2 2 2 2 7" xfId="10781"/>
    <cellStyle name="Comma 8 2 2 2 2 3" xfId="4319"/>
    <cellStyle name="Comma 8 2 2 2 2 3 2" xfId="11639"/>
    <cellStyle name="Comma 8 2 2 2 2 4" xfId="6591"/>
    <cellStyle name="Comma 8 2 2 2 2 4 2" xfId="12210"/>
    <cellStyle name="Comma 8 2 2 2 2 5" xfId="8863"/>
    <cellStyle name="Comma 8 2 2 2 2 5 2" xfId="12781"/>
    <cellStyle name="Comma 8 2 2 2 2 6" xfId="3111"/>
    <cellStyle name="Comma 8 2 2 2 2 6 2" xfId="11068"/>
    <cellStyle name="Comma 8 2 2 2 2 7" xfId="2540"/>
    <cellStyle name="Comma 8 2 2 2 2 8" xfId="10501"/>
    <cellStyle name="Comma 8 2 2 2 3" xfId="1580"/>
    <cellStyle name="Comma 8 2 2 2 3 2" xfId="5000"/>
    <cellStyle name="Comma 8 2 2 2 3 2 2" xfId="11810"/>
    <cellStyle name="Comma 8 2 2 2 3 3" xfId="7272"/>
    <cellStyle name="Comma 8 2 2 2 3 3 2" xfId="12381"/>
    <cellStyle name="Comma 8 2 2 2 3 4" xfId="9544"/>
    <cellStyle name="Comma 8 2 2 2 3 4 2" xfId="12952"/>
    <cellStyle name="Comma 8 2 2 2 3 5" xfId="3282"/>
    <cellStyle name="Comma 8 2 2 2 3 5 2" xfId="11239"/>
    <cellStyle name="Comma 8 2 2 2 3 6" xfId="2708"/>
    <cellStyle name="Comma 8 2 2 2 3 7" xfId="10669"/>
    <cellStyle name="Comma 8 2 2 2 4" xfId="3865"/>
    <cellStyle name="Comma 8 2 2 2 4 2" xfId="11525"/>
    <cellStyle name="Comma 8 2 2 2 5" xfId="6137"/>
    <cellStyle name="Comma 8 2 2 2 5 2" xfId="12096"/>
    <cellStyle name="Comma 8 2 2 2 6" xfId="8409"/>
    <cellStyle name="Comma 8 2 2 2 6 2" xfId="12667"/>
    <cellStyle name="Comma 8 2 2 2 7" xfId="2997"/>
    <cellStyle name="Comma 8 2 2 2 7 2" xfId="10954"/>
    <cellStyle name="Comma 8 2 2 2 8" xfId="2428"/>
    <cellStyle name="Comma 8 2 2 2 9" xfId="10389"/>
    <cellStyle name="Comma 8 2 2 3" xfId="1126"/>
    <cellStyle name="Comma 8 2 2 3 2" xfId="2261"/>
    <cellStyle name="Comma 8 2 2 3 2 2" xfId="5681"/>
    <cellStyle name="Comma 8 2 2 3 2 2 2" xfId="11981"/>
    <cellStyle name="Comma 8 2 2 3 2 3" xfId="7953"/>
    <cellStyle name="Comma 8 2 2 3 2 3 2" xfId="12552"/>
    <cellStyle name="Comma 8 2 2 3 2 4" xfId="10225"/>
    <cellStyle name="Comma 8 2 2 3 2 4 2" xfId="13123"/>
    <cellStyle name="Comma 8 2 2 3 2 5" xfId="3453"/>
    <cellStyle name="Comma 8 2 2 3 2 5 2" xfId="11410"/>
    <cellStyle name="Comma 8 2 2 3 2 6" xfId="2876"/>
    <cellStyle name="Comma 8 2 2 3 2 7" xfId="10837"/>
    <cellStyle name="Comma 8 2 2 3 3" xfId="4546"/>
    <cellStyle name="Comma 8 2 2 3 3 2" xfId="11696"/>
    <cellStyle name="Comma 8 2 2 3 4" xfId="6818"/>
    <cellStyle name="Comma 8 2 2 3 4 2" xfId="12267"/>
    <cellStyle name="Comma 8 2 2 3 5" xfId="9090"/>
    <cellStyle name="Comma 8 2 2 3 5 2" xfId="12838"/>
    <cellStyle name="Comma 8 2 2 3 6" xfId="3168"/>
    <cellStyle name="Comma 8 2 2 3 6 2" xfId="11125"/>
    <cellStyle name="Comma 8 2 2 3 7" xfId="2596"/>
    <cellStyle name="Comma 8 2 2 3 8" xfId="10557"/>
    <cellStyle name="Comma 8 2 2 4" xfId="672"/>
    <cellStyle name="Comma 8 2 2 4 2" xfId="1807"/>
    <cellStyle name="Comma 8 2 2 4 2 2" xfId="5227"/>
    <cellStyle name="Comma 8 2 2 4 2 2 2" xfId="11867"/>
    <cellStyle name="Comma 8 2 2 4 2 3" xfId="7499"/>
    <cellStyle name="Comma 8 2 2 4 2 3 2" xfId="12438"/>
    <cellStyle name="Comma 8 2 2 4 2 4" xfId="9771"/>
    <cellStyle name="Comma 8 2 2 4 2 4 2" xfId="13009"/>
    <cellStyle name="Comma 8 2 2 4 2 5" xfId="3339"/>
    <cellStyle name="Comma 8 2 2 4 2 5 2" xfId="11296"/>
    <cellStyle name="Comma 8 2 2 4 2 6" xfId="2764"/>
    <cellStyle name="Comma 8 2 2 4 2 7" xfId="10725"/>
    <cellStyle name="Comma 8 2 2 4 3" xfId="4092"/>
    <cellStyle name="Comma 8 2 2 4 3 2" xfId="11582"/>
    <cellStyle name="Comma 8 2 2 4 4" xfId="6364"/>
    <cellStyle name="Comma 8 2 2 4 4 2" xfId="12153"/>
    <cellStyle name="Comma 8 2 2 4 5" xfId="8636"/>
    <cellStyle name="Comma 8 2 2 4 5 2" xfId="12724"/>
    <cellStyle name="Comma 8 2 2 4 6" xfId="3054"/>
    <cellStyle name="Comma 8 2 2 4 6 2" xfId="11011"/>
    <cellStyle name="Comma 8 2 2 4 7" xfId="2484"/>
    <cellStyle name="Comma 8 2 2 4 8" xfId="10445"/>
    <cellStyle name="Comma 8 2 2 5" xfId="1353"/>
    <cellStyle name="Comma 8 2 2 5 2" xfId="4773"/>
    <cellStyle name="Comma 8 2 2 5 2 2" xfId="11753"/>
    <cellStyle name="Comma 8 2 2 5 3" xfId="7045"/>
    <cellStyle name="Comma 8 2 2 5 3 2" xfId="12324"/>
    <cellStyle name="Comma 8 2 2 5 4" xfId="9317"/>
    <cellStyle name="Comma 8 2 2 5 4 2" xfId="12895"/>
    <cellStyle name="Comma 8 2 2 5 5" xfId="3225"/>
    <cellStyle name="Comma 8 2 2 5 5 2" xfId="11182"/>
    <cellStyle name="Comma 8 2 2 5 6" xfId="2652"/>
    <cellStyle name="Comma 8 2 2 5 7" xfId="10613"/>
    <cellStyle name="Comma 8 2 2 6" xfId="3638"/>
    <cellStyle name="Comma 8 2 2 6 2" xfId="11468"/>
    <cellStyle name="Comma 8 2 2 7" xfId="5910"/>
    <cellStyle name="Comma 8 2 2 7 2" xfId="12039"/>
    <cellStyle name="Comma 8 2 2 8" xfId="8182"/>
    <cellStyle name="Comma 8 2 2 8 2" xfId="12610"/>
    <cellStyle name="Comma 8 2 2 9" xfId="2937"/>
    <cellStyle name="Comma 8 2 2 9 2" xfId="10896"/>
    <cellStyle name="Comma 8 2 3" xfId="151"/>
    <cellStyle name="Comma 8 2 3 10" xfId="2357"/>
    <cellStyle name="Comma 8 2 3 11" xfId="10318"/>
    <cellStyle name="Comma 8 2 3 2" xfId="389"/>
    <cellStyle name="Comma 8 2 3 2 2" xfId="843"/>
    <cellStyle name="Comma 8 2 3 2 2 2" xfId="1978"/>
    <cellStyle name="Comma 8 2 3 2 2 2 2" xfId="5398"/>
    <cellStyle name="Comma 8 2 3 2 2 2 2 2" xfId="11910"/>
    <cellStyle name="Comma 8 2 3 2 2 2 3" xfId="7670"/>
    <cellStyle name="Comma 8 2 3 2 2 2 3 2" xfId="12481"/>
    <cellStyle name="Comma 8 2 3 2 2 2 4" xfId="9942"/>
    <cellStyle name="Comma 8 2 3 2 2 2 4 2" xfId="13052"/>
    <cellStyle name="Comma 8 2 3 2 2 2 5" xfId="3382"/>
    <cellStyle name="Comma 8 2 3 2 2 2 5 2" xfId="11339"/>
    <cellStyle name="Comma 8 2 3 2 2 2 6" xfId="2806"/>
    <cellStyle name="Comma 8 2 3 2 2 2 7" xfId="10767"/>
    <cellStyle name="Comma 8 2 3 2 2 3" xfId="4263"/>
    <cellStyle name="Comma 8 2 3 2 2 3 2" xfId="11625"/>
    <cellStyle name="Comma 8 2 3 2 2 4" xfId="6535"/>
    <cellStyle name="Comma 8 2 3 2 2 4 2" xfId="12196"/>
    <cellStyle name="Comma 8 2 3 2 2 5" xfId="8807"/>
    <cellStyle name="Comma 8 2 3 2 2 5 2" xfId="12767"/>
    <cellStyle name="Comma 8 2 3 2 2 6" xfId="3097"/>
    <cellStyle name="Comma 8 2 3 2 2 6 2" xfId="11054"/>
    <cellStyle name="Comma 8 2 3 2 2 7" xfId="2526"/>
    <cellStyle name="Comma 8 2 3 2 2 8" xfId="10487"/>
    <cellStyle name="Comma 8 2 3 2 3" xfId="1524"/>
    <cellStyle name="Comma 8 2 3 2 3 2" xfId="4944"/>
    <cellStyle name="Comma 8 2 3 2 3 2 2" xfId="11796"/>
    <cellStyle name="Comma 8 2 3 2 3 3" xfId="7216"/>
    <cellStyle name="Comma 8 2 3 2 3 3 2" xfId="12367"/>
    <cellStyle name="Comma 8 2 3 2 3 4" xfId="9488"/>
    <cellStyle name="Comma 8 2 3 2 3 4 2" xfId="12938"/>
    <cellStyle name="Comma 8 2 3 2 3 5" xfId="3268"/>
    <cellStyle name="Comma 8 2 3 2 3 5 2" xfId="11225"/>
    <cellStyle name="Comma 8 2 3 2 3 6" xfId="2694"/>
    <cellStyle name="Comma 8 2 3 2 3 7" xfId="10655"/>
    <cellStyle name="Comma 8 2 3 2 4" xfId="3809"/>
    <cellStyle name="Comma 8 2 3 2 4 2" xfId="11511"/>
    <cellStyle name="Comma 8 2 3 2 5" xfId="6081"/>
    <cellStyle name="Comma 8 2 3 2 5 2" xfId="12082"/>
    <cellStyle name="Comma 8 2 3 2 6" xfId="8353"/>
    <cellStyle name="Comma 8 2 3 2 6 2" xfId="12653"/>
    <cellStyle name="Comma 8 2 3 2 7" xfId="2983"/>
    <cellStyle name="Comma 8 2 3 2 7 2" xfId="10940"/>
    <cellStyle name="Comma 8 2 3 2 8" xfId="2414"/>
    <cellStyle name="Comma 8 2 3 2 9" xfId="10375"/>
    <cellStyle name="Comma 8 2 3 3" xfId="1070"/>
    <cellStyle name="Comma 8 2 3 3 2" xfId="2205"/>
    <cellStyle name="Comma 8 2 3 3 2 2" xfId="5625"/>
    <cellStyle name="Comma 8 2 3 3 2 2 2" xfId="11967"/>
    <cellStyle name="Comma 8 2 3 3 2 3" xfId="7897"/>
    <cellStyle name="Comma 8 2 3 3 2 3 2" xfId="12538"/>
    <cellStyle name="Comma 8 2 3 3 2 4" xfId="10169"/>
    <cellStyle name="Comma 8 2 3 3 2 4 2" xfId="13109"/>
    <cellStyle name="Comma 8 2 3 3 2 5" xfId="3439"/>
    <cellStyle name="Comma 8 2 3 3 2 5 2" xfId="11396"/>
    <cellStyle name="Comma 8 2 3 3 2 6" xfId="2862"/>
    <cellStyle name="Comma 8 2 3 3 2 7" xfId="10823"/>
    <cellStyle name="Comma 8 2 3 3 3" xfId="4490"/>
    <cellStyle name="Comma 8 2 3 3 3 2" xfId="11682"/>
    <cellStyle name="Comma 8 2 3 3 4" xfId="6762"/>
    <cellStyle name="Comma 8 2 3 3 4 2" xfId="12253"/>
    <cellStyle name="Comma 8 2 3 3 5" xfId="9034"/>
    <cellStyle name="Comma 8 2 3 3 5 2" xfId="12824"/>
    <cellStyle name="Comma 8 2 3 3 6" xfId="3154"/>
    <cellStyle name="Comma 8 2 3 3 6 2" xfId="11111"/>
    <cellStyle name="Comma 8 2 3 3 7" xfId="2582"/>
    <cellStyle name="Comma 8 2 3 3 8" xfId="10543"/>
    <cellStyle name="Comma 8 2 3 4" xfId="616"/>
    <cellStyle name="Comma 8 2 3 4 2" xfId="1751"/>
    <cellStyle name="Comma 8 2 3 4 2 2" xfId="5171"/>
    <cellStyle name="Comma 8 2 3 4 2 2 2" xfId="11853"/>
    <cellStyle name="Comma 8 2 3 4 2 3" xfId="7443"/>
    <cellStyle name="Comma 8 2 3 4 2 3 2" xfId="12424"/>
    <cellStyle name="Comma 8 2 3 4 2 4" xfId="9715"/>
    <cellStyle name="Comma 8 2 3 4 2 4 2" xfId="12995"/>
    <cellStyle name="Comma 8 2 3 4 2 5" xfId="3325"/>
    <cellStyle name="Comma 8 2 3 4 2 5 2" xfId="11282"/>
    <cellStyle name="Comma 8 2 3 4 2 6" xfId="2750"/>
    <cellStyle name="Comma 8 2 3 4 2 7" xfId="10711"/>
    <cellStyle name="Comma 8 2 3 4 3" xfId="4036"/>
    <cellStyle name="Comma 8 2 3 4 3 2" xfId="11568"/>
    <cellStyle name="Comma 8 2 3 4 4" xfId="6308"/>
    <cellStyle name="Comma 8 2 3 4 4 2" xfId="12139"/>
    <cellStyle name="Comma 8 2 3 4 5" xfId="8580"/>
    <cellStyle name="Comma 8 2 3 4 5 2" xfId="12710"/>
    <cellStyle name="Comma 8 2 3 4 6" xfId="3040"/>
    <cellStyle name="Comma 8 2 3 4 6 2" xfId="10997"/>
    <cellStyle name="Comma 8 2 3 4 7" xfId="2470"/>
    <cellStyle name="Comma 8 2 3 4 8" xfId="10431"/>
    <cellStyle name="Comma 8 2 3 5" xfId="1297"/>
    <cellStyle name="Comma 8 2 3 5 2" xfId="4717"/>
    <cellStyle name="Comma 8 2 3 5 2 2" xfId="11739"/>
    <cellStyle name="Comma 8 2 3 5 3" xfId="6989"/>
    <cellStyle name="Comma 8 2 3 5 3 2" xfId="12310"/>
    <cellStyle name="Comma 8 2 3 5 4" xfId="9261"/>
    <cellStyle name="Comma 8 2 3 5 4 2" xfId="12881"/>
    <cellStyle name="Comma 8 2 3 5 5" xfId="3211"/>
    <cellStyle name="Comma 8 2 3 5 5 2" xfId="11168"/>
    <cellStyle name="Comma 8 2 3 5 6" xfId="2638"/>
    <cellStyle name="Comma 8 2 3 5 7" xfId="10599"/>
    <cellStyle name="Comma 8 2 3 6" xfId="3582"/>
    <cellStyle name="Comma 8 2 3 6 2" xfId="11454"/>
    <cellStyle name="Comma 8 2 3 7" xfId="5854"/>
    <cellStyle name="Comma 8 2 3 7 2" xfId="12025"/>
    <cellStyle name="Comma 8 2 3 8" xfId="8126"/>
    <cellStyle name="Comma 8 2 3 8 2" xfId="12596"/>
    <cellStyle name="Comma 8 2 3 9" xfId="2923"/>
    <cellStyle name="Comma 8 2 3 9 2" xfId="10882"/>
    <cellStyle name="Comma 8 2 4" xfId="277"/>
    <cellStyle name="Comma 8 2 4 10" xfId="2386"/>
    <cellStyle name="Comma 8 2 4 11" xfId="10347"/>
    <cellStyle name="Comma 8 2 4 2" xfId="504"/>
    <cellStyle name="Comma 8 2 4 2 2" xfId="958"/>
    <cellStyle name="Comma 8 2 4 2 2 2" xfId="2093"/>
    <cellStyle name="Comma 8 2 4 2 2 2 2" xfId="5513"/>
    <cellStyle name="Comma 8 2 4 2 2 2 2 2" xfId="11939"/>
    <cellStyle name="Comma 8 2 4 2 2 2 3" xfId="7785"/>
    <cellStyle name="Comma 8 2 4 2 2 2 3 2" xfId="12510"/>
    <cellStyle name="Comma 8 2 4 2 2 2 4" xfId="10057"/>
    <cellStyle name="Comma 8 2 4 2 2 2 4 2" xfId="13081"/>
    <cellStyle name="Comma 8 2 4 2 2 2 5" xfId="3411"/>
    <cellStyle name="Comma 8 2 4 2 2 2 5 2" xfId="11368"/>
    <cellStyle name="Comma 8 2 4 2 2 2 6" xfId="2834"/>
    <cellStyle name="Comma 8 2 4 2 2 2 7" xfId="10795"/>
    <cellStyle name="Comma 8 2 4 2 2 3" xfId="4378"/>
    <cellStyle name="Comma 8 2 4 2 2 3 2" xfId="11654"/>
    <cellStyle name="Comma 8 2 4 2 2 4" xfId="6650"/>
    <cellStyle name="Comma 8 2 4 2 2 4 2" xfId="12225"/>
    <cellStyle name="Comma 8 2 4 2 2 5" xfId="8922"/>
    <cellStyle name="Comma 8 2 4 2 2 5 2" xfId="12796"/>
    <cellStyle name="Comma 8 2 4 2 2 6" xfId="3126"/>
    <cellStyle name="Comma 8 2 4 2 2 6 2" xfId="11083"/>
    <cellStyle name="Comma 8 2 4 2 2 7" xfId="2554"/>
    <cellStyle name="Comma 8 2 4 2 2 8" xfId="10515"/>
    <cellStyle name="Comma 8 2 4 2 3" xfId="1639"/>
    <cellStyle name="Comma 8 2 4 2 3 2" xfId="5059"/>
    <cellStyle name="Comma 8 2 4 2 3 2 2" xfId="11825"/>
    <cellStyle name="Comma 8 2 4 2 3 3" xfId="7331"/>
    <cellStyle name="Comma 8 2 4 2 3 3 2" xfId="12396"/>
    <cellStyle name="Comma 8 2 4 2 3 4" xfId="9603"/>
    <cellStyle name="Comma 8 2 4 2 3 4 2" xfId="12967"/>
    <cellStyle name="Comma 8 2 4 2 3 5" xfId="3297"/>
    <cellStyle name="Comma 8 2 4 2 3 5 2" xfId="11254"/>
    <cellStyle name="Comma 8 2 4 2 3 6" xfId="2722"/>
    <cellStyle name="Comma 8 2 4 2 3 7" xfId="10683"/>
    <cellStyle name="Comma 8 2 4 2 4" xfId="3924"/>
    <cellStyle name="Comma 8 2 4 2 4 2" xfId="11540"/>
    <cellStyle name="Comma 8 2 4 2 5" xfId="6196"/>
    <cellStyle name="Comma 8 2 4 2 5 2" xfId="12111"/>
    <cellStyle name="Comma 8 2 4 2 6" xfId="8468"/>
    <cellStyle name="Comma 8 2 4 2 6 2" xfId="12682"/>
    <cellStyle name="Comma 8 2 4 2 7" xfId="3012"/>
    <cellStyle name="Comma 8 2 4 2 7 2" xfId="10969"/>
    <cellStyle name="Comma 8 2 4 2 8" xfId="2442"/>
    <cellStyle name="Comma 8 2 4 2 9" xfId="10403"/>
    <cellStyle name="Comma 8 2 4 3" xfId="1185"/>
    <cellStyle name="Comma 8 2 4 3 2" xfId="2320"/>
    <cellStyle name="Comma 8 2 4 3 2 2" xfId="5740"/>
    <cellStyle name="Comma 8 2 4 3 2 2 2" xfId="11996"/>
    <cellStyle name="Comma 8 2 4 3 2 3" xfId="8012"/>
    <cellStyle name="Comma 8 2 4 3 2 3 2" xfId="12567"/>
    <cellStyle name="Comma 8 2 4 3 2 4" xfId="10284"/>
    <cellStyle name="Comma 8 2 4 3 2 4 2" xfId="13138"/>
    <cellStyle name="Comma 8 2 4 3 2 5" xfId="3468"/>
    <cellStyle name="Comma 8 2 4 3 2 5 2" xfId="11425"/>
    <cellStyle name="Comma 8 2 4 3 2 6" xfId="2890"/>
    <cellStyle name="Comma 8 2 4 3 2 7" xfId="10851"/>
    <cellStyle name="Comma 8 2 4 3 3" xfId="4605"/>
    <cellStyle name="Comma 8 2 4 3 3 2" xfId="11711"/>
    <cellStyle name="Comma 8 2 4 3 4" xfId="6877"/>
    <cellStyle name="Comma 8 2 4 3 4 2" xfId="12282"/>
    <cellStyle name="Comma 8 2 4 3 5" xfId="9149"/>
    <cellStyle name="Comma 8 2 4 3 5 2" xfId="12853"/>
    <cellStyle name="Comma 8 2 4 3 6" xfId="3183"/>
    <cellStyle name="Comma 8 2 4 3 6 2" xfId="11140"/>
    <cellStyle name="Comma 8 2 4 3 7" xfId="2610"/>
    <cellStyle name="Comma 8 2 4 3 8" xfId="10571"/>
    <cellStyle name="Comma 8 2 4 4" xfId="731"/>
    <cellStyle name="Comma 8 2 4 4 2" xfId="1866"/>
    <cellStyle name="Comma 8 2 4 4 2 2" xfId="5286"/>
    <cellStyle name="Comma 8 2 4 4 2 2 2" xfId="11882"/>
    <cellStyle name="Comma 8 2 4 4 2 3" xfId="7558"/>
    <cellStyle name="Comma 8 2 4 4 2 3 2" xfId="12453"/>
    <cellStyle name="Comma 8 2 4 4 2 4" xfId="9830"/>
    <cellStyle name="Comma 8 2 4 4 2 4 2" xfId="13024"/>
    <cellStyle name="Comma 8 2 4 4 2 5" xfId="3354"/>
    <cellStyle name="Comma 8 2 4 4 2 5 2" xfId="11311"/>
    <cellStyle name="Comma 8 2 4 4 2 6" xfId="2778"/>
    <cellStyle name="Comma 8 2 4 4 2 7" xfId="10739"/>
    <cellStyle name="Comma 8 2 4 4 3" xfId="4151"/>
    <cellStyle name="Comma 8 2 4 4 3 2" xfId="11597"/>
    <cellStyle name="Comma 8 2 4 4 4" xfId="6423"/>
    <cellStyle name="Comma 8 2 4 4 4 2" xfId="12168"/>
    <cellStyle name="Comma 8 2 4 4 5" xfId="8695"/>
    <cellStyle name="Comma 8 2 4 4 5 2" xfId="12739"/>
    <cellStyle name="Comma 8 2 4 4 6" xfId="3069"/>
    <cellStyle name="Comma 8 2 4 4 6 2" xfId="11026"/>
    <cellStyle name="Comma 8 2 4 4 7" xfId="2498"/>
    <cellStyle name="Comma 8 2 4 4 8" xfId="10459"/>
    <cellStyle name="Comma 8 2 4 5" xfId="1412"/>
    <cellStyle name="Comma 8 2 4 5 2" xfId="4832"/>
    <cellStyle name="Comma 8 2 4 5 2 2" xfId="11768"/>
    <cellStyle name="Comma 8 2 4 5 3" xfId="7104"/>
    <cellStyle name="Comma 8 2 4 5 3 2" xfId="12339"/>
    <cellStyle name="Comma 8 2 4 5 4" xfId="9376"/>
    <cellStyle name="Comma 8 2 4 5 4 2" xfId="12910"/>
    <cellStyle name="Comma 8 2 4 5 5" xfId="3240"/>
    <cellStyle name="Comma 8 2 4 5 5 2" xfId="11197"/>
    <cellStyle name="Comma 8 2 4 5 6" xfId="2666"/>
    <cellStyle name="Comma 8 2 4 5 7" xfId="10627"/>
    <cellStyle name="Comma 8 2 4 6" xfId="3697"/>
    <cellStyle name="Comma 8 2 4 6 2" xfId="11483"/>
    <cellStyle name="Comma 8 2 4 7" xfId="5969"/>
    <cellStyle name="Comma 8 2 4 7 2" xfId="12054"/>
    <cellStyle name="Comma 8 2 4 8" xfId="8241"/>
    <cellStyle name="Comma 8 2 4 8 2" xfId="12625"/>
    <cellStyle name="Comma 8 2 4 9" xfId="2955"/>
    <cellStyle name="Comma 8 2 4 9 2" xfId="10912"/>
    <cellStyle name="Comma 8 2 5" xfId="333"/>
    <cellStyle name="Comma 8 2 5 2" xfId="787"/>
    <cellStyle name="Comma 8 2 5 2 2" xfId="1922"/>
    <cellStyle name="Comma 8 2 5 2 2 2" xfId="5342"/>
    <cellStyle name="Comma 8 2 5 2 2 2 2" xfId="11896"/>
    <cellStyle name="Comma 8 2 5 2 2 3" xfId="7614"/>
    <cellStyle name="Comma 8 2 5 2 2 3 2" xfId="12467"/>
    <cellStyle name="Comma 8 2 5 2 2 4" xfId="9886"/>
    <cellStyle name="Comma 8 2 5 2 2 4 2" xfId="13038"/>
    <cellStyle name="Comma 8 2 5 2 2 5" xfId="3368"/>
    <cellStyle name="Comma 8 2 5 2 2 5 2" xfId="11325"/>
    <cellStyle name="Comma 8 2 5 2 2 6" xfId="2792"/>
    <cellStyle name="Comma 8 2 5 2 2 7" xfId="10753"/>
    <cellStyle name="Comma 8 2 5 2 3" xfId="4207"/>
    <cellStyle name="Comma 8 2 5 2 3 2" xfId="11611"/>
    <cellStyle name="Comma 8 2 5 2 4" xfId="6479"/>
    <cellStyle name="Comma 8 2 5 2 4 2" xfId="12182"/>
    <cellStyle name="Comma 8 2 5 2 5" xfId="8751"/>
    <cellStyle name="Comma 8 2 5 2 5 2" xfId="12753"/>
    <cellStyle name="Comma 8 2 5 2 6" xfId="3083"/>
    <cellStyle name="Comma 8 2 5 2 6 2" xfId="11040"/>
    <cellStyle name="Comma 8 2 5 2 7" xfId="2512"/>
    <cellStyle name="Comma 8 2 5 2 8" xfId="10473"/>
    <cellStyle name="Comma 8 2 5 3" xfId="1468"/>
    <cellStyle name="Comma 8 2 5 3 2" xfId="4888"/>
    <cellStyle name="Comma 8 2 5 3 2 2" xfId="11782"/>
    <cellStyle name="Comma 8 2 5 3 3" xfId="7160"/>
    <cellStyle name="Comma 8 2 5 3 3 2" xfId="12353"/>
    <cellStyle name="Comma 8 2 5 3 4" xfId="9432"/>
    <cellStyle name="Comma 8 2 5 3 4 2" xfId="12924"/>
    <cellStyle name="Comma 8 2 5 3 5" xfId="3254"/>
    <cellStyle name="Comma 8 2 5 3 5 2" xfId="11211"/>
    <cellStyle name="Comma 8 2 5 3 6" xfId="2680"/>
    <cellStyle name="Comma 8 2 5 3 7" xfId="10641"/>
    <cellStyle name="Comma 8 2 5 4" xfId="3753"/>
    <cellStyle name="Comma 8 2 5 4 2" xfId="11497"/>
    <cellStyle name="Comma 8 2 5 5" xfId="6025"/>
    <cellStyle name="Comma 8 2 5 5 2" xfId="12068"/>
    <cellStyle name="Comma 8 2 5 6" xfId="8297"/>
    <cellStyle name="Comma 8 2 5 6 2" xfId="12639"/>
    <cellStyle name="Comma 8 2 5 7" xfId="2969"/>
    <cellStyle name="Comma 8 2 5 7 2" xfId="10926"/>
    <cellStyle name="Comma 8 2 5 8" xfId="2400"/>
    <cellStyle name="Comma 8 2 5 9" xfId="10361"/>
    <cellStyle name="Comma 8 2 6" xfId="1014"/>
    <cellStyle name="Comma 8 2 6 2" xfId="2149"/>
    <cellStyle name="Comma 8 2 6 2 2" xfId="5569"/>
    <cellStyle name="Comma 8 2 6 2 2 2" xfId="11953"/>
    <cellStyle name="Comma 8 2 6 2 3" xfId="7841"/>
    <cellStyle name="Comma 8 2 6 2 3 2" xfId="12524"/>
    <cellStyle name="Comma 8 2 6 2 4" xfId="10113"/>
    <cellStyle name="Comma 8 2 6 2 4 2" xfId="13095"/>
    <cellStyle name="Comma 8 2 6 2 5" xfId="3425"/>
    <cellStyle name="Comma 8 2 6 2 5 2" xfId="11382"/>
    <cellStyle name="Comma 8 2 6 2 6" xfId="2848"/>
    <cellStyle name="Comma 8 2 6 2 7" xfId="10809"/>
    <cellStyle name="Comma 8 2 6 3" xfId="4434"/>
    <cellStyle name="Comma 8 2 6 3 2" xfId="11668"/>
    <cellStyle name="Comma 8 2 6 4" xfId="6706"/>
    <cellStyle name="Comma 8 2 6 4 2" xfId="12239"/>
    <cellStyle name="Comma 8 2 6 5" xfId="8978"/>
    <cellStyle name="Comma 8 2 6 5 2" xfId="12810"/>
    <cellStyle name="Comma 8 2 6 6" xfId="3140"/>
    <cellStyle name="Comma 8 2 6 6 2" xfId="11097"/>
    <cellStyle name="Comma 8 2 6 7" xfId="2568"/>
    <cellStyle name="Comma 8 2 6 8" xfId="10529"/>
    <cellStyle name="Comma 8 2 7" xfId="560"/>
    <cellStyle name="Comma 8 2 7 2" xfId="1695"/>
    <cellStyle name="Comma 8 2 7 2 2" xfId="5115"/>
    <cellStyle name="Comma 8 2 7 2 2 2" xfId="11839"/>
    <cellStyle name="Comma 8 2 7 2 3" xfId="7387"/>
    <cellStyle name="Comma 8 2 7 2 3 2" xfId="12410"/>
    <cellStyle name="Comma 8 2 7 2 4" xfId="9659"/>
    <cellStyle name="Comma 8 2 7 2 4 2" xfId="12981"/>
    <cellStyle name="Comma 8 2 7 2 5" xfId="3311"/>
    <cellStyle name="Comma 8 2 7 2 5 2" xfId="11268"/>
    <cellStyle name="Comma 8 2 7 2 6" xfId="2736"/>
    <cellStyle name="Comma 8 2 7 2 7" xfId="10697"/>
    <cellStyle name="Comma 8 2 7 3" xfId="3980"/>
    <cellStyle name="Comma 8 2 7 3 2" xfId="11554"/>
    <cellStyle name="Comma 8 2 7 4" xfId="6252"/>
    <cellStyle name="Comma 8 2 7 4 2" xfId="12125"/>
    <cellStyle name="Comma 8 2 7 5" xfId="8524"/>
    <cellStyle name="Comma 8 2 7 5 2" xfId="12696"/>
    <cellStyle name="Comma 8 2 7 6" xfId="3026"/>
    <cellStyle name="Comma 8 2 7 6 2" xfId="10983"/>
    <cellStyle name="Comma 8 2 7 7" xfId="2456"/>
    <cellStyle name="Comma 8 2 7 8" xfId="10417"/>
    <cellStyle name="Comma 8 2 8" xfId="1241"/>
    <cellStyle name="Comma 8 2 8 2" xfId="4661"/>
    <cellStyle name="Comma 8 2 8 2 2" xfId="11725"/>
    <cellStyle name="Comma 8 2 8 3" xfId="6933"/>
    <cellStyle name="Comma 8 2 8 3 2" xfId="12296"/>
    <cellStyle name="Comma 8 2 8 4" xfId="9205"/>
    <cellStyle name="Comma 8 2 8 4 2" xfId="12867"/>
    <cellStyle name="Comma 8 2 8 5" xfId="3197"/>
    <cellStyle name="Comma 8 2 8 5 2" xfId="11154"/>
    <cellStyle name="Comma 8 2 8 6" xfId="2624"/>
    <cellStyle name="Comma 8 2 8 7" xfId="10585"/>
    <cellStyle name="Comma 8 2 9" xfId="3526"/>
    <cellStyle name="Comma 8 2 9 2" xfId="11440"/>
    <cellStyle name="Comma 8 3" xfId="179"/>
    <cellStyle name="Comma 8 3 10" xfId="2364"/>
    <cellStyle name="Comma 8 3 11" xfId="10325"/>
    <cellStyle name="Comma 8 3 2" xfId="417"/>
    <cellStyle name="Comma 8 3 2 2" xfId="871"/>
    <cellStyle name="Comma 8 3 2 2 2" xfId="2006"/>
    <cellStyle name="Comma 8 3 2 2 2 2" xfId="5426"/>
    <cellStyle name="Comma 8 3 2 2 2 2 2" xfId="11917"/>
    <cellStyle name="Comma 8 3 2 2 2 3" xfId="7698"/>
    <cellStyle name="Comma 8 3 2 2 2 3 2" xfId="12488"/>
    <cellStyle name="Comma 8 3 2 2 2 4" xfId="9970"/>
    <cellStyle name="Comma 8 3 2 2 2 4 2" xfId="13059"/>
    <cellStyle name="Comma 8 3 2 2 2 5" xfId="3389"/>
    <cellStyle name="Comma 8 3 2 2 2 5 2" xfId="11346"/>
    <cellStyle name="Comma 8 3 2 2 2 6" xfId="2813"/>
    <cellStyle name="Comma 8 3 2 2 2 7" xfId="10774"/>
    <cellStyle name="Comma 8 3 2 2 3" xfId="4291"/>
    <cellStyle name="Comma 8 3 2 2 3 2" xfId="11632"/>
    <cellStyle name="Comma 8 3 2 2 4" xfId="6563"/>
    <cellStyle name="Comma 8 3 2 2 4 2" xfId="12203"/>
    <cellStyle name="Comma 8 3 2 2 5" xfId="8835"/>
    <cellStyle name="Comma 8 3 2 2 5 2" xfId="12774"/>
    <cellStyle name="Comma 8 3 2 2 6" xfId="3104"/>
    <cellStyle name="Comma 8 3 2 2 6 2" xfId="11061"/>
    <cellStyle name="Comma 8 3 2 2 7" xfId="2533"/>
    <cellStyle name="Comma 8 3 2 2 8" xfId="10494"/>
    <cellStyle name="Comma 8 3 2 3" xfId="1552"/>
    <cellStyle name="Comma 8 3 2 3 2" xfId="4972"/>
    <cellStyle name="Comma 8 3 2 3 2 2" xfId="11803"/>
    <cellStyle name="Comma 8 3 2 3 3" xfId="7244"/>
    <cellStyle name="Comma 8 3 2 3 3 2" xfId="12374"/>
    <cellStyle name="Comma 8 3 2 3 4" xfId="9516"/>
    <cellStyle name="Comma 8 3 2 3 4 2" xfId="12945"/>
    <cellStyle name="Comma 8 3 2 3 5" xfId="3275"/>
    <cellStyle name="Comma 8 3 2 3 5 2" xfId="11232"/>
    <cellStyle name="Comma 8 3 2 3 6" xfId="2701"/>
    <cellStyle name="Comma 8 3 2 3 7" xfId="10662"/>
    <cellStyle name="Comma 8 3 2 4" xfId="3837"/>
    <cellStyle name="Comma 8 3 2 4 2" xfId="11518"/>
    <cellStyle name="Comma 8 3 2 5" xfId="6109"/>
    <cellStyle name="Comma 8 3 2 5 2" xfId="12089"/>
    <cellStyle name="Comma 8 3 2 6" xfId="8381"/>
    <cellStyle name="Comma 8 3 2 6 2" xfId="12660"/>
    <cellStyle name="Comma 8 3 2 7" xfId="2990"/>
    <cellStyle name="Comma 8 3 2 7 2" xfId="10947"/>
    <cellStyle name="Comma 8 3 2 8" xfId="2421"/>
    <cellStyle name="Comma 8 3 2 9" xfId="10382"/>
    <cellStyle name="Comma 8 3 3" xfId="1098"/>
    <cellStyle name="Comma 8 3 3 2" xfId="2233"/>
    <cellStyle name="Comma 8 3 3 2 2" xfId="5653"/>
    <cellStyle name="Comma 8 3 3 2 2 2" xfId="11974"/>
    <cellStyle name="Comma 8 3 3 2 3" xfId="7925"/>
    <cellStyle name="Comma 8 3 3 2 3 2" xfId="12545"/>
    <cellStyle name="Comma 8 3 3 2 4" xfId="10197"/>
    <cellStyle name="Comma 8 3 3 2 4 2" xfId="13116"/>
    <cellStyle name="Comma 8 3 3 2 5" xfId="3446"/>
    <cellStyle name="Comma 8 3 3 2 5 2" xfId="11403"/>
    <cellStyle name="Comma 8 3 3 2 6" xfId="2869"/>
    <cellStyle name="Comma 8 3 3 2 7" xfId="10830"/>
    <cellStyle name="Comma 8 3 3 3" xfId="4518"/>
    <cellStyle name="Comma 8 3 3 3 2" xfId="11689"/>
    <cellStyle name="Comma 8 3 3 4" xfId="6790"/>
    <cellStyle name="Comma 8 3 3 4 2" xfId="12260"/>
    <cellStyle name="Comma 8 3 3 5" xfId="9062"/>
    <cellStyle name="Comma 8 3 3 5 2" xfId="12831"/>
    <cellStyle name="Comma 8 3 3 6" xfId="3161"/>
    <cellStyle name="Comma 8 3 3 6 2" xfId="11118"/>
    <cellStyle name="Comma 8 3 3 7" xfId="2589"/>
    <cellStyle name="Comma 8 3 3 8" xfId="10550"/>
    <cellStyle name="Comma 8 3 4" xfId="644"/>
    <cellStyle name="Comma 8 3 4 2" xfId="1779"/>
    <cellStyle name="Comma 8 3 4 2 2" xfId="5199"/>
    <cellStyle name="Comma 8 3 4 2 2 2" xfId="11860"/>
    <cellStyle name="Comma 8 3 4 2 3" xfId="7471"/>
    <cellStyle name="Comma 8 3 4 2 3 2" xfId="12431"/>
    <cellStyle name="Comma 8 3 4 2 4" xfId="9743"/>
    <cellStyle name="Comma 8 3 4 2 4 2" xfId="13002"/>
    <cellStyle name="Comma 8 3 4 2 5" xfId="3332"/>
    <cellStyle name="Comma 8 3 4 2 5 2" xfId="11289"/>
    <cellStyle name="Comma 8 3 4 2 6" xfId="2757"/>
    <cellStyle name="Comma 8 3 4 2 7" xfId="10718"/>
    <cellStyle name="Comma 8 3 4 3" xfId="4064"/>
    <cellStyle name="Comma 8 3 4 3 2" xfId="11575"/>
    <cellStyle name="Comma 8 3 4 4" xfId="6336"/>
    <cellStyle name="Comma 8 3 4 4 2" xfId="12146"/>
    <cellStyle name="Comma 8 3 4 5" xfId="8608"/>
    <cellStyle name="Comma 8 3 4 5 2" xfId="12717"/>
    <cellStyle name="Comma 8 3 4 6" xfId="3047"/>
    <cellStyle name="Comma 8 3 4 6 2" xfId="11004"/>
    <cellStyle name="Comma 8 3 4 7" xfId="2477"/>
    <cellStyle name="Comma 8 3 4 8" xfId="10438"/>
    <cellStyle name="Comma 8 3 5" xfId="1325"/>
    <cellStyle name="Comma 8 3 5 2" xfId="4745"/>
    <cellStyle name="Comma 8 3 5 2 2" xfId="11746"/>
    <cellStyle name="Comma 8 3 5 3" xfId="7017"/>
    <cellStyle name="Comma 8 3 5 3 2" xfId="12317"/>
    <cellStyle name="Comma 8 3 5 4" xfId="9289"/>
    <cellStyle name="Comma 8 3 5 4 2" xfId="12888"/>
    <cellStyle name="Comma 8 3 5 5" xfId="3218"/>
    <cellStyle name="Comma 8 3 5 5 2" xfId="11175"/>
    <cellStyle name="Comma 8 3 5 6" xfId="2645"/>
    <cellStyle name="Comma 8 3 5 7" xfId="10606"/>
    <cellStyle name="Comma 8 3 6" xfId="3610"/>
    <cellStyle name="Comma 8 3 6 2" xfId="11461"/>
    <cellStyle name="Comma 8 3 7" xfId="5882"/>
    <cellStyle name="Comma 8 3 7 2" xfId="12032"/>
    <cellStyle name="Comma 8 3 8" xfId="8154"/>
    <cellStyle name="Comma 8 3 8 2" xfId="12603"/>
    <cellStyle name="Comma 8 3 9" xfId="2930"/>
    <cellStyle name="Comma 8 3 9 2" xfId="10889"/>
    <cellStyle name="Comma 8 4" xfId="123"/>
    <cellStyle name="Comma 8 4 10" xfId="2350"/>
    <cellStyle name="Comma 8 4 11" xfId="10311"/>
    <cellStyle name="Comma 8 4 2" xfId="361"/>
    <cellStyle name="Comma 8 4 2 2" xfId="815"/>
    <cellStyle name="Comma 8 4 2 2 2" xfId="1950"/>
    <cellStyle name="Comma 8 4 2 2 2 2" xfId="5370"/>
    <cellStyle name="Comma 8 4 2 2 2 2 2" xfId="11903"/>
    <cellStyle name="Comma 8 4 2 2 2 3" xfId="7642"/>
    <cellStyle name="Comma 8 4 2 2 2 3 2" xfId="12474"/>
    <cellStyle name="Comma 8 4 2 2 2 4" xfId="9914"/>
    <cellStyle name="Comma 8 4 2 2 2 4 2" xfId="13045"/>
    <cellStyle name="Comma 8 4 2 2 2 5" xfId="3375"/>
    <cellStyle name="Comma 8 4 2 2 2 5 2" xfId="11332"/>
    <cellStyle name="Comma 8 4 2 2 2 6" xfId="2799"/>
    <cellStyle name="Comma 8 4 2 2 2 7" xfId="10760"/>
    <cellStyle name="Comma 8 4 2 2 3" xfId="4235"/>
    <cellStyle name="Comma 8 4 2 2 3 2" xfId="11618"/>
    <cellStyle name="Comma 8 4 2 2 4" xfId="6507"/>
    <cellStyle name="Comma 8 4 2 2 4 2" xfId="12189"/>
    <cellStyle name="Comma 8 4 2 2 5" xfId="8779"/>
    <cellStyle name="Comma 8 4 2 2 5 2" xfId="12760"/>
    <cellStyle name="Comma 8 4 2 2 6" xfId="3090"/>
    <cellStyle name="Comma 8 4 2 2 6 2" xfId="11047"/>
    <cellStyle name="Comma 8 4 2 2 7" xfId="2519"/>
    <cellStyle name="Comma 8 4 2 2 8" xfId="10480"/>
    <cellStyle name="Comma 8 4 2 3" xfId="1496"/>
    <cellStyle name="Comma 8 4 2 3 2" xfId="4916"/>
    <cellStyle name="Comma 8 4 2 3 2 2" xfId="11789"/>
    <cellStyle name="Comma 8 4 2 3 3" xfId="7188"/>
    <cellStyle name="Comma 8 4 2 3 3 2" xfId="12360"/>
    <cellStyle name="Comma 8 4 2 3 4" xfId="9460"/>
    <cellStyle name="Comma 8 4 2 3 4 2" xfId="12931"/>
    <cellStyle name="Comma 8 4 2 3 5" xfId="3261"/>
    <cellStyle name="Comma 8 4 2 3 5 2" xfId="11218"/>
    <cellStyle name="Comma 8 4 2 3 6" xfId="2687"/>
    <cellStyle name="Comma 8 4 2 3 7" xfId="10648"/>
    <cellStyle name="Comma 8 4 2 4" xfId="3781"/>
    <cellStyle name="Comma 8 4 2 4 2" xfId="11504"/>
    <cellStyle name="Comma 8 4 2 5" xfId="6053"/>
    <cellStyle name="Comma 8 4 2 5 2" xfId="12075"/>
    <cellStyle name="Comma 8 4 2 6" xfId="8325"/>
    <cellStyle name="Comma 8 4 2 6 2" xfId="12646"/>
    <cellStyle name="Comma 8 4 2 7" xfId="2976"/>
    <cellStyle name="Comma 8 4 2 7 2" xfId="10933"/>
    <cellStyle name="Comma 8 4 2 8" xfId="2407"/>
    <cellStyle name="Comma 8 4 2 9" xfId="10368"/>
    <cellStyle name="Comma 8 4 3" xfId="1042"/>
    <cellStyle name="Comma 8 4 3 2" xfId="2177"/>
    <cellStyle name="Comma 8 4 3 2 2" xfId="5597"/>
    <cellStyle name="Comma 8 4 3 2 2 2" xfId="11960"/>
    <cellStyle name="Comma 8 4 3 2 3" xfId="7869"/>
    <cellStyle name="Comma 8 4 3 2 3 2" xfId="12531"/>
    <cellStyle name="Comma 8 4 3 2 4" xfId="10141"/>
    <cellStyle name="Comma 8 4 3 2 4 2" xfId="13102"/>
    <cellStyle name="Comma 8 4 3 2 5" xfId="3432"/>
    <cellStyle name="Comma 8 4 3 2 5 2" xfId="11389"/>
    <cellStyle name="Comma 8 4 3 2 6" xfId="2855"/>
    <cellStyle name="Comma 8 4 3 2 7" xfId="10816"/>
    <cellStyle name="Comma 8 4 3 3" xfId="4462"/>
    <cellStyle name="Comma 8 4 3 3 2" xfId="11675"/>
    <cellStyle name="Comma 8 4 3 4" xfId="6734"/>
    <cellStyle name="Comma 8 4 3 4 2" xfId="12246"/>
    <cellStyle name="Comma 8 4 3 5" xfId="9006"/>
    <cellStyle name="Comma 8 4 3 5 2" xfId="12817"/>
    <cellStyle name="Comma 8 4 3 6" xfId="3147"/>
    <cellStyle name="Comma 8 4 3 6 2" xfId="11104"/>
    <cellStyle name="Comma 8 4 3 7" xfId="2575"/>
    <cellStyle name="Comma 8 4 3 8" xfId="10536"/>
    <cellStyle name="Comma 8 4 4" xfId="588"/>
    <cellStyle name="Comma 8 4 4 2" xfId="1723"/>
    <cellStyle name="Comma 8 4 4 2 2" xfId="5143"/>
    <cellStyle name="Comma 8 4 4 2 2 2" xfId="11846"/>
    <cellStyle name="Comma 8 4 4 2 3" xfId="7415"/>
    <cellStyle name="Comma 8 4 4 2 3 2" xfId="12417"/>
    <cellStyle name="Comma 8 4 4 2 4" xfId="9687"/>
    <cellStyle name="Comma 8 4 4 2 4 2" xfId="12988"/>
    <cellStyle name="Comma 8 4 4 2 5" xfId="3318"/>
    <cellStyle name="Comma 8 4 4 2 5 2" xfId="11275"/>
    <cellStyle name="Comma 8 4 4 2 6" xfId="2743"/>
    <cellStyle name="Comma 8 4 4 2 7" xfId="10704"/>
    <cellStyle name="Comma 8 4 4 3" xfId="4008"/>
    <cellStyle name="Comma 8 4 4 3 2" xfId="11561"/>
    <cellStyle name="Comma 8 4 4 4" xfId="6280"/>
    <cellStyle name="Comma 8 4 4 4 2" xfId="12132"/>
    <cellStyle name="Comma 8 4 4 5" xfId="8552"/>
    <cellStyle name="Comma 8 4 4 5 2" xfId="12703"/>
    <cellStyle name="Comma 8 4 4 6" xfId="3033"/>
    <cellStyle name="Comma 8 4 4 6 2" xfId="10990"/>
    <cellStyle name="Comma 8 4 4 7" xfId="2463"/>
    <cellStyle name="Comma 8 4 4 8" xfId="10424"/>
    <cellStyle name="Comma 8 4 5" xfId="1269"/>
    <cellStyle name="Comma 8 4 5 2" xfId="4689"/>
    <cellStyle name="Comma 8 4 5 2 2" xfId="11732"/>
    <cellStyle name="Comma 8 4 5 3" xfId="6961"/>
    <cellStyle name="Comma 8 4 5 3 2" xfId="12303"/>
    <cellStyle name="Comma 8 4 5 4" xfId="9233"/>
    <cellStyle name="Comma 8 4 5 4 2" xfId="12874"/>
    <cellStyle name="Comma 8 4 5 5" xfId="3204"/>
    <cellStyle name="Comma 8 4 5 5 2" xfId="11161"/>
    <cellStyle name="Comma 8 4 5 6" xfId="2631"/>
    <cellStyle name="Comma 8 4 5 7" xfId="10592"/>
    <cellStyle name="Comma 8 4 6" xfId="3554"/>
    <cellStyle name="Comma 8 4 6 2" xfId="11447"/>
    <cellStyle name="Comma 8 4 7" xfId="5826"/>
    <cellStyle name="Comma 8 4 7 2" xfId="12018"/>
    <cellStyle name="Comma 8 4 8" xfId="8098"/>
    <cellStyle name="Comma 8 4 8 2" xfId="12589"/>
    <cellStyle name="Comma 8 4 9" xfId="2916"/>
    <cellStyle name="Comma 8 4 9 2" xfId="10875"/>
    <cellStyle name="Comma 8 5" xfId="249"/>
    <cellStyle name="Comma 8 5 10" xfId="2379"/>
    <cellStyle name="Comma 8 5 11" xfId="10340"/>
    <cellStyle name="Comma 8 5 2" xfId="476"/>
    <cellStyle name="Comma 8 5 2 2" xfId="930"/>
    <cellStyle name="Comma 8 5 2 2 2" xfId="2065"/>
    <cellStyle name="Comma 8 5 2 2 2 2" xfId="5485"/>
    <cellStyle name="Comma 8 5 2 2 2 2 2" xfId="11932"/>
    <cellStyle name="Comma 8 5 2 2 2 3" xfId="7757"/>
    <cellStyle name="Comma 8 5 2 2 2 3 2" xfId="12503"/>
    <cellStyle name="Comma 8 5 2 2 2 4" xfId="10029"/>
    <cellStyle name="Comma 8 5 2 2 2 4 2" xfId="13074"/>
    <cellStyle name="Comma 8 5 2 2 2 5" xfId="3404"/>
    <cellStyle name="Comma 8 5 2 2 2 5 2" xfId="11361"/>
    <cellStyle name="Comma 8 5 2 2 2 6" xfId="2827"/>
    <cellStyle name="Comma 8 5 2 2 2 7" xfId="10788"/>
    <cellStyle name="Comma 8 5 2 2 3" xfId="4350"/>
    <cellStyle name="Comma 8 5 2 2 3 2" xfId="11647"/>
    <cellStyle name="Comma 8 5 2 2 4" xfId="6622"/>
    <cellStyle name="Comma 8 5 2 2 4 2" xfId="12218"/>
    <cellStyle name="Comma 8 5 2 2 5" xfId="8894"/>
    <cellStyle name="Comma 8 5 2 2 5 2" xfId="12789"/>
    <cellStyle name="Comma 8 5 2 2 6" xfId="3119"/>
    <cellStyle name="Comma 8 5 2 2 6 2" xfId="11076"/>
    <cellStyle name="Comma 8 5 2 2 7" xfId="2547"/>
    <cellStyle name="Comma 8 5 2 2 8" xfId="10508"/>
    <cellStyle name="Comma 8 5 2 3" xfId="1611"/>
    <cellStyle name="Comma 8 5 2 3 2" xfId="5031"/>
    <cellStyle name="Comma 8 5 2 3 2 2" xfId="11818"/>
    <cellStyle name="Comma 8 5 2 3 3" xfId="7303"/>
    <cellStyle name="Comma 8 5 2 3 3 2" xfId="12389"/>
    <cellStyle name="Comma 8 5 2 3 4" xfId="9575"/>
    <cellStyle name="Comma 8 5 2 3 4 2" xfId="12960"/>
    <cellStyle name="Comma 8 5 2 3 5" xfId="3290"/>
    <cellStyle name="Comma 8 5 2 3 5 2" xfId="11247"/>
    <cellStyle name="Comma 8 5 2 3 6" xfId="2715"/>
    <cellStyle name="Comma 8 5 2 3 7" xfId="10676"/>
    <cellStyle name="Comma 8 5 2 4" xfId="3896"/>
    <cellStyle name="Comma 8 5 2 4 2" xfId="11533"/>
    <cellStyle name="Comma 8 5 2 5" xfId="6168"/>
    <cellStyle name="Comma 8 5 2 5 2" xfId="12104"/>
    <cellStyle name="Comma 8 5 2 6" xfId="8440"/>
    <cellStyle name="Comma 8 5 2 6 2" xfId="12675"/>
    <cellStyle name="Comma 8 5 2 7" xfId="3005"/>
    <cellStyle name="Comma 8 5 2 7 2" xfId="10962"/>
    <cellStyle name="Comma 8 5 2 8" xfId="2435"/>
    <cellStyle name="Comma 8 5 2 9" xfId="10396"/>
    <cellStyle name="Comma 8 5 3" xfId="1157"/>
    <cellStyle name="Comma 8 5 3 2" xfId="2292"/>
    <cellStyle name="Comma 8 5 3 2 2" xfId="5712"/>
    <cellStyle name="Comma 8 5 3 2 2 2" xfId="11989"/>
    <cellStyle name="Comma 8 5 3 2 3" xfId="7984"/>
    <cellStyle name="Comma 8 5 3 2 3 2" xfId="12560"/>
    <cellStyle name="Comma 8 5 3 2 4" xfId="10256"/>
    <cellStyle name="Comma 8 5 3 2 4 2" xfId="13131"/>
    <cellStyle name="Comma 8 5 3 2 5" xfId="3461"/>
    <cellStyle name="Comma 8 5 3 2 5 2" xfId="11418"/>
    <cellStyle name="Comma 8 5 3 2 6" xfId="2883"/>
    <cellStyle name="Comma 8 5 3 2 7" xfId="10844"/>
    <cellStyle name="Comma 8 5 3 3" xfId="4577"/>
    <cellStyle name="Comma 8 5 3 3 2" xfId="11704"/>
    <cellStyle name="Comma 8 5 3 4" xfId="6849"/>
    <cellStyle name="Comma 8 5 3 4 2" xfId="12275"/>
    <cellStyle name="Comma 8 5 3 5" xfId="9121"/>
    <cellStyle name="Comma 8 5 3 5 2" xfId="12846"/>
    <cellStyle name="Comma 8 5 3 6" xfId="3176"/>
    <cellStyle name="Comma 8 5 3 6 2" xfId="11133"/>
    <cellStyle name="Comma 8 5 3 7" xfId="2603"/>
    <cellStyle name="Comma 8 5 3 8" xfId="10564"/>
    <cellStyle name="Comma 8 5 4" xfId="703"/>
    <cellStyle name="Comma 8 5 4 2" xfId="1838"/>
    <cellStyle name="Comma 8 5 4 2 2" xfId="5258"/>
    <cellStyle name="Comma 8 5 4 2 2 2" xfId="11875"/>
    <cellStyle name="Comma 8 5 4 2 3" xfId="7530"/>
    <cellStyle name="Comma 8 5 4 2 3 2" xfId="12446"/>
    <cellStyle name="Comma 8 5 4 2 4" xfId="9802"/>
    <cellStyle name="Comma 8 5 4 2 4 2" xfId="13017"/>
    <cellStyle name="Comma 8 5 4 2 5" xfId="3347"/>
    <cellStyle name="Comma 8 5 4 2 5 2" xfId="11304"/>
    <cellStyle name="Comma 8 5 4 2 6" xfId="2771"/>
    <cellStyle name="Comma 8 5 4 2 7" xfId="10732"/>
    <cellStyle name="Comma 8 5 4 3" xfId="4123"/>
    <cellStyle name="Comma 8 5 4 3 2" xfId="11590"/>
    <cellStyle name="Comma 8 5 4 4" xfId="6395"/>
    <cellStyle name="Comma 8 5 4 4 2" xfId="12161"/>
    <cellStyle name="Comma 8 5 4 5" xfId="8667"/>
    <cellStyle name="Comma 8 5 4 5 2" xfId="12732"/>
    <cellStyle name="Comma 8 5 4 6" xfId="3062"/>
    <cellStyle name="Comma 8 5 4 6 2" xfId="11019"/>
    <cellStyle name="Comma 8 5 4 7" xfId="2491"/>
    <cellStyle name="Comma 8 5 4 8" xfId="10452"/>
    <cellStyle name="Comma 8 5 5" xfId="1384"/>
    <cellStyle name="Comma 8 5 5 2" xfId="4804"/>
    <cellStyle name="Comma 8 5 5 2 2" xfId="11761"/>
    <cellStyle name="Comma 8 5 5 3" xfId="7076"/>
    <cellStyle name="Comma 8 5 5 3 2" xfId="12332"/>
    <cellStyle name="Comma 8 5 5 4" xfId="9348"/>
    <cellStyle name="Comma 8 5 5 4 2" xfId="12903"/>
    <cellStyle name="Comma 8 5 5 5" xfId="3233"/>
    <cellStyle name="Comma 8 5 5 5 2" xfId="11190"/>
    <cellStyle name="Comma 8 5 5 6" xfId="2659"/>
    <cellStyle name="Comma 8 5 5 7" xfId="10620"/>
    <cellStyle name="Comma 8 5 6" xfId="3669"/>
    <cellStyle name="Comma 8 5 6 2" xfId="11476"/>
    <cellStyle name="Comma 8 5 7" xfId="5941"/>
    <cellStyle name="Comma 8 5 7 2" xfId="12047"/>
    <cellStyle name="Comma 8 5 8" xfId="8213"/>
    <cellStyle name="Comma 8 5 8 2" xfId="12618"/>
    <cellStyle name="Comma 8 5 9" xfId="2948"/>
    <cellStyle name="Comma 8 5 9 2" xfId="10905"/>
    <cellStyle name="Comma 8 6" xfId="305"/>
    <cellStyle name="Comma 8 6 2" xfId="759"/>
    <cellStyle name="Comma 8 6 2 2" xfId="1894"/>
    <cellStyle name="Comma 8 6 2 2 2" xfId="5314"/>
    <cellStyle name="Comma 8 6 2 2 2 2" xfId="11889"/>
    <cellStyle name="Comma 8 6 2 2 3" xfId="7586"/>
    <cellStyle name="Comma 8 6 2 2 3 2" xfId="12460"/>
    <cellStyle name="Comma 8 6 2 2 4" xfId="9858"/>
    <cellStyle name="Comma 8 6 2 2 4 2" xfId="13031"/>
    <cellStyle name="Comma 8 6 2 2 5" xfId="3361"/>
    <cellStyle name="Comma 8 6 2 2 5 2" xfId="11318"/>
    <cellStyle name="Comma 8 6 2 2 6" xfId="2785"/>
    <cellStyle name="Comma 8 6 2 2 7" xfId="10746"/>
    <cellStyle name="Comma 8 6 2 3" xfId="4179"/>
    <cellStyle name="Comma 8 6 2 3 2" xfId="11604"/>
    <cellStyle name="Comma 8 6 2 4" xfId="6451"/>
    <cellStyle name="Comma 8 6 2 4 2" xfId="12175"/>
    <cellStyle name="Comma 8 6 2 5" xfId="8723"/>
    <cellStyle name="Comma 8 6 2 5 2" xfId="12746"/>
    <cellStyle name="Comma 8 6 2 6" xfId="3076"/>
    <cellStyle name="Comma 8 6 2 6 2" xfId="11033"/>
    <cellStyle name="Comma 8 6 2 7" xfId="2505"/>
    <cellStyle name="Comma 8 6 2 8" xfId="10466"/>
    <cellStyle name="Comma 8 6 3" xfId="1440"/>
    <cellStyle name="Comma 8 6 3 2" xfId="4860"/>
    <cellStyle name="Comma 8 6 3 2 2" xfId="11775"/>
    <cellStyle name="Comma 8 6 3 3" xfId="7132"/>
    <cellStyle name="Comma 8 6 3 3 2" xfId="12346"/>
    <cellStyle name="Comma 8 6 3 4" xfId="9404"/>
    <cellStyle name="Comma 8 6 3 4 2" xfId="12917"/>
    <cellStyle name="Comma 8 6 3 5" xfId="3247"/>
    <cellStyle name="Comma 8 6 3 5 2" xfId="11204"/>
    <cellStyle name="Comma 8 6 3 6" xfId="2673"/>
    <cellStyle name="Comma 8 6 3 7" xfId="10634"/>
    <cellStyle name="Comma 8 6 4" xfId="3725"/>
    <cellStyle name="Comma 8 6 4 2" xfId="11490"/>
    <cellStyle name="Comma 8 6 5" xfId="5997"/>
    <cellStyle name="Comma 8 6 5 2" xfId="12061"/>
    <cellStyle name="Comma 8 6 6" xfId="8269"/>
    <cellStyle name="Comma 8 6 6 2" xfId="12632"/>
    <cellStyle name="Comma 8 6 7" xfId="2962"/>
    <cellStyle name="Comma 8 6 7 2" xfId="10919"/>
    <cellStyle name="Comma 8 6 8" xfId="2393"/>
    <cellStyle name="Comma 8 6 9" xfId="10354"/>
    <cellStyle name="Comma 8 7" xfId="986"/>
    <cellStyle name="Comma 8 7 2" xfId="2121"/>
    <cellStyle name="Comma 8 7 2 2" xfId="5541"/>
    <cellStyle name="Comma 8 7 2 2 2" xfId="11946"/>
    <cellStyle name="Comma 8 7 2 3" xfId="7813"/>
    <cellStyle name="Comma 8 7 2 3 2" xfId="12517"/>
    <cellStyle name="Comma 8 7 2 4" xfId="10085"/>
    <cellStyle name="Comma 8 7 2 4 2" xfId="13088"/>
    <cellStyle name="Comma 8 7 2 5" xfId="3418"/>
    <cellStyle name="Comma 8 7 2 5 2" xfId="11375"/>
    <cellStyle name="Comma 8 7 2 6" xfId="2841"/>
    <cellStyle name="Comma 8 7 2 7" xfId="10802"/>
    <cellStyle name="Comma 8 7 3" xfId="4406"/>
    <cellStyle name="Comma 8 7 3 2" xfId="11661"/>
    <cellStyle name="Comma 8 7 4" xfId="6678"/>
    <cellStyle name="Comma 8 7 4 2" xfId="12232"/>
    <cellStyle name="Comma 8 7 5" xfId="8950"/>
    <cellStyle name="Comma 8 7 5 2" xfId="12803"/>
    <cellStyle name="Comma 8 7 6" xfId="3133"/>
    <cellStyle name="Comma 8 7 6 2" xfId="11090"/>
    <cellStyle name="Comma 8 7 7" xfId="2561"/>
    <cellStyle name="Comma 8 7 8" xfId="10522"/>
    <cellStyle name="Comma 8 8" xfId="532"/>
    <cellStyle name="Comma 8 8 2" xfId="1667"/>
    <cellStyle name="Comma 8 8 2 2" xfId="5087"/>
    <cellStyle name="Comma 8 8 2 2 2" xfId="11832"/>
    <cellStyle name="Comma 8 8 2 3" xfId="7359"/>
    <cellStyle name="Comma 8 8 2 3 2" xfId="12403"/>
    <cellStyle name="Comma 8 8 2 4" xfId="9631"/>
    <cellStyle name="Comma 8 8 2 4 2" xfId="12974"/>
    <cellStyle name="Comma 8 8 2 5" xfId="3304"/>
    <cellStyle name="Comma 8 8 2 5 2" xfId="11261"/>
    <cellStyle name="Comma 8 8 2 6" xfId="2729"/>
    <cellStyle name="Comma 8 8 2 7" xfId="10690"/>
    <cellStyle name="Comma 8 8 3" xfId="3952"/>
    <cellStyle name="Comma 8 8 3 2" xfId="11547"/>
    <cellStyle name="Comma 8 8 4" xfId="6224"/>
    <cellStyle name="Comma 8 8 4 2" xfId="12118"/>
    <cellStyle name="Comma 8 8 5" xfId="8496"/>
    <cellStyle name="Comma 8 8 5 2" xfId="12689"/>
    <cellStyle name="Comma 8 8 6" xfId="3019"/>
    <cellStyle name="Comma 8 8 6 2" xfId="10976"/>
    <cellStyle name="Comma 8 8 7" xfId="2449"/>
    <cellStyle name="Comma 8 8 8" xfId="10410"/>
    <cellStyle name="Comma 8 9" xfId="1213"/>
    <cellStyle name="Comma 8 9 2" xfId="4633"/>
    <cellStyle name="Comma 8 9 2 2" xfId="11718"/>
    <cellStyle name="Comma 8 9 3" xfId="6905"/>
    <cellStyle name="Comma 8 9 3 2" xfId="12289"/>
    <cellStyle name="Comma 8 9 4" xfId="9177"/>
    <cellStyle name="Comma 8 9 4 2" xfId="12860"/>
    <cellStyle name="Comma 8 9 5" xfId="3190"/>
    <cellStyle name="Comma 8 9 5 2" xfId="11147"/>
    <cellStyle name="Comma 8 9 6" xfId="2617"/>
    <cellStyle name="Comma 8 9 7" xfId="10578"/>
    <cellStyle name="Comma 9" xfId="67"/>
    <cellStyle name="Comma 9 10" xfId="3500"/>
    <cellStyle name="Comma 9 10 2" xfId="11434"/>
    <cellStyle name="Comma 9 11" xfId="5772"/>
    <cellStyle name="Comma 9 11 2" xfId="12005"/>
    <cellStyle name="Comma 9 12" xfId="8044"/>
    <cellStyle name="Comma 9 12 2" xfId="12576"/>
    <cellStyle name="Comma 9 13" xfId="2901"/>
    <cellStyle name="Comma 9 13 2" xfId="10861"/>
    <cellStyle name="Comma 9 14" xfId="2336"/>
    <cellStyle name="Comma 9 15" xfId="10297"/>
    <cellStyle name="Comma 9 2" xfId="97"/>
    <cellStyle name="Comma 9 2 10" xfId="5800"/>
    <cellStyle name="Comma 9 2 10 2" xfId="12012"/>
    <cellStyle name="Comma 9 2 11" xfId="8072"/>
    <cellStyle name="Comma 9 2 11 2" xfId="12583"/>
    <cellStyle name="Comma 9 2 12" xfId="2910"/>
    <cellStyle name="Comma 9 2 12 2" xfId="10869"/>
    <cellStyle name="Comma 9 2 13" xfId="2344"/>
    <cellStyle name="Comma 9 2 14" xfId="10305"/>
    <cellStyle name="Comma 9 2 2" xfId="209"/>
    <cellStyle name="Comma 9 2 2 10" xfId="2372"/>
    <cellStyle name="Comma 9 2 2 11" xfId="10333"/>
    <cellStyle name="Comma 9 2 2 2" xfId="447"/>
    <cellStyle name="Comma 9 2 2 2 2" xfId="901"/>
    <cellStyle name="Comma 9 2 2 2 2 2" xfId="2036"/>
    <cellStyle name="Comma 9 2 2 2 2 2 2" xfId="5456"/>
    <cellStyle name="Comma 9 2 2 2 2 2 2 2" xfId="11925"/>
    <cellStyle name="Comma 9 2 2 2 2 2 3" xfId="7728"/>
    <cellStyle name="Comma 9 2 2 2 2 2 3 2" xfId="12496"/>
    <cellStyle name="Comma 9 2 2 2 2 2 4" xfId="10000"/>
    <cellStyle name="Comma 9 2 2 2 2 2 4 2" xfId="13067"/>
    <cellStyle name="Comma 9 2 2 2 2 2 5" xfId="3397"/>
    <cellStyle name="Comma 9 2 2 2 2 2 5 2" xfId="11354"/>
    <cellStyle name="Comma 9 2 2 2 2 2 6" xfId="2821"/>
    <cellStyle name="Comma 9 2 2 2 2 2 7" xfId="10782"/>
    <cellStyle name="Comma 9 2 2 2 2 3" xfId="4321"/>
    <cellStyle name="Comma 9 2 2 2 2 3 2" xfId="11640"/>
    <cellStyle name="Comma 9 2 2 2 2 4" xfId="6593"/>
    <cellStyle name="Comma 9 2 2 2 2 4 2" xfId="12211"/>
    <cellStyle name="Comma 9 2 2 2 2 5" xfId="8865"/>
    <cellStyle name="Comma 9 2 2 2 2 5 2" xfId="12782"/>
    <cellStyle name="Comma 9 2 2 2 2 6" xfId="3112"/>
    <cellStyle name="Comma 9 2 2 2 2 6 2" xfId="11069"/>
    <cellStyle name="Comma 9 2 2 2 2 7" xfId="2541"/>
    <cellStyle name="Comma 9 2 2 2 2 8" xfId="10502"/>
    <cellStyle name="Comma 9 2 2 2 3" xfId="1582"/>
    <cellStyle name="Comma 9 2 2 2 3 2" xfId="5002"/>
    <cellStyle name="Comma 9 2 2 2 3 2 2" xfId="11811"/>
    <cellStyle name="Comma 9 2 2 2 3 3" xfId="7274"/>
    <cellStyle name="Comma 9 2 2 2 3 3 2" xfId="12382"/>
    <cellStyle name="Comma 9 2 2 2 3 4" xfId="9546"/>
    <cellStyle name="Comma 9 2 2 2 3 4 2" xfId="12953"/>
    <cellStyle name="Comma 9 2 2 2 3 5" xfId="3283"/>
    <cellStyle name="Comma 9 2 2 2 3 5 2" xfId="11240"/>
    <cellStyle name="Comma 9 2 2 2 3 6" xfId="2709"/>
    <cellStyle name="Comma 9 2 2 2 3 7" xfId="10670"/>
    <cellStyle name="Comma 9 2 2 2 4" xfId="3867"/>
    <cellStyle name="Comma 9 2 2 2 4 2" xfId="11526"/>
    <cellStyle name="Comma 9 2 2 2 5" xfId="6139"/>
    <cellStyle name="Comma 9 2 2 2 5 2" xfId="12097"/>
    <cellStyle name="Comma 9 2 2 2 6" xfId="8411"/>
    <cellStyle name="Comma 9 2 2 2 6 2" xfId="12668"/>
    <cellStyle name="Comma 9 2 2 2 7" xfId="2998"/>
    <cellStyle name="Comma 9 2 2 2 7 2" xfId="10955"/>
    <cellStyle name="Comma 9 2 2 2 8" xfId="2429"/>
    <cellStyle name="Comma 9 2 2 2 9" xfId="10390"/>
    <cellStyle name="Comma 9 2 2 3" xfId="1128"/>
    <cellStyle name="Comma 9 2 2 3 2" xfId="2263"/>
    <cellStyle name="Comma 9 2 2 3 2 2" xfId="5683"/>
    <cellStyle name="Comma 9 2 2 3 2 2 2" xfId="11982"/>
    <cellStyle name="Comma 9 2 2 3 2 3" xfId="7955"/>
    <cellStyle name="Comma 9 2 2 3 2 3 2" xfId="12553"/>
    <cellStyle name="Comma 9 2 2 3 2 4" xfId="10227"/>
    <cellStyle name="Comma 9 2 2 3 2 4 2" xfId="13124"/>
    <cellStyle name="Comma 9 2 2 3 2 5" xfId="3454"/>
    <cellStyle name="Comma 9 2 2 3 2 5 2" xfId="11411"/>
    <cellStyle name="Comma 9 2 2 3 2 6" xfId="2877"/>
    <cellStyle name="Comma 9 2 2 3 2 7" xfId="10838"/>
    <cellStyle name="Comma 9 2 2 3 3" xfId="4548"/>
    <cellStyle name="Comma 9 2 2 3 3 2" xfId="11697"/>
    <cellStyle name="Comma 9 2 2 3 4" xfId="6820"/>
    <cellStyle name="Comma 9 2 2 3 4 2" xfId="12268"/>
    <cellStyle name="Comma 9 2 2 3 5" xfId="9092"/>
    <cellStyle name="Comma 9 2 2 3 5 2" xfId="12839"/>
    <cellStyle name="Comma 9 2 2 3 6" xfId="3169"/>
    <cellStyle name="Comma 9 2 2 3 6 2" xfId="11126"/>
    <cellStyle name="Comma 9 2 2 3 7" xfId="2597"/>
    <cellStyle name="Comma 9 2 2 3 8" xfId="10558"/>
    <cellStyle name="Comma 9 2 2 4" xfId="674"/>
    <cellStyle name="Comma 9 2 2 4 2" xfId="1809"/>
    <cellStyle name="Comma 9 2 2 4 2 2" xfId="5229"/>
    <cellStyle name="Comma 9 2 2 4 2 2 2" xfId="11868"/>
    <cellStyle name="Comma 9 2 2 4 2 3" xfId="7501"/>
    <cellStyle name="Comma 9 2 2 4 2 3 2" xfId="12439"/>
    <cellStyle name="Comma 9 2 2 4 2 4" xfId="9773"/>
    <cellStyle name="Comma 9 2 2 4 2 4 2" xfId="13010"/>
    <cellStyle name="Comma 9 2 2 4 2 5" xfId="3340"/>
    <cellStyle name="Comma 9 2 2 4 2 5 2" xfId="11297"/>
    <cellStyle name="Comma 9 2 2 4 2 6" xfId="2765"/>
    <cellStyle name="Comma 9 2 2 4 2 7" xfId="10726"/>
    <cellStyle name="Comma 9 2 2 4 3" xfId="4094"/>
    <cellStyle name="Comma 9 2 2 4 3 2" xfId="11583"/>
    <cellStyle name="Comma 9 2 2 4 4" xfId="6366"/>
    <cellStyle name="Comma 9 2 2 4 4 2" xfId="12154"/>
    <cellStyle name="Comma 9 2 2 4 5" xfId="8638"/>
    <cellStyle name="Comma 9 2 2 4 5 2" xfId="12725"/>
    <cellStyle name="Comma 9 2 2 4 6" xfId="3055"/>
    <cellStyle name="Comma 9 2 2 4 6 2" xfId="11012"/>
    <cellStyle name="Comma 9 2 2 4 7" xfId="2485"/>
    <cellStyle name="Comma 9 2 2 4 8" xfId="10446"/>
    <cellStyle name="Comma 9 2 2 5" xfId="1355"/>
    <cellStyle name="Comma 9 2 2 5 2" xfId="4775"/>
    <cellStyle name="Comma 9 2 2 5 2 2" xfId="11754"/>
    <cellStyle name="Comma 9 2 2 5 3" xfId="7047"/>
    <cellStyle name="Comma 9 2 2 5 3 2" xfId="12325"/>
    <cellStyle name="Comma 9 2 2 5 4" xfId="9319"/>
    <cellStyle name="Comma 9 2 2 5 4 2" xfId="12896"/>
    <cellStyle name="Comma 9 2 2 5 5" xfId="3226"/>
    <cellStyle name="Comma 9 2 2 5 5 2" xfId="11183"/>
    <cellStyle name="Comma 9 2 2 5 6" xfId="2653"/>
    <cellStyle name="Comma 9 2 2 5 7" xfId="10614"/>
    <cellStyle name="Comma 9 2 2 6" xfId="3640"/>
    <cellStyle name="Comma 9 2 2 6 2" xfId="11469"/>
    <cellStyle name="Comma 9 2 2 7" xfId="5912"/>
    <cellStyle name="Comma 9 2 2 7 2" xfId="12040"/>
    <cellStyle name="Comma 9 2 2 8" xfId="8184"/>
    <cellStyle name="Comma 9 2 2 8 2" xfId="12611"/>
    <cellStyle name="Comma 9 2 2 9" xfId="2938"/>
    <cellStyle name="Comma 9 2 2 9 2" xfId="10897"/>
    <cellStyle name="Comma 9 2 3" xfId="153"/>
    <cellStyle name="Comma 9 2 3 10" xfId="2358"/>
    <cellStyle name="Comma 9 2 3 11" xfId="10319"/>
    <cellStyle name="Comma 9 2 3 2" xfId="391"/>
    <cellStyle name="Comma 9 2 3 2 2" xfId="845"/>
    <cellStyle name="Comma 9 2 3 2 2 2" xfId="1980"/>
    <cellStyle name="Comma 9 2 3 2 2 2 2" xfId="5400"/>
    <cellStyle name="Comma 9 2 3 2 2 2 2 2" xfId="11911"/>
    <cellStyle name="Comma 9 2 3 2 2 2 3" xfId="7672"/>
    <cellStyle name="Comma 9 2 3 2 2 2 3 2" xfId="12482"/>
    <cellStyle name="Comma 9 2 3 2 2 2 4" xfId="9944"/>
    <cellStyle name="Comma 9 2 3 2 2 2 4 2" xfId="13053"/>
    <cellStyle name="Comma 9 2 3 2 2 2 5" xfId="3383"/>
    <cellStyle name="Comma 9 2 3 2 2 2 5 2" xfId="11340"/>
    <cellStyle name="Comma 9 2 3 2 2 2 6" xfId="2807"/>
    <cellStyle name="Comma 9 2 3 2 2 2 7" xfId="10768"/>
    <cellStyle name="Comma 9 2 3 2 2 3" xfId="4265"/>
    <cellStyle name="Comma 9 2 3 2 2 3 2" xfId="11626"/>
    <cellStyle name="Comma 9 2 3 2 2 4" xfId="6537"/>
    <cellStyle name="Comma 9 2 3 2 2 4 2" xfId="12197"/>
    <cellStyle name="Comma 9 2 3 2 2 5" xfId="8809"/>
    <cellStyle name="Comma 9 2 3 2 2 5 2" xfId="12768"/>
    <cellStyle name="Comma 9 2 3 2 2 6" xfId="3098"/>
    <cellStyle name="Comma 9 2 3 2 2 6 2" xfId="11055"/>
    <cellStyle name="Comma 9 2 3 2 2 7" xfId="2527"/>
    <cellStyle name="Comma 9 2 3 2 2 8" xfId="10488"/>
    <cellStyle name="Comma 9 2 3 2 3" xfId="1526"/>
    <cellStyle name="Comma 9 2 3 2 3 2" xfId="4946"/>
    <cellStyle name="Comma 9 2 3 2 3 2 2" xfId="11797"/>
    <cellStyle name="Comma 9 2 3 2 3 3" xfId="7218"/>
    <cellStyle name="Comma 9 2 3 2 3 3 2" xfId="12368"/>
    <cellStyle name="Comma 9 2 3 2 3 4" xfId="9490"/>
    <cellStyle name="Comma 9 2 3 2 3 4 2" xfId="12939"/>
    <cellStyle name="Comma 9 2 3 2 3 5" xfId="3269"/>
    <cellStyle name="Comma 9 2 3 2 3 5 2" xfId="11226"/>
    <cellStyle name="Comma 9 2 3 2 3 6" xfId="2695"/>
    <cellStyle name="Comma 9 2 3 2 3 7" xfId="10656"/>
    <cellStyle name="Comma 9 2 3 2 4" xfId="3811"/>
    <cellStyle name="Comma 9 2 3 2 4 2" xfId="11512"/>
    <cellStyle name="Comma 9 2 3 2 5" xfId="6083"/>
    <cellStyle name="Comma 9 2 3 2 5 2" xfId="12083"/>
    <cellStyle name="Comma 9 2 3 2 6" xfId="8355"/>
    <cellStyle name="Comma 9 2 3 2 6 2" xfId="12654"/>
    <cellStyle name="Comma 9 2 3 2 7" xfId="2984"/>
    <cellStyle name="Comma 9 2 3 2 7 2" xfId="10941"/>
    <cellStyle name="Comma 9 2 3 2 8" xfId="2415"/>
    <cellStyle name="Comma 9 2 3 2 9" xfId="10376"/>
    <cellStyle name="Comma 9 2 3 3" xfId="1072"/>
    <cellStyle name="Comma 9 2 3 3 2" xfId="2207"/>
    <cellStyle name="Comma 9 2 3 3 2 2" xfId="5627"/>
    <cellStyle name="Comma 9 2 3 3 2 2 2" xfId="11968"/>
    <cellStyle name="Comma 9 2 3 3 2 3" xfId="7899"/>
    <cellStyle name="Comma 9 2 3 3 2 3 2" xfId="12539"/>
    <cellStyle name="Comma 9 2 3 3 2 4" xfId="10171"/>
    <cellStyle name="Comma 9 2 3 3 2 4 2" xfId="13110"/>
    <cellStyle name="Comma 9 2 3 3 2 5" xfId="3440"/>
    <cellStyle name="Comma 9 2 3 3 2 5 2" xfId="11397"/>
    <cellStyle name="Comma 9 2 3 3 2 6" xfId="2863"/>
    <cellStyle name="Comma 9 2 3 3 2 7" xfId="10824"/>
    <cellStyle name="Comma 9 2 3 3 3" xfId="4492"/>
    <cellStyle name="Comma 9 2 3 3 3 2" xfId="11683"/>
    <cellStyle name="Comma 9 2 3 3 4" xfId="6764"/>
    <cellStyle name="Comma 9 2 3 3 4 2" xfId="12254"/>
    <cellStyle name="Comma 9 2 3 3 5" xfId="9036"/>
    <cellStyle name="Comma 9 2 3 3 5 2" xfId="12825"/>
    <cellStyle name="Comma 9 2 3 3 6" xfId="3155"/>
    <cellStyle name="Comma 9 2 3 3 6 2" xfId="11112"/>
    <cellStyle name="Comma 9 2 3 3 7" xfId="2583"/>
    <cellStyle name="Comma 9 2 3 3 8" xfId="10544"/>
    <cellStyle name="Comma 9 2 3 4" xfId="618"/>
    <cellStyle name="Comma 9 2 3 4 2" xfId="1753"/>
    <cellStyle name="Comma 9 2 3 4 2 2" xfId="5173"/>
    <cellStyle name="Comma 9 2 3 4 2 2 2" xfId="11854"/>
    <cellStyle name="Comma 9 2 3 4 2 3" xfId="7445"/>
    <cellStyle name="Comma 9 2 3 4 2 3 2" xfId="12425"/>
    <cellStyle name="Comma 9 2 3 4 2 4" xfId="9717"/>
    <cellStyle name="Comma 9 2 3 4 2 4 2" xfId="12996"/>
    <cellStyle name="Comma 9 2 3 4 2 5" xfId="3326"/>
    <cellStyle name="Comma 9 2 3 4 2 5 2" xfId="11283"/>
    <cellStyle name="Comma 9 2 3 4 2 6" xfId="2751"/>
    <cellStyle name="Comma 9 2 3 4 2 7" xfId="10712"/>
    <cellStyle name="Comma 9 2 3 4 3" xfId="4038"/>
    <cellStyle name="Comma 9 2 3 4 3 2" xfId="11569"/>
    <cellStyle name="Comma 9 2 3 4 4" xfId="6310"/>
    <cellStyle name="Comma 9 2 3 4 4 2" xfId="12140"/>
    <cellStyle name="Comma 9 2 3 4 5" xfId="8582"/>
    <cellStyle name="Comma 9 2 3 4 5 2" xfId="12711"/>
    <cellStyle name="Comma 9 2 3 4 6" xfId="3041"/>
    <cellStyle name="Comma 9 2 3 4 6 2" xfId="10998"/>
    <cellStyle name="Comma 9 2 3 4 7" xfId="2471"/>
    <cellStyle name="Comma 9 2 3 4 8" xfId="10432"/>
    <cellStyle name="Comma 9 2 3 5" xfId="1299"/>
    <cellStyle name="Comma 9 2 3 5 2" xfId="4719"/>
    <cellStyle name="Comma 9 2 3 5 2 2" xfId="11740"/>
    <cellStyle name="Comma 9 2 3 5 3" xfId="6991"/>
    <cellStyle name="Comma 9 2 3 5 3 2" xfId="12311"/>
    <cellStyle name="Comma 9 2 3 5 4" xfId="9263"/>
    <cellStyle name="Comma 9 2 3 5 4 2" xfId="12882"/>
    <cellStyle name="Comma 9 2 3 5 5" xfId="3212"/>
    <cellStyle name="Comma 9 2 3 5 5 2" xfId="11169"/>
    <cellStyle name="Comma 9 2 3 5 6" xfId="2639"/>
    <cellStyle name="Comma 9 2 3 5 7" xfId="10600"/>
    <cellStyle name="Comma 9 2 3 6" xfId="3584"/>
    <cellStyle name="Comma 9 2 3 6 2" xfId="11455"/>
    <cellStyle name="Comma 9 2 3 7" xfId="5856"/>
    <cellStyle name="Comma 9 2 3 7 2" xfId="12026"/>
    <cellStyle name="Comma 9 2 3 8" xfId="8128"/>
    <cellStyle name="Comma 9 2 3 8 2" xfId="12597"/>
    <cellStyle name="Comma 9 2 3 9" xfId="2924"/>
    <cellStyle name="Comma 9 2 3 9 2" xfId="10883"/>
    <cellStyle name="Comma 9 2 4" xfId="279"/>
    <cellStyle name="Comma 9 2 4 10" xfId="2387"/>
    <cellStyle name="Comma 9 2 4 11" xfId="10348"/>
    <cellStyle name="Comma 9 2 4 2" xfId="506"/>
    <cellStyle name="Comma 9 2 4 2 2" xfId="960"/>
    <cellStyle name="Comma 9 2 4 2 2 2" xfId="2095"/>
    <cellStyle name="Comma 9 2 4 2 2 2 2" xfId="5515"/>
    <cellStyle name="Comma 9 2 4 2 2 2 2 2" xfId="11940"/>
    <cellStyle name="Comma 9 2 4 2 2 2 3" xfId="7787"/>
    <cellStyle name="Comma 9 2 4 2 2 2 3 2" xfId="12511"/>
    <cellStyle name="Comma 9 2 4 2 2 2 4" xfId="10059"/>
    <cellStyle name="Comma 9 2 4 2 2 2 4 2" xfId="13082"/>
    <cellStyle name="Comma 9 2 4 2 2 2 5" xfId="3412"/>
    <cellStyle name="Comma 9 2 4 2 2 2 5 2" xfId="11369"/>
    <cellStyle name="Comma 9 2 4 2 2 2 6" xfId="2835"/>
    <cellStyle name="Comma 9 2 4 2 2 2 7" xfId="10796"/>
    <cellStyle name="Comma 9 2 4 2 2 3" xfId="4380"/>
    <cellStyle name="Comma 9 2 4 2 2 3 2" xfId="11655"/>
    <cellStyle name="Comma 9 2 4 2 2 4" xfId="6652"/>
    <cellStyle name="Comma 9 2 4 2 2 4 2" xfId="12226"/>
    <cellStyle name="Comma 9 2 4 2 2 5" xfId="8924"/>
    <cellStyle name="Comma 9 2 4 2 2 5 2" xfId="12797"/>
    <cellStyle name="Comma 9 2 4 2 2 6" xfId="3127"/>
    <cellStyle name="Comma 9 2 4 2 2 6 2" xfId="11084"/>
    <cellStyle name="Comma 9 2 4 2 2 7" xfId="2555"/>
    <cellStyle name="Comma 9 2 4 2 2 8" xfId="10516"/>
    <cellStyle name="Comma 9 2 4 2 3" xfId="1641"/>
    <cellStyle name="Comma 9 2 4 2 3 2" xfId="5061"/>
    <cellStyle name="Comma 9 2 4 2 3 2 2" xfId="11826"/>
    <cellStyle name="Comma 9 2 4 2 3 3" xfId="7333"/>
    <cellStyle name="Comma 9 2 4 2 3 3 2" xfId="12397"/>
    <cellStyle name="Comma 9 2 4 2 3 4" xfId="9605"/>
    <cellStyle name="Comma 9 2 4 2 3 4 2" xfId="12968"/>
    <cellStyle name="Comma 9 2 4 2 3 5" xfId="3298"/>
    <cellStyle name="Comma 9 2 4 2 3 5 2" xfId="11255"/>
    <cellStyle name="Comma 9 2 4 2 3 6" xfId="2723"/>
    <cellStyle name="Comma 9 2 4 2 3 7" xfId="10684"/>
    <cellStyle name="Comma 9 2 4 2 4" xfId="3926"/>
    <cellStyle name="Comma 9 2 4 2 4 2" xfId="11541"/>
    <cellStyle name="Comma 9 2 4 2 5" xfId="6198"/>
    <cellStyle name="Comma 9 2 4 2 5 2" xfId="12112"/>
    <cellStyle name="Comma 9 2 4 2 6" xfId="8470"/>
    <cellStyle name="Comma 9 2 4 2 6 2" xfId="12683"/>
    <cellStyle name="Comma 9 2 4 2 7" xfId="3013"/>
    <cellStyle name="Comma 9 2 4 2 7 2" xfId="10970"/>
    <cellStyle name="Comma 9 2 4 2 8" xfId="2443"/>
    <cellStyle name="Comma 9 2 4 2 9" xfId="10404"/>
    <cellStyle name="Comma 9 2 4 3" xfId="1187"/>
    <cellStyle name="Comma 9 2 4 3 2" xfId="2322"/>
    <cellStyle name="Comma 9 2 4 3 2 2" xfId="5742"/>
    <cellStyle name="Comma 9 2 4 3 2 2 2" xfId="11997"/>
    <cellStyle name="Comma 9 2 4 3 2 3" xfId="8014"/>
    <cellStyle name="Comma 9 2 4 3 2 3 2" xfId="12568"/>
    <cellStyle name="Comma 9 2 4 3 2 4" xfId="10286"/>
    <cellStyle name="Comma 9 2 4 3 2 4 2" xfId="13139"/>
    <cellStyle name="Comma 9 2 4 3 2 5" xfId="3469"/>
    <cellStyle name="Comma 9 2 4 3 2 5 2" xfId="11426"/>
    <cellStyle name="Comma 9 2 4 3 2 6" xfId="2891"/>
    <cellStyle name="Comma 9 2 4 3 2 7" xfId="10852"/>
    <cellStyle name="Comma 9 2 4 3 3" xfId="4607"/>
    <cellStyle name="Comma 9 2 4 3 3 2" xfId="11712"/>
    <cellStyle name="Comma 9 2 4 3 4" xfId="6879"/>
    <cellStyle name="Comma 9 2 4 3 4 2" xfId="12283"/>
    <cellStyle name="Comma 9 2 4 3 5" xfId="9151"/>
    <cellStyle name="Comma 9 2 4 3 5 2" xfId="12854"/>
    <cellStyle name="Comma 9 2 4 3 6" xfId="3184"/>
    <cellStyle name="Comma 9 2 4 3 6 2" xfId="11141"/>
    <cellStyle name="Comma 9 2 4 3 7" xfId="2611"/>
    <cellStyle name="Comma 9 2 4 3 8" xfId="10572"/>
    <cellStyle name="Comma 9 2 4 4" xfId="733"/>
    <cellStyle name="Comma 9 2 4 4 2" xfId="1868"/>
    <cellStyle name="Comma 9 2 4 4 2 2" xfId="5288"/>
    <cellStyle name="Comma 9 2 4 4 2 2 2" xfId="11883"/>
    <cellStyle name="Comma 9 2 4 4 2 3" xfId="7560"/>
    <cellStyle name="Comma 9 2 4 4 2 3 2" xfId="12454"/>
    <cellStyle name="Comma 9 2 4 4 2 4" xfId="9832"/>
    <cellStyle name="Comma 9 2 4 4 2 4 2" xfId="13025"/>
    <cellStyle name="Comma 9 2 4 4 2 5" xfId="3355"/>
    <cellStyle name="Comma 9 2 4 4 2 5 2" xfId="11312"/>
    <cellStyle name="Comma 9 2 4 4 2 6" xfId="2779"/>
    <cellStyle name="Comma 9 2 4 4 2 7" xfId="10740"/>
    <cellStyle name="Comma 9 2 4 4 3" xfId="4153"/>
    <cellStyle name="Comma 9 2 4 4 3 2" xfId="11598"/>
    <cellStyle name="Comma 9 2 4 4 4" xfId="6425"/>
    <cellStyle name="Comma 9 2 4 4 4 2" xfId="12169"/>
    <cellStyle name="Comma 9 2 4 4 5" xfId="8697"/>
    <cellStyle name="Comma 9 2 4 4 5 2" xfId="12740"/>
    <cellStyle name="Comma 9 2 4 4 6" xfId="3070"/>
    <cellStyle name="Comma 9 2 4 4 6 2" xfId="11027"/>
    <cellStyle name="Comma 9 2 4 4 7" xfId="2499"/>
    <cellStyle name="Comma 9 2 4 4 8" xfId="10460"/>
    <cellStyle name="Comma 9 2 4 5" xfId="1414"/>
    <cellStyle name="Comma 9 2 4 5 2" xfId="4834"/>
    <cellStyle name="Comma 9 2 4 5 2 2" xfId="11769"/>
    <cellStyle name="Comma 9 2 4 5 3" xfId="7106"/>
    <cellStyle name="Comma 9 2 4 5 3 2" xfId="12340"/>
    <cellStyle name="Comma 9 2 4 5 4" xfId="9378"/>
    <cellStyle name="Comma 9 2 4 5 4 2" xfId="12911"/>
    <cellStyle name="Comma 9 2 4 5 5" xfId="3241"/>
    <cellStyle name="Comma 9 2 4 5 5 2" xfId="11198"/>
    <cellStyle name="Comma 9 2 4 5 6" xfId="2667"/>
    <cellStyle name="Comma 9 2 4 5 7" xfId="10628"/>
    <cellStyle name="Comma 9 2 4 6" xfId="3699"/>
    <cellStyle name="Comma 9 2 4 6 2" xfId="11484"/>
    <cellStyle name="Comma 9 2 4 7" xfId="5971"/>
    <cellStyle name="Comma 9 2 4 7 2" xfId="12055"/>
    <cellStyle name="Comma 9 2 4 8" xfId="8243"/>
    <cellStyle name="Comma 9 2 4 8 2" xfId="12626"/>
    <cellStyle name="Comma 9 2 4 9" xfId="2956"/>
    <cellStyle name="Comma 9 2 4 9 2" xfId="10913"/>
    <cellStyle name="Comma 9 2 5" xfId="335"/>
    <cellStyle name="Comma 9 2 5 2" xfId="789"/>
    <cellStyle name="Comma 9 2 5 2 2" xfId="1924"/>
    <cellStyle name="Comma 9 2 5 2 2 2" xfId="5344"/>
    <cellStyle name="Comma 9 2 5 2 2 2 2" xfId="11897"/>
    <cellStyle name="Comma 9 2 5 2 2 3" xfId="7616"/>
    <cellStyle name="Comma 9 2 5 2 2 3 2" xfId="12468"/>
    <cellStyle name="Comma 9 2 5 2 2 4" xfId="9888"/>
    <cellStyle name="Comma 9 2 5 2 2 4 2" xfId="13039"/>
    <cellStyle name="Comma 9 2 5 2 2 5" xfId="3369"/>
    <cellStyle name="Comma 9 2 5 2 2 5 2" xfId="11326"/>
    <cellStyle name="Comma 9 2 5 2 2 6" xfId="2793"/>
    <cellStyle name="Comma 9 2 5 2 2 7" xfId="10754"/>
    <cellStyle name="Comma 9 2 5 2 3" xfId="4209"/>
    <cellStyle name="Comma 9 2 5 2 3 2" xfId="11612"/>
    <cellStyle name="Comma 9 2 5 2 4" xfId="6481"/>
    <cellStyle name="Comma 9 2 5 2 4 2" xfId="12183"/>
    <cellStyle name="Comma 9 2 5 2 5" xfId="8753"/>
    <cellStyle name="Comma 9 2 5 2 5 2" xfId="12754"/>
    <cellStyle name="Comma 9 2 5 2 6" xfId="3084"/>
    <cellStyle name="Comma 9 2 5 2 6 2" xfId="11041"/>
    <cellStyle name="Comma 9 2 5 2 7" xfId="2513"/>
    <cellStyle name="Comma 9 2 5 2 8" xfId="10474"/>
    <cellStyle name="Comma 9 2 5 3" xfId="1470"/>
    <cellStyle name="Comma 9 2 5 3 2" xfId="4890"/>
    <cellStyle name="Comma 9 2 5 3 2 2" xfId="11783"/>
    <cellStyle name="Comma 9 2 5 3 3" xfId="7162"/>
    <cellStyle name="Comma 9 2 5 3 3 2" xfId="12354"/>
    <cellStyle name="Comma 9 2 5 3 4" xfId="9434"/>
    <cellStyle name="Comma 9 2 5 3 4 2" xfId="12925"/>
    <cellStyle name="Comma 9 2 5 3 5" xfId="3255"/>
    <cellStyle name="Comma 9 2 5 3 5 2" xfId="11212"/>
    <cellStyle name="Comma 9 2 5 3 6" xfId="2681"/>
    <cellStyle name="Comma 9 2 5 3 7" xfId="10642"/>
    <cellStyle name="Comma 9 2 5 4" xfId="3755"/>
    <cellStyle name="Comma 9 2 5 4 2" xfId="11498"/>
    <cellStyle name="Comma 9 2 5 5" xfId="6027"/>
    <cellStyle name="Comma 9 2 5 5 2" xfId="12069"/>
    <cellStyle name="Comma 9 2 5 6" xfId="8299"/>
    <cellStyle name="Comma 9 2 5 6 2" xfId="12640"/>
    <cellStyle name="Comma 9 2 5 7" xfId="2970"/>
    <cellStyle name="Comma 9 2 5 7 2" xfId="10927"/>
    <cellStyle name="Comma 9 2 5 8" xfId="2401"/>
    <cellStyle name="Comma 9 2 5 9" xfId="10362"/>
    <cellStyle name="Comma 9 2 6" xfId="1016"/>
    <cellStyle name="Comma 9 2 6 2" xfId="2151"/>
    <cellStyle name="Comma 9 2 6 2 2" xfId="5571"/>
    <cellStyle name="Comma 9 2 6 2 2 2" xfId="11954"/>
    <cellStyle name="Comma 9 2 6 2 3" xfId="7843"/>
    <cellStyle name="Comma 9 2 6 2 3 2" xfId="12525"/>
    <cellStyle name="Comma 9 2 6 2 4" xfId="10115"/>
    <cellStyle name="Comma 9 2 6 2 4 2" xfId="13096"/>
    <cellStyle name="Comma 9 2 6 2 5" xfId="3426"/>
    <cellStyle name="Comma 9 2 6 2 5 2" xfId="11383"/>
    <cellStyle name="Comma 9 2 6 2 6" xfId="2849"/>
    <cellStyle name="Comma 9 2 6 2 7" xfId="10810"/>
    <cellStyle name="Comma 9 2 6 3" xfId="4436"/>
    <cellStyle name="Comma 9 2 6 3 2" xfId="11669"/>
    <cellStyle name="Comma 9 2 6 4" xfId="6708"/>
    <cellStyle name="Comma 9 2 6 4 2" xfId="12240"/>
    <cellStyle name="Comma 9 2 6 5" xfId="8980"/>
    <cellStyle name="Comma 9 2 6 5 2" xfId="12811"/>
    <cellStyle name="Comma 9 2 6 6" xfId="3141"/>
    <cellStyle name="Comma 9 2 6 6 2" xfId="11098"/>
    <cellStyle name="Comma 9 2 6 7" xfId="2569"/>
    <cellStyle name="Comma 9 2 6 8" xfId="10530"/>
    <cellStyle name="Comma 9 2 7" xfId="562"/>
    <cellStyle name="Comma 9 2 7 2" xfId="1697"/>
    <cellStyle name="Comma 9 2 7 2 2" xfId="5117"/>
    <cellStyle name="Comma 9 2 7 2 2 2" xfId="11840"/>
    <cellStyle name="Comma 9 2 7 2 3" xfId="7389"/>
    <cellStyle name="Comma 9 2 7 2 3 2" xfId="12411"/>
    <cellStyle name="Comma 9 2 7 2 4" xfId="9661"/>
    <cellStyle name="Comma 9 2 7 2 4 2" xfId="12982"/>
    <cellStyle name="Comma 9 2 7 2 5" xfId="3312"/>
    <cellStyle name="Comma 9 2 7 2 5 2" xfId="11269"/>
    <cellStyle name="Comma 9 2 7 2 6" xfId="2737"/>
    <cellStyle name="Comma 9 2 7 2 7" xfId="10698"/>
    <cellStyle name="Comma 9 2 7 3" xfId="3982"/>
    <cellStyle name="Comma 9 2 7 3 2" xfId="11555"/>
    <cellStyle name="Comma 9 2 7 4" xfId="6254"/>
    <cellStyle name="Comma 9 2 7 4 2" xfId="12126"/>
    <cellStyle name="Comma 9 2 7 5" xfId="8526"/>
    <cellStyle name="Comma 9 2 7 5 2" xfId="12697"/>
    <cellStyle name="Comma 9 2 7 6" xfId="3027"/>
    <cellStyle name="Comma 9 2 7 6 2" xfId="10984"/>
    <cellStyle name="Comma 9 2 7 7" xfId="2457"/>
    <cellStyle name="Comma 9 2 7 8" xfId="10418"/>
    <cellStyle name="Comma 9 2 8" xfId="1243"/>
    <cellStyle name="Comma 9 2 8 2" xfId="4663"/>
    <cellStyle name="Comma 9 2 8 2 2" xfId="11726"/>
    <cellStyle name="Comma 9 2 8 3" xfId="6935"/>
    <cellStyle name="Comma 9 2 8 3 2" xfId="12297"/>
    <cellStyle name="Comma 9 2 8 4" xfId="9207"/>
    <cellStyle name="Comma 9 2 8 4 2" xfId="12868"/>
    <cellStyle name="Comma 9 2 8 5" xfId="3198"/>
    <cellStyle name="Comma 9 2 8 5 2" xfId="11155"/>
    <cellStyle name="Comma 9 2 8 6" xfId="2625"/>
    <cellStyle name="Comma 9 2 8 7" xfId="10586"/>
    <cellStyle name="Comma 9 2 9" xfId="3528"/>
    <cellStyle name="Comma 9 2 9 2" xfId="11441"/>
    <cellStyle name="Comma 9 3" xfId="181"/>
    <cellStyle name="Comma 9 3 10" xfId="2365"/>
    <cellStyle name="Comma 9 3 11" xfId="10326"/>
    <cellStyle name="Comma 9 3 2" xfId="419"/>
    <cellStyle name="Comma 9 3 2 2" xfId="873"/>
    <cellStyle name="Comma 9 3 2 2 2" xfId="2008"/>
    <cellStyle name="Comma 9 3 2 2 2 2" xfId="5428"/>
    <cellStyle name="Comma 9 3 2 2 2 2 2" xfId="11918"/>
    <cellStyle name="Comma 9 3 2 2 2 3" xfId="7700"/>
    <cellStyle name="Comma 9 3 2 2 2 3 2" xfId="12489"/>
    <cellStyle name="Comma 9 3 2 2 2 4" xfId="9972"/>
    <cellStyle name="Comma 9 3 2 2 2 4 2" xfId="13060"/>
    <cellStyle name="Comma 9 3 2 2 2 5" xfId="3390"/>
    <cellStyle name="Comma 9 3 2 2 2 5 2" xfId="11347"/>
    <cellStyle name="Comma 9 3 2 2 2 6" xfId="2814"/>
    <cellStyle name="Comma 9 3 2 2 2 7" xfId="10775"/>
    <cellStyle name="Comma 9 3 2 2 3" xfId="4293"/>
    <cellStyle name="Comma 9 3 2 2 3 2" xfId="11633"/>
    <cellStyle name="Comma 9 3 2 2 4" xfId="6565"/>
    <cellStyle name="Comma 9 3 2 2 4 2" xfId="12204"/>
    <cellStyle name="Comma 9 3 2 2 5" xfId="8837"/>
    <cellStyle name="Comma 9 3 2 2 5 2" xfId="12775"/>
    <cellStyle name="Comma 9 3 2 2 6" xfId="3105"/>
    <cellStyle name="Comma 9 3 2 2 6 2" xfId="11062"/>
    <cellStyle name="Comma 9 3 2 2 7" xfId="2534"/>
    <cellStyle name="Comma 9 3 2 2 8" xfId="10495"/>
    <cellStyle name="Comma 9 3 2 3" xfId="1554"/>
    <cellStyle name="Comma 9 3 2 3 2" xfId="4974"/>
    <cellStyle name="Comma 9 3 2 3 2 2" xfId="11804"/>
    <cellStyle name="Comma 9 3 2 3 3" xfId="7246"/>
    <cellStyle name="Comma 9 3 2 3 3 2" xfId="12375"/>
    <cellStyle name="Comma 9 3 2 3 4" xfId="9518"/>
    <cellStyle name="Comma 9 3 2 3 4 2" xfId="12946"/>
    <cellStyle name="Comma 9 3 2 3 5" xfId="3276"/>
    <cellStyle name="Comma 9 3 2 3 5 2" xfId="11233"/>
    <cellStyle name="Comma 9 3 2 3 6" xfId="2702"/>
    <cellStyle name="Comma 9 3 2 3 7" xfId="10663"/>
    <cellStyle name="Comma 9 3 2 4" xfId="3839"/>
    <cellStyle name="Comma 9 3 2 4 2" xfId="11519"/>
    <cellStyle name="Comma 9 3 2 5" xfId="6111"/>
    <cellStyle name="Comma 9 3 2 5 2" xfId="12090"/>
    <cellStyle name="Comma 9 3 2 6" xfId="8383"/>
    <cellStyle name="Comma 9 3 2 6 2" xfId="12661"/>
    <cellStyle name="Comma 9 3 2 7" xfId="2991"/>
    <cellStyle name="Comma 9 3 2 7 2" xfId="10948"/>
    <cellStyle name="Comma 9 3 2 8" xfId="2422"/>
    <cellStyle name="Comma 9 3 2 9" xfId="10383"/>
    <cellStyle name="Comma 9 3 3" xfId="1100"/>
    <cellStyle name="Comma 9 3 3 2" xfId="2235"/>
    <cellStyle name="Comma 9 3 3 2 2" xfId="5655"/>
    <cellStyle name="Comma 9 3 3 2 2 2" xfId="11975"/>
    <cellStyle name="Comma 9 3 3 2 3" xfId="7927"/>
    <cellStyle name="Comma 9 3 3 2 3 2" xfId="12546"/>
    <cellStyle name="Comma 9 3 3 2 4" xfId="10199"/>
    <cellStyle name="Comma 9 3 3 2 4 2" xfId="13117"/>
    <cellStyle name="Comma 9 3 3 2 5" xfId="3447"/>
    <cellStyle name="Comma 9 3 3 2 5 2" xfId="11404"/>
    <cellStyle name="Comma 9 3 3 2 6" xfId="2870"/>
    <cellStyle name="Comma 9 3 3 2 7" xfId="10831"/>
    <cellStyle name="Comma 9 3 3 3" xfId="4520"/>
    <cellStyle name="Comma 9 3 3 3 2" xfId="11690"/>
    <cellStyle name="Comma 9 3 3 4" xfId="6792"/>
    <cellStyle name="Comma 9 3 3 4 2" xfId="12261"/>
    <cellStyle name="Comma 9 3 3 5" xfId="9064"/>
    <cellStyle name="Comma 9 3 3 5 2" xfId="12832"/>
    <cellStyle name="Comma 9 3 3 6" xfId="3162"/>
    <cellStyle name="Comma 9 3 3 6 2" xfId="11119"/>
    <cellStyle name="Comma 9 3 3 7" xfId="2590"/>
    <cellStyle name="Comma 9 3 3 8" xfId="10551"/>
    <cellStyle name="Comma 9 3 4" xfId="646"/>
    <cellStyle name="Comma 9 3 4 2" xfId="1781"/>
    <cellStyle name="Comma 9 3 4 2 2" xfId="5201"/>
    <cellStyle name="Comma 9 3 4 2 2 2" xfId="11861"/>
    <cellStyle name="Comma 9 3 4 2 3" xfId="7473"/>
    <cellStyle name="Comma 9 3 4 2 3 2" xfId="12432"/>
    <cellStyle name="Comma 9 3 4 2 4" xfId="9745"/>
    <cellStyle name="Comma 9 3 4 2 4 2" xfId="13003"/>
    <cellStyle name="Comma 9 3 4 2 5" xfId="3333"/>
    <cellStyle name="Comma 9 3 4 2 5 2" xfId="11290"/>
    <cellStyle name="Comma 9 3 4 2 6" xfId="2758"/>
    <cellStyle name="Comma 9 3 4 2 7" xfId="10719"/>
    <cellStyle name="Comma 9 3 4 3" xfId="4066"/>
    <cellStyle name="Comma 9 3 4 3 2" xfId="11576"/>
    <cellStyle name="Comma 9 3 4 4" xfId="6338"/>
    <cellStyle name="Comma 9 3 4 4 2" xfId="12147"/>
    <cellStyle name="Comma 9 3 4 5" xfId="8610"/>
    <cellStyle name="Comma 9 3 4 5 2" xfId="12718"/>
    <cellStyle name="Comma 9 3 4 6" xfId="3048"/>
    <cellStyle name="Comma 9 3 4 6 2" xfId="11005"/>
    <cellStyle name="Comma 9 3 4 7" xfId="2478"/>
    <cellStyle name="Comma 9 3 4 8" xfId="10439"/>
    <cellStyle name="Comma 9 3 5" xfId="1327"/>
    <cellStyle name="Comma 9 3 5 2" xfId="4747"/>
    <cellStyle name="Comma 9 3 5 2 2" xfId="11747"/>
    <cellStyle name="Comma 9 3 5 3" xfId="7019"/>
    <cellStyle name="Comma 9 3 5 3 2" xfId="12318"/>
    <cellStyle name="Comma 9 3 5 4" xfId="9291"/>
    <cellStyle name="Comma 9 3 5 4 2" xfId="12889"/>
    <cellStyle name="Comma 9 3 5 5" xfId="3219"/>
    <cellStyle name="Comma 9 3 5 5 2" xfId="11176"/>
    <cellStyle name="Comma 9 3 5 6" xfId="2646"/>
    <cellStyle name="Comma 9 3 5 7" xfId="10607"/>
    <cellStyle name="Comma 9 3 6" xfId="3612"/>
    <cellStyle name="Comma 9 3 6 2" xfId="11462"/>
    <cellStyle name="Comma 9 3 7" xfId="5884"/>
    <cellStyle name="Comma 9 3 7 2" xfId="12033"/>
    <cellStyle name="Comma 9 3 8" xfId="8156"/>
    <cellStyle name="Comma 9 3 8 2" xfId="12604"/>
    <cellStyle name="Comma 9 3 9" xfId="2931"/>
    <cellStyle name="Comma 9 3 9 2" xfId="10890"/>
    <cellStyle name="Comma 9 4" xfId="125"/>
    <cellStyle name="Comma 9 4 10" xfId="2351"/>
    <cellStyle name="Comma 9 4 11" xfId="10312"/>
    <cellStyle name="Comma 9 4 2" xfId="363"/>
    <cellStyle name="Comma 9 4 2 2" xfId="817"/>
    <cellStyle name="Comma 9 4 2 2 2" xfId="1952"/>
    <cellStyle name="Comma 9 4 2 2 2 2" xfId="5372"/>
    <cellStyle name="Comma 9 4 2 2 2 2 2" xfId="11904"/>
    <cellStyle name="Comma 9 4 2 2 2 3" xfId="7644"/>
    <cellStyle name="Comma 9 4 2 2 2 3 2" xfId="12475"/>
    <cellStyle name="Comma 9 4 2 2 2 4" xfId="9916"/>
    <cellStyle name="Comma 9 4 2 2 2 4 2" xfId="13046"/>
    <cellStyle name="Comma 9 4 2 2 2 5" xfId="3376"/>
    <cellStyle name="Comma 9 4 2 2 2 5 2" xfId="11333"/>
    <cellStyle name="Comma 9 4 2 2 2 6" xfId="2800"/>
    <cellStyle name="Comma 9 4 2 2 2 7" xfId="10761"/>
    <cellStyle name="Comma 9 4 2 2 3" xfId="4237"/>
    <cellStyle name="Comma 9 4 2 2 3 2" xfId="11619"/>
    <cellStyle name="Comma 9 4 2 2 4" xfId="6509"/>
    <cellStyle name="Comma 9 4 2 2 4 2" xfId="12190"/>
    <cellStyle name="Comma 9 4 2 2 5" xfId="8781"/>
    <cellStyle name="Comma 9 4 2 2 5 2" xfId="12761"/>
    <cellStyle name="Comma 9 4 2 2 6" xfId="3091"/>
    <cellStyle name="Comma 9 4 2 2 6 2" xfId="11048"/>
    <cellStyle name="Comma 9 4 2 2 7" xfId="2520"/>
    <cellStyle name="Comma 9 4 2 2 8" xfId="10481"/>
    <cellStyle name="Comma 9 4 2 3" xfId="1498"/>
    <cellStyle name="Comma 9 4 2 3 2" xfId="4918"/>
    <cellStyle name="Comma 9 4 2 3 2 2" xfId="11790"/>
    <cellStyle name="Comma 9 4 2 3 3" xfId="7190"/>
    <cellStyle name="Comma 9 4 2 3 3 2" xfId="12361"/>
    <cellStyle name="Comma 9 4 2 3 4" xfId="9462"/>
    <cellStyle name="Comma 9 4 2 3 4 2" xfId="12932"/>
    <cellStyle name="Comma 9 4 2 3 5" xfId="3262"/>
    <cellStyle name="Comma 9 4 2 3 5 2" xfId="11219"/>
    <cellStyle name="Comma 9 4 2 3 6" xfId="2688"/>
    <cellStyle name="Comma 9 4 2 3 7" xfId="10649"/>
    <cellStyle name="Comma 9 4 2 4" xfId="3783"/>
    <cellStyle name="Comma 9 4 2 4 2" xfId="11505"/>
    <cellStyle name="Comma 9 4 2 5" xfId="6055"/>
    <cellStyle name="Comma 9 4 2 5 2" xfId="12076"/>
    <cellStyle name="Comma 9 4 2 6" xfId="8327"/>
    <cellStyle name="Comma 9 4 2 6 2" xfId="12647"/>
    <cellStyle name="Comma 9 4 2 7" xfId="2977"/>
    <cellStyle name="Comma 9 4 2 7 2" xfId="10934"/>
    <cellStyle name="Comma 9 4 2 8" xfId="2408"/>
    <cellStyle name="Comma 9 4 2 9" xfId="10369"/>
    <cellStyle name="Comma 9 4 3" xfId="1044"/>
    <cellStyle name="Comma 9 4 3 2" xfId="2179"/>
    <cellStyle name="Comma 9 4 3 2 2" xfId="5599"/>
    <cellStyle name="Comma 9 4 3 2 2 2" xfId="11961"/>
    <cellStyle name="Comma 9 4 3 2 3" xfId="7871"/>
    <cellStyle name="Comma 9 4 3 2 3 2" xfId="12532"/>
    <cellStyle name="Comma 9 4 3 2 4" xfId="10143"/>
    <cellStyle name="Comma 9 4 3 2 4 2" xfId="13103"/>
    <cellStyle name="Comma 9 4 3 2 5" xfId="3433"/>
    <cellStyle name="Comma 9 4 3 2 5 2" xfId="11390"/>
    <cellStyle name="Comma 9 4 3 2 6" xfId="2856"/>
    <cellStyle name="Comma 9 4 3 2 7" xfId="10817"/>
    <cellStyle name="Comma 9 4 3 3" xfId="4464"/>
    <cellStyle name="Comma 9 4 3 3 2" xfId="11676"/>
    <cellStyle name="Comma 9 4 3 4" xfId="6736"/>
    <cellStyle name="Comma 9 4 3 4 2" xfId="12247"/>
    <cellStyle name="Comma 9 4 3 5" xfId="9008"/>
    <cellStyle name="Comma 9 4 3 5 2" xfId="12818"/>
    <cellStyle name="Comma 9 4 3 6" xfId="3148"/>
    <cellStyle name="Comma 9 4 3 6 2" xfId="11105"/>
    <cellStyle name="Comma 9 4 3 7" xfId="2576"/>
    <cellStyle name="Comma 9 4 3 8" xfId="10537"/>
    <cellStyle name="Comma 9 4 4" xfId="590"/>
    <cellStyle name="Comma 9 4 4 2" xfId="1725"/>
    <cellStyle name="Comma 9 4 4 2 2" xfId="5145"/>
    <cellStyle name="Comma 9 4 4 2 2 2" xfId="11847"/>
    <cellStyle name="Comma 9 4 4 2 3" xfId="7417"/>
    <cellStyle name="Comma 9 4 4 2 3 2" xfId="12418"/>
    <cellStyle name="Comma 9 4 4 2 4" xfId="9689"/>
    <cellStyle name="Comma 9 4 4 2 4 2" xfId="12989"/>
    <cellStyle name="Comma 9 4 4 2 5" xfId="3319"/>
    <cellStyle name="Comma 9 4 4 2 5 2" xfId="11276"/>
    <cellStyle name="Comma 9 4 4 2 6" xfId="2744"/>
    <cellStyle name="Comma 9 4 4 2 7" xfId="10705"/>
    <cellStyle name="Comma 9 4 4 3" xfId="4010"/>
    <cellStyle name="Comma 9 4 4 3 2" xfId="11562"/>
    <cellStyle name="Comma 9 4 4 4" xfId="6282"/>
    <cellStyle name="Comma 9 4 4 4 2" xfId="12133"/>
    <cellStyle name="Comma 9 4 4 5" xfId="8554"/>
    <cellStyle name="Comma 9 4 4 5 2" xfId="12704"/>
    <cellStyle name="Comma 9 4 4 6" xfId="3034"/>
    <cellStyle name="Comma 9 4 4 6 2" xfId="10991"/>
    <cellStyle name="Comma 9 4 4 7" xfId="2464"/>
    <cellStyle name="Comma 9 4 4 8" xfId="10425"/>
    <cellStyle name="Comma 9 4 5" xfId="1271"/>
    <cellStyle name="Comma 9 4 5 2" xfId="4691"/>
    <cellStyle name="Comma 9 4 5 2 2" xfId="11733"/>
    <cellStyle name="Comma 9 4 5 3" xfId="6963"/>
    <cellStyle name="Comma 9 4 5 3 2" xfId="12304"/>
    <cellStyle name="Comma 9 4 5 4" xfId="9235"/>
    <cellStyle name="Comma 9 4 5 4 2" xfId="12875"/>
    <cellStyle name="Comma 9 4 5 5" xfId="3205"/>
    <cellStyle name="Comma 9 4 5 5 2" xfId="11162"/>
    <cellStyle name="Comma 9 4 5 6" xfId="2632"/>
    <cellStyle name="Comma 9 4 5 7" xfId="10593"/>
    <cellStyle name="Comma 9 4 6" xfId="3556"/>
    <cellStyle name="Comma 9 4 6 2" xfId="11448"/>
    <cellStyle name="Comma 9 4 7" xfId="5828"/>
    <cellStyle name="Comma 9 4 7 2" xfId="12019"/>
    <cellStyle name="Comma 9 4 8" xfId="8100"/>
    <cellStyle name="Comma 9 4 8 2" xfId="12590"/>
    <cellStyle name="Comma 9 4 9" xfId="2917"/>
    <cellStyle name="Comma 9 4 9 2" xfId="10876"/>
    <cellStyle name="Comma 9 5" xfId="251"/>
    <cellStyle name="Comma 9 5 10" xfId="2380"/>
    <cellStyle name="Comma 9 5 11" xfId="10341"/>
    <cellStyle name="Comma 9 5 2" xfId="478"/>
    <cellStyle name="Comma 9 5 2 2" xfId="932"/>
    <cellStyle name="Comma 9 5 2 2 2" xfId="2067"/>
    <cellStyle name="Comma 9 5 2 2 2 2" xfId="5487"/>
    <cellStyle name="Comma 9 5 2 2 2 2 2" xfId="11933"/>
    <cellStyle name="Comma 9 5 2 2 2 3" xfId="7759"/>
    <cellStyle name="Comma 9 5 2 2 2 3 2" xfId="12504"/>
    <cellStyle name="Comma 9 5 2 2 2 4" xfId="10031"/>
    <cellStyle name="Comma 9 5 2 2 2 4 2" xfId="13075"/>
    <cellStyle name="Comma 9 5 2 2 2 5" xfId="3405"/>
    <cellStyle name="Comma 9 5 2 2 2 5 2" xfId="11362"/>
    <cellStyle name="Comma 9 5 2 2 2 6" xfId="2828"/>
    <cellStyle name="Comma 9 5 2 2 2 7" xfId="10789"/>
    <cellStyle name="Comma 9 5 2 2 3" xfId="4352"/>
    <cellStyle name="Comma 9 5 2 2 3 2" xfId="11648"/>
    <cellStyle name="Comma 9 5 2 2 4" xfId="6624"/>
    <cellStyle name="Comma 9 5 2 2 4 2" xfId="12219"/>
    <cellStyle name="Comma 9 5 2 2 5" xfId="8896"/>
    <cellStyle name="Comma 9 5 2 2 5 2" xfId="12790"/>
    <cellStyle name="Comma 9 5 2 2 6" xfId="3120"/>
    <cellStyle name="Comma 9 5 2 2 6 2" xfId="11077"/>
    <cellStyle name="Comma 9 5 2 2 7" xfId="2548"/>
    <cellStyle name="Comma 9 5 2 2 8" xfId="10509"/>
    <cellStyle name="Comma 9 5 2 3" xfId="1613"/>
    <cellStyle name="Comma 9 5 2 3 2" xfId="5033"/>
    <cellStyle name="Comma 9 5 2 3 2 2" xfId="11819"/>
    <cellStyle name="Comma 9 5 2 3 3" xfId="7305"/>
    <cellStyle name="Comma 9 5 2 3 3 2" xfId="12390"/>
    <cellStyle name="Comma 9 5 2 3 4" xfId="9577"/>
    <cellStyle name="Comma 9 5 2 3 4 2" xfId="12961"/>
    <cellStyle name="Comma 9 5 2 3 5" xfId="3291"/>
    <cellStyle name="Comma 9 5 2 3 5 2" xfId="11248"/>
    <cellStyle name="Comma 9 5 2 3 6" xfId="2716"/>
    <cellStyle name="Comma 9 5 2 3 7" xfId="10677"/>
    <cellStyle name="Comma 9 5 2 4" xfId="3898"/>
    <cellStyle name="Comma 9 5 2 4 2" xfId="11534"/>
    <cellStyle name="Comma 9 5 2 5" xfId="6170"/>
    <cellStyle name="Comma 9 5 2 5 2" xfId="12105"/>
    <cellStyle name="Comma 9 5 2 6" xfId="8442"/>
    <cellStyle name="Comma 9 5 2 6 2" xfId="12676"/>
    <cellStyle name="Comma 9 5 2 7" xfId="3006"/>
    <cellStyle name="Comma 9 5 2 7 2" xfId="10963"/>
    <cellStyle name="Comma 9 5 2 8" xfId="2436"/>
    <cellStyle name="Comma 9 5 2 9" xfId="10397"/>
    <cellStyle name="Comma 9 5 3" xfId="1159"/>
    <cellStyle name="Comma 9 5 3 2" xfId="2294"/>
    <cellStyle name="Comma 9 5 3 2 2" xfId="5714"/>
    <cellStyle name="Comma 9 5 3 2 2 2" xfId="11990"/>
    <cellStyle name="Comma 9 5 3 2 3" xfId="7986"/>
    <cellStyle name="Comma 9 5 3 2 3 2" xfId="12561"/>
    <cellStyle name="Comma 9 5 3 2 4" xfId="10258"/>
    <cellStyle name="Comma 9 5 3 2 4 2" xfId="13132"/>
    <cellStyle name="Comma 9 5 3 2 5" xfId="3462"/>
    <cellStyle name="Comma 9 5 3 2 5 2" xfId="11419"/>
    <cellStyle name="Comma 9 5 3 2 6" xfId="2884"/>
    <cellStyle name="Comma 9 5 3 2 7" xfId="10845"/>
    <cellStyle name="Comma 9 5 3 3" xfId="4579"/>
    <cellStyle name="Comma 9 5 3 3 2" xfId="11705"/>
    <cellStyle name="Comma 9 5 3 4" xfId="6851"/>
    <cellStyle name="Comma 9 5 3 4 2" xfId="12276"/>
    <cellStyle name="Comma 9 5 3 5" xfId="9123"/>
    <cellStyle name="Comma 9 5 3 5 2" xfId="12847"/>
    <cellStyle name="Comma 9 5 3 6" xfId="3177"/>
    <cellStyle name="Comma 9 5 3 6 2" xfId="11134"/>
    <cellStyle name="Comma 9 5 3 7" xfId="2604"/>
    <cellStyle name="Comma 9 5 3 8" xfId="10565"/>
    <cellStyle name="Comma 9 5 4" xfId="705"/>
    <cellStyle name="Comma 9 5 4 2" xfId="1840"/>
    <cellStyle name="Comma 9 5 4 2 2" xfId="5260"/>
    <cellStyle name="Comma 9 5 4 2 2 2" xfId="11876"/>
    <cellStyle name="Comma 9 5 4 2 3" xfId="7532"/>
    <cellStyle name="Comma 9 5 4 2 3 2" xfId="12447"/>
    <cellStyle name="Comma 9 5 4 2 4" xfId="9804"/>
    <cellStyle name="Comma 9 5 4 2 4 2" xfId="13018"/>
    <cellStyle name="Comma 9 5 4 2 5" xfId="3348"/>
    <cellStyle name="Comma 9 5 4 2 5 2" xfId="11305"/>
    <cellStyle name="Comma 9 5 4 2 6" xfId="2772"/>
    <cellStyle name="Comma 9 5 4 2 7" xfId="10733"/>
    <cellStyle name="Comma 9 5 4 3" xfId="4125"/>
    <cellStyle name="Comma 9 5 4 3 2" xfId="11591"/>
    <cellStyle name="Comma 9 5 4 4" xfId="6397"/>
    <cellStyle name="Comma 9 5 4 4 2" xfId="12162"/>
    <cellStyle name="Comma 9 5 4 5" xfId="8669"/>
    <cellStyle name="Comma 9 5 4 5 2" xfId="12733"/>
    <cellStyle name="Comma 9 5 4 6" xfId="3063"/>
    <cellStyle name="Comma 9 5 4 6 2" xfId="11020"/>
    <cellStyle name="Comma 9 5 4 7" xfId="2492"/>
    <cellStyle name="Comma 9 5 4 8" xfId="10453"/>
    <cellStyle name="Comma 9 5 5" xfId="1386"/>
    <cellStyle name="Comma 9 5 5 2" xfId="4806"/>
    <cellStyle name="Comma 9 5 5 2 2" xfId="11762"/>
    <cellStyle name="Comma 9 5 5 3" xfId="7078"/>
    <cellStyle name="Comma 9 5 5 3 2" xfId="12333"/>
    <cellStyle name="Comma 9 5 5 4" xfId="9350"/>
    <cellStyle name="Comma 9 5 5 4 2" xfId="12904"/>
    <cellStyle name="Comma 9 5 5 5" xfId="3234"/>
    <cellStyle name="Comma 9 5 5 5 2" xfId="11191"/>
    <cellStyle name="Comma 9 5 5 6" xfId="2660"/>
    <cellStyle name="Comma 9 5 5 7" xfId="10621"/>
    <cellStyle name="Comma 9 5 6" xfId="3671"/>
    <cellStyle name="Comma 9 5 6 2" xfId="11477"/>
    <cellStyle name="Comma 9 5 7" xfId="5943"/>
    <cellStyle name="Comma 9 5 7 2" xfId="12048"/>
    <cellStyle name="Comma 9 5 8" xfId="8215"/>
    <cellStyle name="Comma 9 5 8 2" xfId="12619"/>
    <cellStyle name="Comma 9 5 9" xfId="2949"/>
    <cellStyle name="Comma 9 5 9 2" xfId="10906"/>
    <cellStyle name="Comma 9 6" xfId="307"/>
    <cellStyle name="Comma 9 6 2" xfId="761"/>
    <cellStyle name="Comma 9 6 2 2" xfId="1896"/>
    <cellStyle name="Comma 9 6 2 2 2" xfId="5316"/>
    <cellStyle name="Comma 9 6 2 2 2 2" xfId="11890"/>
    <cellStyle name="Comma 9 6 2 2 3" xfId="7588"/>
    <cellStyle name="Comma 9 6 2 2 3 2" xfId="12461"/>
    <cellStyle name="Comma 9 6 2 2 4" xfId="9860"/>
    <cellStyle name="Comma 9 6 2 2 4 2" xfId="13032"/>
    <cellStyle name="Comma 9 6 2 2 5" xfId="3362"/>
    <cellStyle name="Comma 9 6 2 2 5 2" xfId="11319"/>
    <cellStyle name="Comma 9 6 2 2 6" xfId="2786"/>
    <cellStyle name="Comma 9 6 2 2 7" xfId="10747"/>
    <cellStyle name="Comma 9 6 2 3" xfId="4181"/>
    <cellStyle name="Comma 9 6 2 3 2" xfId="11605"/>
    <cellStyle name="Comma 9 6 2 4" xfId="6453"/>
    <cellStyle name="Comma 9 6 2 4 2" xfId="12176"/>
    <cellStyle name="Comma 9 6 2 5" xfId="8725"/>
    <cellStyle name="Comma 9 6 2 5 2" xfId="12747"/>
    <cellStyle name="Comma 9 6 2 6" xfId="3077"/>
    <cellStyle name="Comma 9 6 2 6 2" xfId="11034"/>
    <cellStyle name="Comma 9 6 2 7" xfId="2506"/>
    <cellStyle name="Comma 9 6 2 8" xfId="10467"/>
    <cellStyle name="Comma 9 6 3" xfId="1442"/>
    <cellStyle name="Comma 9 6 3 2" xfId="4862"/>
    <cellStyle name="Comma 9 6 3 2 2" xfId="11776"/>
    <cellStyle name="Comma 9 6 3 3" xfId="7134"/>
    <cellStyle name="Comma 9 6 3 3 2" xfId="12347"/>
    <cellStyle name="Comma 9 6 3 4" xfId="9406"/>
    <cellStyle name="Comma 9 6 3 4 2" xfId="12918"/>
    <cellStyle name="Comma 9 6 3 5" xfId="3248"/>
    <cellStyle name="Comma 9 6 3 5 2" xfId="11205"/>
    <cellStyle name="Comma 9 6 3 6" xfId="2674"/>
    <cellStyle name="Comma 9 6 3 7" xfId="10635"/>
    <cellStyle name="Comma 9 6 4" xfId="3727"/>
    <cellStyle name="Comma 9 6 4 2" xfId="11491"/>
    <cellStyle name="Comma 9 6 5" xfId="5999"/>
    <cellStyle name="Comma 9 6 5 2" xfId="12062"/>
    <cellStyle name="Comma 9 6 6" xfId="8271"/>
    <cellStyle name="Comma 9 6 6 2" xfId="12633"/>
    <cellStyle name="Comma 9 6 7" xfId="2963"/>
    <cellStyle name="Comma 9 6 7 2" xfId="10920"/>
    <cellStyle name="Comma 9 6 8" xfId="2394"/>
    <cellStyle name="Comma 9 6 9" xfId="10355"/>
    <cellStyle name="Comma 9 7" xfId="988"/>
    <cellStyle name="Comma 9 7 2" xfId="2123"/>
    <cellStyle name="Comma 9 7 2 2" xfId="5543"/>
    <cellStyle name="Comma 9 7 2 2 2" xfId="11947"/>
    <cellStyle name="Comma 9 7 2 3" xfId="7815"/>
    <cellStyle name="Comma 9 7 2 3 2" xfId="12518"/>
    <cellStyle name="Comma 9 7 2 4" xfId="10087"/>
    <cellStyle name="Comma 9 7 2 4 2" xfId="13089"/>
    <cellStyle name="Comma 9 7 2 5" xfId="3419"/>
    <cellStyle name="Comma 9 7 2 5 2" xfId="11376"/>
    <cellStyle name="Comma 9 7 2 6" xfId="2842"/>
    <cellStyle name="Comma 9 7 2 7" xfId="10803"/>
    <cellStyle name="Comma 9 7 3" xfId="4408"/>
    <cellStyle name="Comma 9 7 3 2" xfId="11662"/>
    <cellStyle name="Comma 9 7 4" xfId="6680"/>
    <cellStyle name="Comma 9 7 4 2" xfId="12233"/>
    <cellStyle name="Comma 9 7 5" xfId="8952"/>
    <cellStyle name="Comma 9 7 5 2" xfId="12804"/>
    <cellStyle name="Comma 9 7 6" xfId="3134"/>
    <cellStyle name="Comma 9 7 6 2" xfId="11091"/>
    <cellStyle name="Comma 9 7 7" xfId="2562"/>
    <cellStyle name="Comma 9 7 8" xfId="10523"/>
    <cellStyle name="Comma 9 8" xfId="534"/>
    <cellStyle name="Comma 9 8 2" xfId="1669"/>
    <cellStyle name="Comma 9 8 2 2" xfId="5089"/>
    <cellStyle name="Comma 9 8 2 2 2" xfId="11833"/>
    <cellStyle name="Comma 9 8 2 3" xfId="7361"/>
    <cellStyle name="Comma 9 8 2 3 2" xfId="12404"/>
    <cellStyle name="Comma 9 8 2 4" xfId="9633"/>
    <cellStyle name="Comma 9 8 2 4 2" xfId="12975"/>
    <cellStyle name="Comma 9 8 2 5" xfId="3305"/>
    <cellStyle name="Comma 9 8 2 5 2" xfId="11262"/>
    <cellStyle name="Comma 9 8 2 6" xfId="2730"/>
    <cellStyle name="Comma 9 8 2 7" xfId="10691"/>
    <cellStyle name="Comma 9 8 3" xfId="3954"/>
    <cellStyle name="Comma 9 8 3 2" xfId="11548"/>
    <cellStyle name="Comma 9 8 4" xfId="6226"/>
    <cellStyle name="Comma 9 8 4 2" xfId="12119"/>
    <cellStyle name="Comma 9 8 5" xfId="8498"/>
    <cellStyle name="Comma 9 8 5 2" xfId="12690"/>
    <cellStyle name="Comma 9 8 6" xfId="3020"/>
    <cellStyle name="Comma 9 8 6 2" xfId="10977"/>
    <cellStyle name="Comma 9 8 7" xfId="2450"/>
    <cellStyle name="Comma 9 8 8" xfId="10411"/>
    <cellStyle name="Comma 9 9" xfId="1215"/>
    <cellStyle name="Comma 9 9 2" xfId="4635"/>
    <cellStyle name="Comma 9 9 2 2" xfId="11719"/>
    <cellStyle name="Comma 9 9 3" xfId="6907"/>
    <cellStyle name="Comma 9 9 3 2" xfId="12290"/>
    <cellStyle name="Comma 9 9 4" xfId="9179"/>
    <cellStyle name="Comma 9 9 4 2" xfId="12861"/>
    <cellStyle name="Comma 9 9 5" xfId="3191"/>
    <cellStyle name="Comma 9 9 5 2" xfId="11148"/>
    <cellStyle name="Comma 9 9 6" xfId="2618"/>
    <cellStyle name="Comma 9 9 7" xfId="10579"/>
    <cellStyle name="Explanatory Text" xfId="18" builtinId="53" customBuiltin="1"/>
    <cellStyle name="Good" xfId="11" builtinId="26" customBuiltin="1"/>
    <cellStyle name="Heading 1" xfId="7" builtinId="16" customBuiltin="1"/>
    <cellStyle name="Heading 2" xfId="8" builtinId="17" customBuiltin="1"/>
    <cellStyle name="Heading 3" xfId="9" builtinId="18" customBuiltin="1"/>
    <cellStyle name="Heading 4" xfId="10" builtinId="19" customBuiltin="1"/>
    <cellStyle name="Hyperlink 2" xfId="5"/>
    <cellStyle name="Input" xfId="12" builtinId="20" customBuiltin="1"/>
    <cellStyle name="Linked Cell" xfId="15" builtinId="24" customBuiltin="1"/>
    <cellStyle name="Neutral" xfId="13145" builtinId="28" customBuiltin="1"/>
    <cellStyle name="Neutral 2" xfId="229"/>
    <cellStyle name="Neutral 3" xfId="44"/>
    <cellStyle name="Normal" xfId="0" builtinId="0"/>
    <cellStyle name="Normal 10" xfId="66"/>
    <cellStyle name="Normal 10 10" xfId="3499"/>
    <cellStyle name="Normal 10 11" xfId="5771"/>
    <cellStyle name="Normal 10 12" xfId="8043"/>
    <cellStyle name="Normal 10 2" xfId="96"/>
    <cellStyle name="Normal 10 2 10" xfId="5799"/>
    <cellStyle name="Normal 10 2 11" xfId="8071"/>
    <cellStyle name="Normal 10 2 2" xfId="208"/>
    <cellStyle name="Normal 10 2 2 2" xfId="446"/>
    <cellStyle name="Normal 10 2 2 2 2" xfId="900"/>
    <cellStyle name="Normal 10 2 2 2 2 2" xfId="2035"/>
    <cellStyle name="Normal 10 2 2 2 2 2 2" xfId="5455"/>
    <cellStyle name="Normal 10 2 2 2 2 2 3" xfId="7727"/>
    <cellStyle name="Normal 10 2 2 2 2 2 4" xfId="9999"/>
    <cellStyle name="Normal 10 2 2 2 2 3" xfId="4320"/>
    <cellStyle name="Normal 10 2 2 2 2 4" xfId="6592"/>
    <cellStyle name="Normal 10 2 2 2 2 5" xfId="8864"/>
    <cellStyle name="Normal 10 2 2 2 3" xfId="1581"/>
    <cellStyle name="Normal 10 2 2 2 3 2" xfId="5001"/>
    <cellStyle name="Normal 10 2 2 2 3 3" xfId="7273"/>
    <cellStyle name="Normal 10 2 2 2 3 4" xfId="9545"/>
    <cellStyle name="Normal 10 2 2 2 4" xfId="3866"/>
    <cellStyle name="Normal 10 2 2 2 5" xfId="6138"/>
    <cellStyle name="Normal 10 2 2 2 6" xfId="8410"/>
    <cellStyle name="Normal 10 2 2 3" xfId="1127"/>
    <cellStyle name="Normal 10 2 2 3 2" xfId="2262"/>
    <cellStyle name="Normal 10 2 2 3 2 2" xfId="5682"/>
    <cellStyle name="Normal 10 2 2 3 2 3" xfId="7954"/>
    <cellStyle name="Normal 10 2 2 3 2 4" xfId="10226"/>
    <cellStyle name="Normal 10 2 2 3 3" xfId="4547"/>
    <cellStyle name="Normal 10 2 2 3 4" xfId="6819"/>
    <cellStyle name="Normal 10 2 2 3 5" xfId="9091"/>
    <cellStyle name="Normal 10 2 2 4" xfId="673"/>
    <cellStyle name="Normal 10 2 2 4 2" xfId="1808"/>
    <cellStyle name="Normal 10 2 2 4 2 2" xfId="5228"/>
    <cellStyle name="Normal 10 2 2 4 2 3" xfId="7500"/>
    <cellStyle name="Normal 10 2 2 4 2 4" xfId="9772"/>
    <cellStyle name="Normal 10 2 2 4 3" xfId="4093"/>
    <cellStyle name="Normal 10 2 2 4 4" xfId="6365"/>
    <cellStyle name="Normal 10 2 2 4 5" xfId="8637"/>
    <cellStyle name="Normal 10 2 2 5" xfId="1354"/>
    <cellStyle name="Normal 10 2 2 5 2" xfId="4774"/>
    <cellStyle name="Normal 10 2 2 5 3" xfId="7046"/>
    <cellStyle name="Normal 10 2 2 5 4" xfId="9318"/>
    <cellStyle name="Normal 10 2 2 6" xfId="3639"/>
    <cellStyle name="Normal 10 2 2 7" xfId="5911"/>
    <cellStyle name="Normal 10 2 2 8" xfId="8183"/>
    <cellStyle name="Normal 10 2 3" xfId="152"/>
    <cellStyle name="Normal 10 2 3 2" xfId="390"/>
    <cellStyle name="Normal 10 2 3 2 2" xfId="844"/>
    <cellStyle name="Normal 10 2 3 2 2 2" xfId="1979"/>
    <cellStyle name="Normal 10 2 3 2 2 2 2" xfId="5399"/>
    <cellStyle name="Normal 10 2 3 2 2 2 3" xfId="7671"/>
    <cellStyle name="Normal 10 2 3 2 2 2 4" xfId="9943"/>
    <cellStyle name="Normal 10 2 3 2 2 3" xfId="4264"/>
    <cellStyle name="Normal 10 2 3 2 2 4" xfId="6536"/>
    <cellStyle name="Normal 10 2 3 2 2 5" xfId="8808"/>
    <cellStyle name="Normal 10 2 3 2 3" xfId="1525"/>
    <cellStyle name="Normal 10 2 3 2 3 2" xfId="4945"/>
    <cellStyle name="Normal 10 2 3 2 3 3" xfId="7217"/>
    <cellStyle name="Normal 10 2 3 2 3 4" xfId="9489"/>
    <cellStyle name="Normal 10 2 3 2 4" xfId="3810"/>
    <cellStyle name="Normal 10 2 3 2 5" xfId="6082"/>
    <cellStyle name="Normal 10 2 3 2 6" xfId="8354"/>
    <cellStyle name="Normal 10 2 3 3" xfId="1071"/>
    <cellStyle name="Normal 10 2 3 3 2" xfId="2206"/>
    <cellStyle name="Normal 10 2 3 3 2 2" xfId="5626"/>
    <cellStyle name="Normal 10 2 3 3 2 3" xfId="7898"/>
    <cellStyle name="Normal 10 2 3 3 2 4" xfId="10170"/>
    <cellStyle name="Normal 10 2 3 3 3" xfId="4491"/>
    <cellStyle name="Normal 10 2 3 3 4" xfId="6763"/>
    <cellStyle name="Normal 10 2 3 3 5" xfId="9035"/>
    <cellStyle name="Normal 10 2 3 4" xfId="617"/>
    <cellStyle name="Normal 10 2 3 4 2" xfId="1752"/>
    <cellStyle name="Normal 10 2 3 4 2 2" xfId="5172"/>
    <cellStyle name="Normal 10 2 3 4 2 3" xfId="7444"/>
    <cellStyle name="Normal 10 2 3 4 2 4" xfId="9716"/>
    <cellStyle name="Normal 10 2 3 4 3" xfId="4037"/>
    <cellStyle name="Normal 10 2 3 4 4" xfId="6309"/>
    <cellStyle name="Normal 10 2 3 4 5" xfId="8581"/>
    <cellStyle name="Normal 10 2 3 5" xfId="1298"/>
    <cellStyle name="Normal 10 2 3 5 2" xfId="4718"/>
    <cellStyle name="Normal 10 2 3 5 3" xfId="6990"/>
    <cellStyle name="Normal 10 2 3 5 4" xfId="9262"/>
    <cellStyle name="Normal 10 2 3 6" xfId="3583"/>
    <cellStyle name="Normal 10 2 3 7" xfId="5855"/>
    <cellStyle name="Normal 10 2 3 8" xfId="8127"/>
    <cellStyle name="Normal 10 2 4" xfId="278"/>
    <cellStyle name="Normal 10 2 4 2" xfId="505"/>
    <cellStyle name="Normal 10 2 4 2 2" xfId="959"/>
    <cellStyle name="Normal 10 2 4 2 2 2" xfId="2094"/>
    <cellStyle name="Normal 10 2 4 2 2 2 2" xfId="5514"/>
    <cellStyle name="Normal 10 2 4 2 2 2 3" xfId="7786"/>
    <cellStyle name="Normal 10 2 4 2 2 2 4" xfId="10058"/>
    <cellStyle name="Normal 10 2 4 2 2 3" xfId="4379"/>
    <cellStyle name="Normal 10 2 4 2 2 4" xfId="6651"/>
    <cellStyle name="Normal 10 2 4 2 2 5" xfId="8923"/>
    <cellStyle name="Normal 10 2 4 2 3" xfId="1640"/>
    <cellStyle name="Normal 10 2 4 2 3 2" xfId="5060"/>
    <cellStyle name="Normal 10 2 4 2 3 3" xfId="7332"/>
    <cellStyle name="Normal 10 2 4 2 3 4" xfId="9604"/>
    <cellStyle name="Normal 10 2 4 2 4" xfId="3925"/>
    <cellStyle name="Normal 10 2 4 2 5" xfId="6197"/>
    <cellStyle name="Normal 10 2 4 2 6" xfId="8469"/>
    <cellStyle name="Normal 10 2 4 3" xfId="1186"/>
    <cellStyle name="Normal 10 2 4 3 2" xfId="2321"/>
    <cellStyle name="Normal 10 2 4 3 2 2" xfId="5741"/>
    <cellStyle name="Normal 10 2 4 3 2 3" xfId="8013"/>
    <cellStyle name="Normal 10 2 4 3 2 4" xfId="10285"/>
    <cellStyle name="Normal 10 2 4 3 3" xfId="4606"/>
    <cellStyle name="Normal 10 2 4 3 4" xfId="6878"/>
    <cellStyle name="Normal 10 2 4 3 5" xfId="9150"/>
    <cellStyle name="Normal 10 2 4 4" xfId="732"/>
    <cellStyle name="Normal 10 2 4 4 2" xfId="1867"/>
    <cellStyle name="Normal 10 2 4 4 2 2" xfId="5287"/>
    <cellStyle name="Normal 10 2 4 4 2 3" xfId="7559"/>
    <cellStyle name="Normal 10 2 4 4 2 4" xfId="9831"/>
    <cellStyle name="Normal 10 2 4 4 3" xfId="4152"/>
    <cellStyle name="Normal 10 2 4 4 4" xfId="6424"/>
    <cellStyle name="Normal 10 2 4 4 5" xfId="8696"/>
    <cellStyle name="Normal 10 2 4 5" xfId="1413"/>
    <cellStyle name="Normal 10 2 4 5 2" xfId="4833"/>
    <cellStyle name="Normal 10 2 4 5 3" xfId="7105"/>
    <cellStyle name="Normal 10 2 4 5 4" xfId="9377"/>
    <cellStyle name="Normal 10 2 4 6" xfId="3698"/>
    <cellStyle name="Normal 10 2 4 7" xfId="5970"/>
    <cellStyle name="Normal 10 2 4 8" xfId="8242"/>
    <cellStyle name="Normal 10 2 5" xfId="334"/>
    <cellStyle name="Normal 10 2 5 2" xfId="788"/>
    <cellStyle name="Normal 10 2 5 2 2" xfId="1923"/>
    <cellStyle name="Normal 10 2 5 2 2 2" xfId="5343"/>
    <cellStyle name="Normal 10 2 5 2 2 3" xfId="7615"/>
    <cellStyle name="Normal 10 2 5 2 2 4" xfId="9887"/>
    <cellStyle name="Normal 10 2 5 2 3" xfId="4208"/>
    <cellStyle name="Normal 10 2 5 2 4" xfId="6480"/>
    <cellStyle name="Normal 10 2 5 2 5" xfId="8752"/>
    <cellStyle name="Normal 10 2 5 3" xfId="1469"/>
    <cellStyle name="Normal 10 2 5 3 2" xfId="4889"/>
    <cellStyle name="Normal 10 2 5 3 3" xfId="7161"/>
    <cellStyle name="Normal 10 2 5 3 4" xfId="9433"/>
    <cellStyle name="Normal 10 2 5 4" xfId="3754"/>
    <cellStyle name="Normal 10 2 5 5" xfId="6026"/>
    <cellStyle name="Normal 10 2 5 6" xfId="8298"/>
    <cellStyle name="Normal 10 2 6" xfId="1015"/>
    <cellStyle name="Normal 10 2 6 2" xfId="2150"/>
    <cellStyle name="Normal 10 2 6 2 2" xfId="5570"/>
    <cellStyle name="Normal 10 2 6 2 3" xfId="7842"/>
    <cellStyle name="Normal 10 2 6 2 4" xfId="10114"/>
    <cellStyle name="Normal 10 2 6 3" xfId="4435"/>
    <cellStyle name="Normal 10 2 6 4" xfId="6707"/>
    <cellStyle name="Normal 10 2 6 5" xfId="8979"/>
    <cellStyle name="Normal 10 2 7" xfId="561"/>
    <cellStyle name="Normal 10 2 7 2" xfId="1696"/>
    <cellStyle name="Normal 10 2 7 2 2" xfId="5116"/>
    <cellStyle name="Normal 10 2 7 2 3" xfId="7388"/>
    <cellStyle name="Normal 10 2 7 2 4" xfId="9660"/>
    <cellStyle name="Normal 10 2 7 3" xfId="3981"/>
    <cellStyle name="Normal 10 2 7 4" xfId="6253"/>
    <cellStyle name="Normal 10 2 7 5" xfId="8525"/>
    <cellStyle name="Normal 10 2 8" xfId="1242"/>
    <cellStyle name="Normal 10 2 8 2" xfId="4662"/>
    <cellStyle name="Normal 10 2 8 3" xfId="6934"/>
    <cellStyle name="Normal 10 2 8 4" xfId="9206"/>
    <cellStyle name="Normal 10 2 9" xfId="3527"/>
    <cellStyle name="Normal 10 3" xfId="180"/>
    <cellStyle name="Normal 10 3 2" xfId="418"/>
    <cellStyle name="Normal 10 3 2 2" xfId="872"/>
    <cellStyle name="Normal 10 3 2 2 2" xfId="2007"/>
    <cellStyle name="Normal 10 3 2 2 2 2" xfId="5427"/>
    <cellStyle name="Normal 10 3 2 2 2 3" xfId="7699"/>
    <cellStyle name="Normal 10 3 2 2 2 4" xfId="9971"/>
    <cellStyle name="Normal 10 3 2 2 3" xfId="4292"/>
    <cellStyle name="Normal 10 3 2 2 4" xfId="6564"/>
    <cellStyle name="Normal 10 3 2 2 5" xfId="8836"/>
    <cellStyle name="Normal 10 3 2 3" xfId="1553"/>
    <cellStyle name="Normal 10 3 2 3 2" xfId="4973"/>
    <cellStyle name="Normal 10 3 2 3 3" xfId="7245"/>
    <cellStyle name="Normal 10 3 2 3 4" xfId="9517"/>
    <cellStyle name="Normal 10 3 2 4" xfId="3838"/>
    <cellStyle name="Normal 10 3 2 5" xfId="6110"/>
    <cellStyle name="Normal 10 3 2 6" xfId="8382"/>
    <cellStyle name="Normal 10 3 3" xfId="1099"/>
    <cellStyle name="Normal 10 3 3 2" xfId="2234"/>
    <cellStyle name="Normal 10 3 3 2 2" xfId="5654"/>
    <cellStyle name="Normal 10 3 3 2 3" xfId="7926"/>
    <cellStyle name="Normal 10 3 3 2 4" xfId="10198"/>
    <cellStyle name="Normal 10 3 3 3" xfId="4519"/>
    <cellStyle name="Normal 10 3 3 4" xfId="6791"/>
    <cellStyle name="Normal 10 3 3 5" xfId="9063"/>
    <cellStyle name="Normal 10 3 4" xfId="645"/>
    <cellStyle name="Normal 10 3 4 2" xfId="1780"/>
    <cellStyle name="Normal 10 3 4 2 2" xfId="5200"/>
    <cellStyle name="Normal 10 3 4 2 3" xfId="7472"/>
    <cellStyle name="Normal 10 3 4 2 4" xfId="9744"/>
    <cellStyle name="Normal 10 3 4 3" xfId="4065"/>
    <cellStyle name="Normal 10 3 4 4" xfId="6337"/>
    <cellStyle name="Normal 10 3 4 5" xfId="8609"/>
    <cellStyle name="Normal 10 3 5" xfId="1326"/>
    <cellStyle name="Normal 10 3 5 2" xfId="4746"/>
    <cellStyle name="Normal 10 3 5 3" xfId="7018"/>
    <cellStyle name="Normal 10 3 5 4" xfId="9290"/>
    <cellStyle name="Normal 10 3 6" xfId="3611"/>
    <cellStyle name="Normal 10 3 7" xfId="5883"/>
    <cellStyle name="Normal 10 3 8" xfId="8155"/>
    <cellStyle name="Normal 10 4" xfId="124"/>
    <cellStyle name="Normal 10 4 2" xfId="362"/>
    <cellStyle name="Normal 10 4 2 2" xfId="816"/>
    <cellStyle name="Normal 10 4 2 2 2" xfId="1951"/>
    <cellStyle name="Normal 10 4 2 2 2 2" xfId="5371"/>
    <cellStyle name="Normal 10 4 2 2 2 3" xfId="7643"/>
    <cellStyle name="Normal 10 4 2 2 2 4" xfId="9915"/>
    <cellStyle name="Normal 10 4 2 2 3" xfId="4236"/>
    <cellStyle name="Normal 10 4 2 2 4" xfId="6508"/>
    <cellStyle name="Normal 10 4 2 2 5" xfId="8780"/>
    <cellStyle name="Normal 10 4 2 3" xfId="1497"/>
    <cellStyle name="Normal 10 4 2 3 2" xfId="4917"/>
    <cellStyle name="Normal 10 4 2 3 3" xfId="7189"/>
    <cellStyle name="Normal 10 4 2 3 4" xfId="9461"/>
    <cellStyle name="Normal 10 4 2 4" xfId="3782"/>
    <cellStyle name="Normal 10 4 2 5" xfId="6054"/>
    <cellStyle name="Normal 10 4 2 6" xfId="8326"/>
    <cellStyle name="Normal 10 4 3" xfId="1043"/>
    <cellStyle name="Normal 10 4 3 2" xfId="2178"/>
    <cellStyle name="Normal 10 4 3 2 2" xfId="5598"/>
    <cellStyle name="Normal 10 4 3 2 3" xfId="7870"/>
    <cellStyle name="Normal 10 4 3 2 4" xfId="10142"/>
    <cellStyle name="Normal 10 4 3 3" xfId="4463"/>
    <cellStyle name="Normal 10 4 3 4" xfId="6735"/>
    <cellStyle name="Normal 10 4 3 5" xfId="9007"/>
    <cellStyle name="Normal 10 4 4" xfId="589"/>
    <cellStyle name="Normal 10 4 4 2" xfId="1724"/>
    <cellStyle name="Normal 10 4 4 2 2" xfId="5144"/>
    <cellStyle name="Normal 10 4 4 2 3" xfId="7416"/>
    <cellStyle name="Normal 10 4 4 2 4" xfId="9688"/>
    <cellStyle name="Normal 10 4 4 3" xfId="4009"/>
    <cellStyle name="Normal 10 4 4 4" xfId="6281"/>
    <cellStyle name="Normal 10 4 4 5" xfId="8553"/>
    <cellStyle name="Normal 10 4 5" xfId="1270"/>
    <cellStyle name="Normal 10 4 5 2" xfId="4690"/>
    <cellStyle name="Normal 10 4 5 3" xfId="6962"/>
    <cellStyle name="Normal 10 4 5 4" xfId="9234"/>
    <cellStyle name="Normal 10 4 6" xfId="3555"/>
    <cellStyle name="Normal 10 4 7" xfId="5827"/>
    <cellStyle name="Normal 10 4 8" xfId="8099"/>
    <cellStyle name="Normal 10 5" xfId="250"/>
    <cellStyle name="Normal 10 5 2" xfId="477"/>
    <cellStyle name="Normal 10 5 2 2" xfId="931"/>
    <cellStyle name="Normal 10 5 2 2 2" xfId="2066"/>
    <cellStyle name="Normal 10 5 2 2 2 2" xfId="5486"/>
    <cellStyle name="Normal 10 5 2 2 2 3" xfId="7758"/>
    <cellStyle name="Normal 10 5 2 2 2 4" xfId="10030"/>
    <cellStyle name="Normal 10 5 2 2 3" xfId="4351"/>
    <cellStyle name="Normal 10 5 2 2 4" xfId="6623"/>
    <cellStyle name="Normal 10 5 2 2 5" xfId="8895"/>
    <cellStyle name="Normal 10 5 2 3" xfId="1612"/>
    <cellStyle name="Normal 10 5 2 3 2" xfId="5032"/>
    <cellStyle name="Normal 10 5 2 3 3" xfId="7304"/>
    <cellStyle name="Normal 10 5 2 3 4" xfId="9576"/>
    <cellStyle name="Normal 10 5 2 4" xfId="3897"/>
    <cellStyle name="Normal 10 5 2 5" xfId="6169"/>
    <cellStyle name="Normal 10 5 2 6" xfId="8441"/>
    <cellStyle name="Normal 10 5 3" xfId="1158"/>
    <cellStyle name="Normal 10 5 3 2" xfId="2293"/>
    <cellStyle name="Normal 10 5 3 2 2" xfId="5713"/>
    <cellStyle name="Normal 10 5 3 2 3" xfId="7985"/>
    <cellStyle name="Normal 10 5 3 2 4" xfId="10257"/>
    <cellStyle name="Normal 10 5 3 3" xfId="4578"/>
    <cellStyle name="Normal 10 5 3 4" xfId="6850"/>
    <cellStyle name="Normal 10 5 3 5" xfId="9122"/>
    <cellStyle name="Normal 10 5 4" xfId="704"/>
    <cellStyle name="Normal 10 5 4 2" xfId="1839"/>
    <cellStyle name="Normal 10 5 4 2 2" xfId="5259"/>
    <cellStyle name="Normal 10 5 4 2 3" xfId="7531"/>
    <cellStyle name="Normal 10 5 4 2 4" xfId="9803"/>
    <cellStyle name="Normal 10 5 4 3" xfId="4124"/>
    <cellStyle name="Normal 10 5 4 4" xfId="6396"/>
    <cellStyle name="Normal 10 5 4 5" xfId="8668"/>
    <cellStyle name="Normal 10 5 5" xfId="1385"/>
    <cellStyle name="Normal 10 5 5 2" xfId="4805"/>
    <cellStyle name="Normal 10 5 5 3" xfId="7077"/>
    <cellStyle name="Normal 10 5 5 4" xfId="9349"/>
    <cellStyle name="Normal 10 5 6" xfId="3670"/>
    <cellStyle name="Normal 10 5 7" xfId="5942"/>
    <cellStyle name="Normal 10 5 8" xfId="8214"/>
    <cellStyle name="Normal 10 6" xfId="306"/>
    <cellStyle name="Normal 10 6 2" xfId="760"/>
    <cellStyle name="Normal 10 6 2 2" xfId="1895"/>
    <cellStyle name="Normal 10 6 2 2 2" xfId="5315"/>
    <cellStyle name="Normal 10 6 2 2 3" xfId="7587"/>
    <cellStyle name="Normal 10 6 2 2 4" xfId="9859"/>
    <cellStyle name="Normal 10 6 2 3" xfId="4180"/>
    <cellStyle name="Normal 10 6 2 4" xfId="6452"/>
    <cellStyle name="Normal 10 6 2 5" xfId="8724"/>
    <cellStyle name="Normal 10 6 3" xfId="1441"/>
    <cellStyle name="Normal 10 6 3 2" xfId="4861"/>
    <cellStyle name="Normal 10 6 3 3" xfId="7133"/>
    <cellStyle name="Normal 10 6 3 4" xfId="9405"/>
    <cellStyle name="Normal 10 6 4" xfId="3726"/>
    <cellStyle name="Normal 10 6 5" xfId="5998"/>
    <cellStyle name="Normal 10 6 6" xfId="8270"/>
    <cellStyle name="Normal 10 7" xfId="987"/>
    <cellStyle name="Normal 10 7 2" xfId="2122"/>
    <cellStyle name="Normal 10 7 2 2" xfId="5542"/>
    <cellStyle name="Normal 10 7 2 3" xfId="7814"/>
    <cellStyle name="Normal 10 7 2 4" xfId="10086"/>
    <cellStyle name="Normal 10 7 3" xfId="4407"/>
    <cellStyle name="Normal 10 7 4" xfId="6679"/>
    <cellStyle name="Normal 10 7 5" xfId="8951"/>
    <cellStyle name="Normal 10 8" xfId="533"/>
    <cellStyle name="Normal 10 8 2" xfId="1668"/>
    <cellStyle name="Normal 10 8 2 2" xfId="5088"/>
    <cellStyle name="Normal 10 8 2 3" xfId="7360"/>
    <cellStyle name="Normal 10 8 2 4" xfId="9632"/>
    <cellStyle name="Normal 10 8 3" xfId="3953"/>
    <cellStyle name="Normal 10 8 4" xfId="6225"/>
    <cellStyle name="Normal 10 8 5" xfId="8497"/>
    <cellStyle name="Normal 10 9" xfId="1214"/>
    <cellStyle name="Normal 10 9 2" xfId="4634"/>
    <cellStyle name="Normal 10 9 3" xfId="6906"/>
    <cellStyle name="Normal 10 9 4" xfId="9178"/>
    <cellStyle name="Normal 11" xfId="69"/>
    <cellStyle name="Normal 11 2" xfId="2903"/>
    <cellStyle name="Normal 12" xfId="225"/>
    <cellStyle name="Normal 12 2" xfId="2940"/>
    <cellStyle name="Normal 13" xfId="210"/>
    <cellStyle name="Normal 13 2" xfId="448"/>
    <cellStyle name="Normal 13 2 2" xfId="902"/>
    <cellStyle name="Normal 13 2 2 2" xfId="2037"/>
    <cellStyle name="Normal 13 2 2 2 2" xfId="5457"/>
    <cellStyle name="Normal 13 2 2 2 3" xfId="7729"/>
    <cellStyle name="Normal 13 2 2 2 4" xfId="10001"/>
    <cellStyle name="Normal 13 2 2 3" xfId="4322"/>
    <cellStyle name="Normal 13 2 2 4" xfId="6594"/>
    <cellStyle name="Normal 13 2 2 5" xfId="8866"/>
    <cellStyle name="Normal 13 2 3" xfId="1583"/>
    <cellStyle name="Normal 13 2 3 2" xfId="5003"/>
    <cellStyle name="Normal 13 2 3 3" xfId="7275"/>
    <cellStyle name="Normal 13 2 3 4" xfId="9547"/>
    <cellStyle name="Normal 13 2 4" xfId="3868"/>
    <cellStyle name="Normal 13 2 5" xfId="6140"/>
    <cellStyle name="Normal 13 2 6" xfId="8412"/>
    <cellStyle name="Normal 13 3" xfId="1129"/>
    <cellStyle name="Normal 13 3 2" xfId="2264"/>
    <cellStyle name="Normal 13 3 2 2" xfId="5684"/>
    <cellStyle name="Normal 13 3 2 3" xfId="7956"/>
    <cellStyle name="Normal 13 3 2 4" xfId="10228"/>
    <cellStyle name="Normal 13 3 3" xfId="4549"/>
    <cellStyle name="Normal 13 3 4" xfId="6821"/>
    <cellStyle name="Normal 13 3 5" xfId="9093"/>
    <cellStyle name="Normal 13 4" xfId="675"/>
    <cellStyle name="Normal 13 4 2" xfId="1810"/>
    <cellStyle name="Normal 13 4 2 2" xfId="5230"/>
    <cellStyle name="Normal 13 4 2 3" xfId="7502"/>
    <cellStyle name="Normal 13 4 2 4" xfId="9774"/>
    <cellStyle name="Normal 13 4 3" xfId="4095"/>
    <cellStyle name="Normal 13 4 4" xfId="6367"/>
    <cellStyle name="Normal 13 4 5" xfId="8639"/>
    <cellStyle name="Normal 13 5" xfId="1356"/>
    <cellStyle name="Normal 13 5 2" xfId="4776"/>
    <cellStyle name="Normal 13 5 3" xfId="7048"/>
    <cellStyle name="Normal 13 5 4" xfId="9320"/>
    <cellStyle name="Normal 13 6" xfId="3641"/>
    <cellStyle name="Normal 13 7" xfId="5913"/>
    <cellStyle name="Normal 13 8" xfId="8185"/>
    <cellStyle name="Normal 14" xfId="38"/>
    <cellStyle name="Normal 14 2" xfId="5743"/>
    <cellStyle name="Normal 14 3" xfId="8015"/>
    <cellStyle name="Normal 14 4" xfId="10287"/>
    <cellStyle name="Normal 14 5" xfId="3470"/>
    <cellStyle name="Normal 15" xfId="2327"/>
    <cellStyle name="Normal 2" xfId="42"/>
    <cellStyle name="Normal 2 2" xfId="55"/>
    <cellStyle name="Normal 2 2 2" xfId="2325"/>
    <cellStyle name="Normal 2 3" xfId="3472"/>
    <cellStyle name="Normal 27 2" xfId="13143"/>
    <cellStyle name="Normal 3" xfId="51"/>
    <cellStyle name="Normal 3 10" xfId="3485"/>
    <cellStyle name="Normal 3 11" xfId="5757"/>
    <cellStyle name="Normal 3 12" xfId="8029"/>
    <cellStyle name="Normal 3 2" xfId="82"/>
    <cellStyle name="Normal 3 2 10" xfId="5785"/>
    <cellStyle name="Normal 3 2 11" xfId="8057"/>
    <cellStyle name="Normal 3 2 2" xfId="194"/>
    <cellStyle name="Normal 3 2 2 2" xfId="432"/>
    <cellStyle name="Normal 3 2 2 2 2" xfId="886"/>
    <cellStyle name="Normal 3 2 2 2 2 2" xfId="2021"/>
    <cellStyle name="Normal 3 2 2 2 2 2 2" xfId="5441"/>
    <cellStyle name="Normal 3 2 2 2 2 2 3" xfId="7713"/>
    <cellStyle name="Normal 3 2 2 2 2 2 4" xfId="9985"/>
    <cellStyle name="Normal 3 2 2 2 2 3" xfId="4306"/>
    <cellStyle name="Normal 3 2 2 2 2 4" xfId="6578"/>
    <cellStyle name="Normal 3 2 2 2 2 5" xfId="8850"/>
    <cellStyle name="Normal 3 2 2 2 3" xfId="1567"/>
    <cellStyle name="Normal 3 2 2 2 3 2" xfId="4987"/>
    <cellStyle name="Normal 3 2 2 2 3 3" xfId="7259"/>
    <cellStyle name="Normal 3 2 2 2 3 4" xfId="9531"/>
    <cellStyle name="Normal 3 2 2 2 4" xfId="3852"/>
    <cellStyle name="Normal 3 2 2 2 5" xfId="6124"/>
    <cellStyle name="Normal 3 2 2 2 6" xfId="8396"/>
    <cellStyle name="Normal 3 2 2 3" xfId="1113"/>
    <cellStyle name="Normal 3 2 2 3 2" xfId="2248"/>
    <cellStyle name="Normal 3 2 2 3 2 2" xfId="5668"/>
    <cellStyle name="Normal 3 2 2 3 2 3" xfId="7940"/>
    <cellStyle name="Normal 3 2 2 3 2 4" xfId="10212"/>
    <cellStyle name="Normal 3 2 2 3 3" xfId="4533"/>
    <cellStyle name="Normal 3 2 2 3 4" xfId="6805"/>
    <cellStyle name="Normal 3 2 2 3 5" xfId="9077"/>
    <cellStyle name="Normal 3 2 2 4" xfId="659"/>
    <cellStyle name="Normal 3 2 2 4 2" xfId="1794"/>
    <cellStyle name="Normal 3 2 2 4 2 2" xfId="5214"/>
    <cellStyle name="Normal 3 2 2 4 2 3" xfId="7486"/>
    <cellStyle name="Normal 3 2 2 4 2 4" xfId="9758"/>
    <cellStyle name="Normal 3 2 2 4 3" xfId="4079"/>
    <cellStyle name="Normal 3 2 2 4 4" xfId="6351"/>
    <cellStyle name="Normal 3 2 2 4 5" xfId="8623"/>
    <cellStyle name="Normal 3 2 2 5" xfId="1340"/>
    <cellStyle name="Normal 3 2 2 5 2" xfId="4760"/>
    <cellStyle name="Normal 3 2 2 5 3" xfId="7032"/>
    <cellStyle name="Normal 3 2 2 5 4" xfId="9304"/>
    <cellStyle name="Normal 3 2 2 6" xfId="3625"/>
    <cellStyle name="Normal 3 2 2 7" xfId="5897"/>
    <cellStyle name="Normal 3 2 2 8" xfId="8169"/>
    <cellStyle name="Normal 3 2 3" xfId="138"/>
    <cellStyle name="Normal 3 2 3 2" xfId="376"/>
    <cellStyle name="Normal 3 2 3 2 2" xfId="830"/>
    <cellStyle name="Normal 3 2 3 2 2 2" xfId="1965"/>
    <cellStyle name="Normal 3 2 3 2 2 2 2" xfId="5385"/>
    <cellStyle name="Normal 3 2 3 2 2 2 3" xfId="7657"/>
    <cellStyle name="Normal 3 2 3 2 2 2 4" xfId="9929"/>
    <cellStyle name="Normal 3 2 3 2 2 3" xfId="4250"/>
    <cellStyle name="Normal 3 2 3 2 2 4" xfId="6522"/>
    <cellStyle name="Normal 3 2 3 2 2 5" xfId="8794"/>
    <cellStyle name="Normal 3 2 3 2 3" xfId="1511"/>
    <cellStyle name="Normal 3 2 3 2 3 2" xfId="4931"/>
    <cellStyle name="Normal 3 2 3 2 3 3" xfId="7203"/>
    <cellStyle name="Normal 3 2 3 2 3 4" xfId="9475"/>
    <cellStyle name="Normal 3 2 3 2 4" xfId="3796"/>
    <cellStyle name="Normal 3 2 3 2 5" xfId="6068"/>
    <cellStyle name="Normal 3 2 3 2 6" xfId="8340"/>
    <cellStyle name="Normal 3 2 3 3" xfId="1057"/>
    <cellStyle name="Normal 3 2 3 3 2" xfId="2192"/>
    <cellStyle name="Normal 3 2 3 3 2 2" xfId="5612"/>
    <cellStyle name="Normal 3 2 3 3 2 3" xfId="7884"/>
    <cellStyle name="Normal 3 2 3 3 2 4" xfId="10156"/>
    <cellStyle name="Normal 3 2 3 3 3" xfId="4477"/>
    <cellStyle name="Normal 3 2 3 3 4" xfId="6749"/>
    <cellStyle name="Normal 3 2 3 3 5" xfId="9021"/>
    <cellStyle name="Normal 3 2 3 4" xfId="603"/>
    <cellStyle name="Normal 3 2 3 4 2" xfId="1738"/>
    <cellStyle name="Normal 3 2 3 4 2 2" xfId="5158"/>
    <cellStyle name="Normal 3 2 3 4 2 3" xfId="7430"/>
    <cellStyle name="Normal 3 2 3 4 2 4" xfId="9702"/>
    <cellStyle name="Normal 3 2 3 4 3" xfId="4023"/>
    <cellStyle name="Normal 3 2 3 4 4" xfId="6295"/>
    <cellStyle name="Normal 3 2 3 4 5" xfId="8567"/>
    <cellStyle name="Normal 3 2 3 5" xfId="1284"/>
    <cellStyle name="Normal 3 2 3 5 2" xfId="4704"/>
    <cellStyle name="Normal 3 2 3 5 3" xfId="6976"/>
    <cellStyle name="Normal 3 2 3 5 4" xfId="9248"/>
    <cellStyle name="Normal 3 2 3 6" xfId="3569"/>
    <cellStyle name="Normal 3 2 3 7" xfId="5841"/>
    <cellStyle name="Normal 3 2 3 8" xfId="8113"/>
    <cellStyle name="Normal 3 2 4" xfId="264"/>
    <cellStyle name="Normal 3 2 4 2" xfId="491"/>
    <cellStyle name="Normal 3 2 4 2 2" xfId="945"/>
    <cellStyle name="Normal 3 2 4 2 2 2" xfId="2080"/>
    <cellStyle name="Normal 3 2 4 2 2 2 2" xfId="5500"/>
    <cellStyle name="Normal 3 2 4 2 2 2 3" xfId="7772"/>
    <cellStyle name="Normal 3 2 4 2 2 2 4" xfId="10044"/>
    <cellStyle name="Normal 3 2 4 2 2 3" xfId="4365"/>
    <cellStyle name="Normal 3 2 4 2 2 4" xfId="6637"/>
    <cellStyle name="Normal 3 2 4 2 2 5" xfId="8909"/>
    <cellStyle name="Normal 3 2 4 2 3" xfId="1626"/>
    <cellStyle name="Normal 3 2 4 2 3 2" xfId="5046"/>
    <cellStyle name="Normal 3 2 4 2 3 3" xfId="7318"/>
    <cellStyle name="Normal 3 2 4 2 3 4" xfId="9590"/>
    <cellStyle name="Normal 3 2 4 2 4" xfId="3911"/>
    <cellStyle name="Normal 3 2 4 2 5" xfId="6183"/>
    <cellStyle name="Normal 3 2 4 2 6" xfId="8455"/>
    <cellStyle name="Normal 3 2 4 3" xfId="1172"/>
    <cellStyle name="Normal 3 2 4 3 2" xfId="2307"/>
    <cellStyle name="Normal 3 2 4 3 2 2" xfId="5727"/>
    <cellStyle name="Normal 3 2 4 3 2 3" xfId="7999"/>
    <cellStyle name="Normal 3 2 4 3 2 4" xfId="10271"/>
    <cellStyle name="Normal 3 2 4 3 3" xfId="4592"/>
    <cellStyle name="Normal 3 2 4 3 4" xfId="6864"/>
    <cellStyle name="Normal 3 2 4 3 5" xfId="9136"/>
    <cellStyle name="Normal 3 2 4 4" xfId="718"/>
    <cellStyle name="Normal 3 2 4 4 2" xfId="1853"/>
    <cellStyle name="Normal 3 2 4 4 2 2" xfId="5273"/>
    <cellStyle name="Normal 3 2 4 4 2 3" xfId="7545"/>
    <cellStyle name="Normal 3 2 4 4 2 4" xfId="9817"/>
    <cellStyle name="Normal 3 2 4 4 3" xfId="4138"/>
    <cellStyle name="Normal 3 2 4 4 4" xfId="6410"/>
    <cellStyle name="Normal 3 2 4 4 5" xfId="8682"/>
    <cellStyle name="Normal 3 2 4 5" xfId="1399"/>
    <cellStyle name="Normal 3 2 4 5 2" xfId="4819"/>
    <cellStyle name="Normal 3 2 4 5 3" xfId="7091"/>
    <cellStyle name="Normal 3 2 4 5 4" xfId="9363"/>
    <cellStyle name="Normal 3 2 4 6" xfId="3684"/>
    <cellStyle name="Normal 3 2 4 7" xfId="5956"/>
    <cellStyle name="Normal 3 2 4 8" xfId="8228"/>
    <cellStyle name="Normal 3 2 5" xfId="320"/>
    <cellStyle name="Normal 3 2 5 2" xfId="774"/>
    <cellStyle name="Normal 3 2 5 2 2" xfId="1909"/>
    <cellStyle name="Normal 3 2 5 2 2 2" xfId="5329"/>
    <cellStyle name="Normal 3 2 5 2 2 3" xfId="7601"/>
    <cellStyle name="Normal 3 2 5 2 2 4" xfId="9873"/>
    <cellStyle name="Normal 3 2 5 2 3" xfId="4194"/>
    <cellStyle name="Normal 3 2 5 2 4" xfId="6466"/>
    <cellStyle name="Normal 3 2 5 2 5" xfId="8738"/>
    <cellStyle name="Normal 3 2 5 3" xfId="1455"/>
    <cellStyle name="Normal 3 2 5 3 2" xfId="4875"/>
    <cellStyle name="Normal 3 2 5 3 3" xfId="7147"/>
    <cellStyle name="Normal 3 2 5 3 4" xfId="9419"/>
    <cellStyle name="Normal 3 2 5 4" xfId="3740"/>
    <cellStyle name="Normal 3 2 5 5" xfId="6012"/>
    <cellStyle name="Normal 3 2 5 6" xfId="8284"/>
    <cellStyle name="Normal 3 2 6" xfId="1001"/>
    <cellStyle name="Normal 3 2 6 2" xfId="2136"/>
    <cellStyle name="Normal 3 2 6 2 2" xfId="5556"/>
    <cellStyle name="Normal 3 2 6 2 3" xfId="7828"/>
    <cellStyle name="Normal 3 2 6 2 4" xfId="10100"/>
    <cellStyle name="Normal 3 2 6 3" xfId="4421"/>
    <cellStyle name="Normal 3 2 6 4" xfId="6693"/>
    <cellStyle name="Normal 3 2 6 5" xfId="8965"/>
    <cellStyle name="Normal 3 2 7" xfId="547"/>
    <cellStyle name="Normal 3 2 7 2" xfId="1682"/>
    <cellStyle name="Normal 3 2 7 2 2" xfId="5102"/>
    <cellStyle name="Normal 3 2 7 2 3" xfId="7374"/>
    <cellStyle name="Normal 3 2 7 2 4" xfId="9646"/>
    <cellStyle name="Normal 3 2 7 3" xfId="3967"/>
    <cellStyle name="Normal 3 2 7 4" xfId="6239"/>
    <cellStyle name="Normal 3 2 7 5" xfId="8511"/>
    <cellStyle name="Normal 3 2 8" xfId="1228"/>
    <cellStyle name="Normal 3 2 8 2" xfId="4648"/>
    <cellStyle name="Normal 3 2 8 3" xfId="6920"/>
    <cellStyle name="Normal 3 2 8 4" xfId="9192"/>
    <cellStyle name="Normal 3 2 9" xfId="3513"/>
    <cellStyle name="Normal 3 3" xfId="166"/>
    <cellStyle name="Normal 3 3 2" xfId="404"/>
    <cellStyle name="Normal 3 3 2 2" xfId="858"/>
    <cellStyle name="Normal 3 3 2 2 2" xfId="1993"/>
    <cellStyle name="Normal 3 3 2 2 2 2" xfId="5413"/>
    <cellStyle name="Normal 3 3 2 2 2 3" xfId="7685"/>
    <cellStyle name="Normal 3 3 2 2 2 4" xfId="9957"/>
    <cellStyle name="Normal 3 3 2 2 3" xfId="4278"/>
    <cellStyle name="Normal 3 3 2 2 4" xfId="6550"/>
    <cellStyle name="Normal 3 3 2 2 5" xfId="8822"/>
    <cellStyle name="Normal 3 3 2 3" xfId="1539"/>
    <cellStyle name="Normal 3 3 2 3 2" xfId="4959"/>
    <cellStyle name="Normal 3 3 2 3 3" xfId="7231"/>
    <cellStyle name="Normal 3 3 2 3 4" xfId="9503"/>
    <cellStyle name="Normal 3 3 2 4" xfId="3824"/>
    <cellStyle name="Normal 3 3 2 5" xfId="6096"/>
    <cellStyle name="Normal 3 3 2 6" xfId="8368"/>
    <cellStyle name="Normal 3 3 3" xfId="1085"/>
    <cellStyle name="Normal 3 3 3 2" xfId="2220"/>
    <cellStyle name="Normal 3 3 3 2 2" xfId="5640"/>
    <cellStyle name="Normal 3 3 3 2 3" xfId="7912"/>
    <cellStyle name="Normal 3 3 3 2 4" xfId="10184"/>
    <cellStyle name="Normal 3 3 3 3" xfId="4505"/>
    <cellStyle name="Normal 3 3 3 4" xfId="6777"/>
    <cellStyle name="Normal 3 3 3 5" xfId="9049"/>
    <cellStyle name="Normal 3 3 4" xfId="631"/>
    <cellStyle name="Normal 3 3 4 2" xfId="1766"/>
    <cellStyle name="Normal 3 3 4 2 2" xfId="5186"/>
    <cellStyle name="Normal 3 3 4 2 3" xfId="7458"/>
    <cellStyle name="Normal 3 3 4 2 4" xfId="9730"/>
    <cellStyle name="Normal 3 3 4 3" xfId="4051"/>
    <cellStyle name="Normal 3 3 4 4" xfId="6323"/>
    <cellStyle name="Normal 3 3 4 5" xfId="8595"/>
    <cellStyle name="Normal 3 3 5" xfId="1312"/>
    <cellStyle name="Normal 3 3 5 2" xfId="4732"/>
    <cellStyle name="Normal 3 3 5 3" xfId="7004"/>
    <cellStyle name="Normal 3 3 5 4" xfId="9276"/>
    <cellStyle name="Normal 3 3 6" xfId="3597"/>
    <cellStyle name="Normal 3 3 7" xfId="5869"/>
    <cellStyle name="Normal 3 3 8" xfId="8141"/>
    <cellStyle name="Normal 3 4" xfId="110"/>
    <cellStyle name="Normal 3 4 2" xfId="348"/>
    <cellStyle name="Normal 3 4 2 2" xfId="802"/>
    <cellStyle name="Normal 3 4 2 2 2" xfId="1937"/>
    <cellStyle name="Normal 3 4 2 2 2 2" xfId="5357"/>
    <cellStyle name="Normal 3 4 2 2 2 3" xfId="7629"/>
    <cellStyle name="Normal 3 4 2 2 2 4" xfId="9901"/>
    <cellStyle name="Normal 3 4 2 2 3" xfId="4222"/>
    <cellStyle name="Normal 3 4 2 2 4" xfId="6494"/>
    <cellStyle name="Normal 3 4 2 2 5" xfId="8766"/>
    <cellStyle name="Normal 3 4 2 3" xfId="1483"/>
    <cellStyle name="Normal 3 4 2 3 2" xfId="4903"/>
    <cellStyle name="Normal 3 4 2 3 3" xfId="7175"/>
    <cellStyle name="Normal 3 4 2 3 4" xfId="9447"/>
    <cellStyle name="Normal 3 4 2 4" xfId="3768"/>
    <cellStyle name="Normal 3 4 2 5" xfId="6040"/>
    <cellStyle name="Normal 3 4 2 6" xfId="8312"/>
    <cellStyle name="Normal 3 4 3" xfId="1029"/>
    <cellStyle name="Normal 3 4 3 2" xfId="2164"/>
    <cellStyle name="Normal 3 4 3 2 2" xfId="5584"/>
    <cellStyle name="Normal 3 4 3 2 3" xfId="7856"/>
    <cellStyle name="Normal 3 4 3 2 4" xfId="10128"/>
    <cellStyle name="Normal 3 4 3 3" xfId="4449"/>
    <cellStyle name="Normal 3 4 3 4" xfId="6721"/>
    <cellStyle name="Normal 3 4 3 5" xfId="8993"/>
    <cellStyle name="Normal 3 4 4" xfId="575"/>
    <cellStyle name="Normal 3 4 4 2" xfId="1710"/>
    <cellStyle name="Normal 3 4 4 2 2" xfId="5130"/>
    <cellStyle name="Normal 3 4 4 2 3" xfId="7402"/>
    <cellStyle name="Normal 3 4 4 2 4" xfId="9674"/>
    <cellStyle name="Normal 3 4 4 3" xfId="3995"/>
    <cellStyle name="Normal 3 4 4 4" xfId="6267"/>
    <cellStyle name="Normal 3 4 4 5" xfId="8539"/>
    <cellStyle name="Normal 3 4 5" xfId="1256"/>
    <cellStyle name="Normal 3 4 5 2" xfId="4676"/>
    <cellStyle name="Normal 3 4 5 3" xfId="6948"/>
    <cellStyle name="Normal 3 4 5 4" xfId="9220"/>
    <cellStyle name="Normal 3 4 6" xfId="3541"/>
    <cellStyle name="Normal 3 4 7" xfId="5813"/>
    <cellStyle name="Normal 3 4 8" xfId="8085"/>
    <cellStyle name="Normal 3 5" xfId="236"/>
    <cellStyle name="Normal 3 5 2" xfId="463"/>
    <cellStyle name="Normal 3 5 2 2" xfId="917"/>
    <cellStyle name="Normal 3 5 2 2 2" xfId="2052"/>
    <cellStyle name="Normal 3 5 2 2 2 2" xfId="5472"/>
    <cellStyle name="Normal 3 5 2 2 2 3" xfId="7744"/>
    <cellStyle name="Normal 3 5 2 2 2 4" xfId="10016"/>
    <cellStyle name="Normal 3 5 2 2 3" xfId="4337"/>
    <cellStyle name="Normal 3 5 2 2 4" xfId="6609"/>
    <cellStyle name="Normal 3 5 2 2 5" xfId="8881"/>
    <cellStyle name="Normal 3 5 2 3" xfId="1598"/>
    <cellStyle name="Normal 3 5 2 3 2" xfId="5018"/>
    <cellStyle name="Normal 3 5 2 3 3" xfId="7290"/>
    <cellStyle name="Normal 3 5 2 3 4" xfId="9562"/>
    <cellStyle name="Normal 3 5 2 4" xfId="3883"/>
    <cellStyle name="Normal 3 5 2 5" xfId="6155"/>
    <cellStyle name="Normal 3 5 2 6" xfId="8427"/>
    <cellStyle name="Normal 3 5 3" xfId="1144"/>
    <cellStyle name="Normal 3 5 3 2" xfId="2279"/>
    <cellStyle name="Normal 3 5 3 2 2" xfId="5699"/>
    <cellStyle name="Normal 3 5 3 2 3" xfId="7971"/>
    <cellStyle name="Normal 3 5 3 2 4" xfId="10243"/>
    <cellStyle name="Normal 3 5 3 3" xfId="4564"/>
    <cellStyle name="Normal 3 5 3 4" xfId="6836"/>
    <cellStyle name="Normal 3 5 3 5" xfId="9108"/>
    <cellStyle name="Normal 3 5 4" xfId="690"/>
    <cellStyle name="Normal 3 5 4 2" xfId="1825"/>
    <cellStyle name="Normal 3 5 4 2 2" xfId="5245"/>
    <cellStyle name="Normal 3 5 4 2 3" xfId="7517"/>
    <cellStyle name="Normal 3 5 4 2 4" xfId="9789"/>
    <cellStyle name="Normal 3 5 4 3" xfId="4110"/>
    <cellStyle name="Normal 3 5 4 4" xfId="6382"/>
    <cellStyle name="Normal 3 5 4 5" xfId="8654"/>
    <cellStyle name="Normal 3 5 5" xfId="1371"/>
    <cellStyle name="Normal 3 5 5 2" xfId="4791"/>
    <cellStyle name="Normal 3 5 5 3" xfId="7063"/>
    <cellStyle name="Normal 3 5 5 4" xfId="9335"/>
    <cellStyle name="Normal 3 5 6" xfId="3656"/>
    <cellStyle name="Normal 3 5 7" xfId="5928"/>
    <cellStyle name="Normal 3 5 8" xfId="8200"/>
    <cellStyle name="Normal 3 6" xfId="292"/>
    <cellStyle name="Normal 3 6 2" xfId="746"/>
    <cellStyle name="Normal 3 6 2 2" xfId="1881"/>
    <cellStyle name="Normal 3 6 2 2 2" xfId="5301"/>
    <cellStyle name="Normal 3 6 2 2 3" xfId="7573"/>
    <cellStyle name="Normal 3 6 2 2 4" xfId="9845"/>
    <cellStyle name="Normal 3 6 2 3" xfId="4166"/>
    <cellStyle name="Normal 3 6 2 4" xfId="6438"/>
    <cellStyle name="Normal 3 6 2 5" xfId="8710"/>
    <cellStyle name="Normal 3 6 3" xfId="1427"/>
    <cellStyle name="Normal 3 6 3 2" xfId="4847"/>
    <cellStyle name="Normal 3 6 3 3" xfId="7119"/>
    <cellStyle name="Normal 3 6 3 4" xfId="9391"/>
    <cellStyle name="Normal 3 6 4" xfId="3712"/>
    <cellStyle name="Normal 3 6 5" xfId="5984"/>
    <cellStyle name="Normal 3 6 6" xfId="8256"/>
    <cellStyle name="Normal 3 7" xfId="973"/>
    <cellStyle name="Normal 3 7 2" xfId="2108"/>
    <cellStyle name="Normal 3 7 2 2" xfId="5528"/>
    <cellStyle name="Normal 3 7 2 3" xfId="7800"/>
    <cellStyle name="Normal 3 7 2 4" xfId="10072"/>
    <cellStyle name="Normal 3 7 3" xfId="4393"/>
    <cellStyle name="Normal 3 7 4" xfId="6665"/>
    <cellStyle name="Normal 3 7 5" xfId="8937"/>
    <cellStyle name="Normal 3 8" xfId="519"/>
    <cellStyle name="Normal 3 8 2" xfId="1654"/>
    <cellStyle name="Normal 3 8 2 2" xfId="5074"/>
    <cellStyle name="Normal 3 8 2 3" xfId="7346"/>
    <cellStyle name="Normal 3 8 2 4" xfId="9618"/>
    <cellStyle name="Normal 3 8 3" xfId="3939"/>
    <cellStyle name="Normal 3 8 4" xfId="6211"/>
    <cellStyle name="Normal 3 8 5" xfId="8483"/>
    <cellStyle name="Normal 3 9" xfId="1200"/>
    <cellStyle name="Normal 3 9 2" xfId="4620"/>
    <cellStyle name="Normal 3 9 3" xfId="6892"/>
    <cellStyle name="Normal 3 9 4" xfId="9164"/>
    <cellStyle name="Normal 4" xfId="53"/>
    <cellStyle name="Normal 4 10" xfId="3487"/>
    <cellStyle name="Normal 4 11" xfId="5759"/>
    <cellStyle name="Normal 4 12" xfId="8031"/>
    <cellStyle name="Normal 4 2" xfId="84"/>
    <cellStyle name="Normal 4 2 10" xfId="5787"/>
    <cellStyle name="Normal 4 2 11" xfId="8059"/>
    <cellStyle name="Normal 4 2 2" xfId="196"/>
    <cellStyle name="Normal 4 2 2 2" xfId="434"/>
    <cellStyle name="Normal 4 2 2 2 2" xfId="888"/>
    <cellStyle name="Normal 4 2 2 2 2 2" xfId="2023"/>
    <cellStyle name="Normal 4 2 2 2 2 2 2" xfId="5443"/>
    <cellStyle name="Normal 4 2 2 2 2 2 3" xfId="7715"/>
    <cellStyle name="Normal 4 2 2 2 2 2 4" xfId="9987"/>
    <cellStyle name="Normal 4 2 2 2 2 3" xfId="4308"/>
    <cellStyle name="Normal 4 2 2 2 2 4" xfId="6580"/>
    <cellStyle name="Normal 4 2 2 2 2 5" xfId="8852"/>
    <cellStyle name="Normal 4 2 2 2 3" xfId="1569"/>
    <cellStyle name="Normal 4 2 2 2 3 2" xfId="4989"/>
    <cellStyle name="Normal 4 2 2 2 3 3" xfId="7261"/>
    <cellStyle name="Normal 4 2 2 2 3 4" xfId="9533"/>
    <cellStyle name="Normal 4 2 2 2 4" xfId="3854"/>
    <cellStyle name="Normal 4 2 2 2 5" xfId="6126"/>
    <cellStyle name="Normal 4 2 2 2 6" xfId="8398"/>
    <cellStyle name="Normal 4 2 2 3" xfId="1115"/>
    <cellStyle name="Normal 4 2 2 3 2" xfId="2250"/>
    <cellStyle name="Normal 4 2 2 3 2 2" xfId="5670"/>
    <cellStyle name="Normal 4 2 2 3 2 3" xfId="7942"/>
    <cellStyle name="Normal 4 2 2 3 2 4" xfId="10214"/>
    <cellStyle name="Normal 4 2 2 3 3" xfId="4535"/>
    <cellStyle name="Normal 4 2 2 3 4" xfId="6807"/>
    <cellStyle name="Normal 4 2 2 3 5" xfId="9079"/>
    <cellStyle name="Normal 4 2 2 4" xfId="661"/>
    <cellStyle name="Normal 4 2 2 4 2" xfId="1796"/>
    <cellStyle name="Normal 4 2 2 4 2 2" xfId="5216"/>
    <cellStyle name="Normal 4 2 2 4 2 3" xfId="7488"/>
    <cellStyle name="Normal 4 2 2 4 2 4" xfId="9760"/>
    <cellStyle name="Normal 4 2 2 4 3" xfId="4081"/>
    <cellStyle name="Normal 4 2 2 4 4" xfId="6353"/>
    <cellStyle name="Normal 4 2 2 4 5" xfId="8625"/>
    <cellStyle name="Normal 4 2 2 5" xfId="1342"/>
    <cellStyle name="Normal 4 2 2 5 2" xfId="4762"/>
    <cellStyle name="Normal 4 2 2 5 3" xfId="7034"/>
    <cellStyle name="Normal 4 2 2 5 4" xfId="9306"/>
    <cellStyle name="Normal 4 2 2 6" xfId="3627"/>
    <cellStyle name="Normal 4 2 2 7" xfId="5899"/>
    <cellStyle name="Normal 4 2 2 8" xfId="8171"/>
    <cellStyle name="Normal 4 2 3" xfId="140"/>
    <cellStyle name="Normal 4 2 3 2" xfId="378"/>
    <cellStyle name="Normal 4 2 3 2 2" xfId="832"/>
    <cellStyle name="Normal 4 2 3 2 2 2" xfId="1967"/>
    <cellStyle name="Normal 4 2 3 2 2 2 2" xfId="5387"/>
    <cellStyle name="Normal 4 2 3 2 2 2 3" xfId="7659"/>
    <cellStyle name="Normal 4 2 3 2 2 2 4" xfId="9931"/>
    <cellStyle name="Normal 4 2 3 2 2 3" xfId="4252"/>
    <cellStyle name="Normal 4 2 3 2 2 4" xfId="6524"/>
    <cellStyle name="Normal 4 2 3 2 2 5" xfId="8796"/>
    <cellStyle name="Normal 4 2 3 2 3" xfId="1513"/>
    <cellStyle name="Normal 4 2 3 2 3 2" xfId="4933"/>
    <cellStyle name="Normal 4 2 3 2 3 3" xfId="7205"/>
    <cellStyle name="Normal 4 2 3 2 3 4" xfId="9477"/>
    <cellStyle name="Normal 4 2 3 2 4" xfId="3798"/>
    <cellStyle name="Normal 4 2 3 2 5" xfId="6070"/>
    <cellStyle name="Normal 4 2 3 2 6" xfId="8342"/>
    <cellStyle name="Normal 4 2 3 3" xfId="1059"/>
    <cellStyle name="Normal 4 2 3 3 2" xfId="2194"/>
    <cellStyle name="Normal 4 2 3 3 2 2" xfId="5614"/>
    <cellStyle name="Normal 4 2 3 3 2 3" xfId="7886"/>
    <cellStyle name="Normal 4 2 3 3 2 4" xfId="10158"/>
    <cellStyle name="Normal 4 2 3 3 3" xfId="4479"/>
    <cellStyle name="Normal 4 2 3 3 4" xfId="6751"/>
    <cellStyle name="Normal 4 2 3 3 5" xfId="9023"/>
    <cellStyle name="Normal 4 2 3 4" xfId="605"/>
    <cellStyle name="Normal 4 2 3 4 2" xfId="1740"/>
    <cellStyle name="Normal 4 2 3 4 2 2" xfId="5160"/>
    <cellStyle name="Normal 4 2 3 4 2 3" xfId="7432"/>
    <cellStyle name="Normal 4 2 3 4 2 4" xfId="9704"/>
    <cellStyle name="Normal 4 2 3 4 3" xfId="4025"/>
    <cellStyle name="Normal 4 2 3 4 4" xfId="6297"/>
    <cellStyle name="Normal 4 2 3 4 5" xfId="8569"/>
    <cellStyle name="Normal 4 2 3 5" xfId="1286"/>
    <cellStyle name="Normal 4 2 3 5 2" xfId="4706"/>
    <cellStyle name="Normal 4 2 3 5 3" xfId="6978"/>
    <cellStyle name="Normal 4 2 3 5 4" xfId="9250"/>
    <cellStyle name="Normal 4 2 3 6" xfId="3571"/>
    <cellStyle name="Normal 4 2 3 7" xfId="5843"/>
    <cellStyle name="Normal 4 2 3 8" xfId="8115"/>
    <cellStyle name="Normal 4 2 4" xfId="266"/>
    <cellStyle name="Normal 4 2 4 2" xfId="493"/>
    <cellStyle name="Normal 4 2 4 2 2" xfId="947"/>
    <cellStyle name="Normal 4 2 4 2 2 2" xfId="2082"/>
    <cellStyle name="Normal 4 2 4 2 2 2 2" xfId="5502"/>
    <cellStyle name="Normal 4 2 4 2 2 2 3" xfId="7774"/>
    <cellStyle name="Normal 4 2 4 2 2 2 4" xfId="10046"/>
    <cellStyle name="Normal 4 2 4 2 2 3" xfId="4367"/>
    <cellStyle name="Normal 4 2 4 2 2 4" xfId="6639"/>
    <cellStyle name="Normal 4 2 4 2 2 5" xfId="8911"/>
    <cellStyle name="Normal 4 2 4 2 3" xfId="1628"/>
    <cellStyle name="Normal 4 2 4 2 3 2" xfId="5048"/>
    <cellStyle name="Normal 4 2 4 2 3 3" xfId="7320"/>
    <cellStyle name="Normal 4 2 4 2 3 4" xfId="9592"/>
    <cellStyle name="Normal 4 2 4 2 4" xfId="3913"/>
    <cellStyle name="Normal 4 2 4 2 5" xfId="6185"/>
    <cellStyle name="Normal 4 2 4 2 6" xfId="8457"/>
    <cellStyle name="Normal 4 2 4 3" xfId="1174"/>
    <cellStyle name="Normal 4 2 4 3 2" xfId="2309"/>
    <cellStyle name="Normal 4 2 4 3 2 2" xfId="5729"/>
    <cellStyle name="Normal 4 2 4 3 2 3" xfId="8001"/>
    <cellStyle name="Normal 4 2 4 3 2 4" xfId="10273"/>
    <cellStyle name="Normal 4 2 4 3 3" xfId="4594"/>
    <cellStyle name="Normal 4 2 4 3 4" xfId="6866"/>
    <cellStyle name="Normal 4 2 4 3 5" xfId="9138"/>
    <cellStyle name="Normal 4 2 4 4" xfId="720"/>
    <cellStyle name="Normal 4 2 4 4 2" xfId="1855"/>
    <cellStyle name="Normal 4 2 4 4 2 2" xfId="5275"/>
    <cellStyle name="Normal 4 2 4 4 2 3" xfId="7547"/>
    <cellStyle name="Normal 4 2 4 4 2 4" xfId="9819"/>
    <cellStyle name="Normal 4 2 4 4 3" xfId="4140"/>
    <cellStyle name="Normal 4 2 4 4 4" xfId="6412"/>
    <cellStyle name="Normal 4 2 4 4 5" xfId="8684"/>
    <cellStyle name="Normal 4 2 4 5" xfId="1401"/>
    <cellStyle name="Normal 4 2 4 5 2" xfId="4821"/>
    <cellStyle name="Normal 4 2 4 5 3" xfId="7093"/>
    <cellStyle name="Normal 4 2 4 5 4" xfId="9365"/>
    <cellStyle name="Normal 4 2 4 6" xfId="3686"/>
    <cellStyle name="Normal 4 2 4 7" xfId="5958"/>
    <cellStyle name="Normal 4 2 4 8" xfId="8230"/>
    <cellStyle name="Normal 4 2 5" xfId="322"/>
    <cellStyle name="Normal 4 2 5 2" xfId="776"/>
    <cellStyle name="Normal 4 2 5 2 2" xfId="1911"/>
    <cellStyle name="Normal 4 2 5 2 2 2" xfId="5331"/>
    <cellStyle name="Normal 4 2 5 2 2 3" xfId="7603"/>
    <cellStyle name="Normal 4 2 5 2 2 4" xfId="9875"/>
    <cellStyle name="Normal 4 2 5 2 3" xfId="4196"/>
    <cellStyle name="Normal 4 2 5 2 4" xfId="6468"/>
    <cellStyle name="Normal 4 2 5 2 5" xfId="8740"/>
    <cellStyle name="Normal 4 2 5 3" xfId="1457"/>
    <cellStyle name="Normal 4 2 5 3 2" xfId="4877"/>
    <cellStyle name="Normal 4 2 5 3 3" xfId="7149"/>
    <cellStyle name="Normal 4 2 5 3 4" xfId="9421"/>
    <cellStyle name="Normal 4 2 5 4" xfId="3742"/>
    <cellStyle name="Normal 4 2 5 5" xfId="6014"/>
    <cellStyle name="Normal 4 2 5 6" xfId="8286"/>
    <cellStyle name="Normal 4 2 6" xfId="1003"/>
    <cellStyle name="Normal 4 2 6 2" xfId="2138"/>
    <cellStyle name="Normal 4 2 6 2 2" xfId="5558"/>
    <cellStyle name="Normal 4 2 6 2 3" xfId="7830"/>
    <cellStyle name="Normal 4 2 6 2 4" xfId="10102"/>
    <cellStyle name="Normal 4 2 6 3" xfId="4423"/>
    <cellStyle name="Normal 4 2 6 4" xfId="6695"/>
    <cellStyle name="Normal 4 2 6 5" xfId="8967"/>
    <cellStyle name="Normal 4 2 7" xfId="549"/>
    <cellStyle name="Normal 4 2 7 2" xfId="1684"/>
    <cellStyle name="Normal 4 2 7 2 2" xfId="5104"/>
    <cellStyle name="Normal 4 2 7 2 3" xfId="7376"/>
    <cellStyle name="Normal 4 2 7 2 4" xfId="9648"/>
    <cellStyle name="Normal 4 2 7 3" xfId="3969"/>
    <cellStyle name="Normal 4 2 7 4" xfId="6241"/>
    <cellStyle name="Normal 4 2 7 5" xfId="8513"/>
    <cellStyle name="Normal 4 2 8" xfId="1230"/>
    <cellStyle name="Normal 4 2 8 2" xfId="4650"/>
    <cellStyle name="Normal 4 2 8 3" xfId="6922"/>
    <cellStyle name="Normal 4 2 8 4" xfId="9194"/>
    <cellStyle name="Normal 4 2 9" xfId="3515"/>
    <cellStyle name="Normal 4 3" xfId="168"/>
    <cellStyle name="Normal 4 3 2" xfId="406"/>
    <cellStyle name="Normal 4 3 2 2" xfId="860"/>
    <cellStyle name="Normal 4 3 2 2 2" xfId="1995"/>
    <cellStyle name="Normal 4 3 2 2 2 2" xfId="5415"/>
    <cellStyle name="Normal 4 3 2 2 2 3" xfId="7687"/>
    <cellStyle name="Normal 4 3 2 2 2 4" xfId="9959"/>
    <cellStyle name="Normal 4 3 2 2 3" xfId="4280"/>
    <cellStyle name="Normal 4 3 2 2 4" xfId="6552"/>
    <cellStyle name="Normal 4 3 2 2 5" xfId="8824"/>
    <cellStyle name="Normal 4 3 2 3" xfId="1541"/>
    <cellStyle name="Normal 4 3 2 3 2" xfId="4961"/>
    <cellStyle name="Normal 4 3 2 3 3" xfId="7233"/>
    <cellStyle name="Normal 4 3 2 3 4" xfId="9505"/>
    <cellStyle name="Normal 4 3 2 4" xfId="3826"/>
    <cellStyle name="Normal 4 3 2 5" xfId="6098"/>
    <cellStyle name="Normal 4 3 2 6" xfId="8370"/>
    <cellStyle name="Normal 4 3 3" xfId="1087"/>
    <cellStyle name="Normal 4 3 3 2" xfId="2222"/>
    <cellStyle name="Normal 4 3 3 2 2" xfId="5642"/>
    <cellStyle name="Normal 4 3 3 2 3" xfId="7914"/>
    <cellStyle name="Normal 4 3 3 2 4" xfId="10186"/>
    <cellStyle name="Normal 4 3 3 3" xfId="4507"/>
    <cellStyle name="Normal 4 3 3 4" xfId="6779"/>
    <cellStyle name="Normal 4 3 3 5" xfId="9051"/>
    <cellStyle name="Normal 4 3 4" xfId="633"/>
    <cellStyle name="Normal 4 3 4 2" xfId="1768"/>
    <cellStyle name="Normal 4 3 4 2 2" xfId="5188"/>
    <cellStyle name="Normal 4 3 4 2 3" xfId="7460"/>
    <cellStyle name="Normal 4 3 4 2 4" xfId="9732"/>
    <cellStyle name="Normal 4 3 4 3" xfId="4053"/>
    <cellStyle name="Normal 4 3 4 4" xfId="6325"/>
    <cellStyle name="Normal 4 3 4 5" xfId="8597"/>
    <cellStyle name="Normal 4 3 5" xfId="1314"/>
    <cellStyle name="Normal 4 3 5 2" xfId="4734"/>
    <cellStyle name="Normal 4 3 5 3" xfId="7006"/>
    <cellStyle name="Normal 4 3 5 4" xfId="9278"/>
    <cellStyle name="Normal 4 3 6" xfId="3599"/>
    <cellStyle name="Normal 4 3 7" xfId="5871"/>
    <cellStyle name="Normal 4 3 8" xfId="8143"/>
    <cellStyle name="Normal 4 4" xfId="112"/>
    <cellStyle name="Normal 4 4 2" xfId="350"/>
    <cellStyle name="Normal 4 4 2 2" xfId="804"/>
    <cellStyle name="Normal 4 4 2 2 2" xfId="1939"/>
    <cellStyle name="Normal 4 4 2 2 2 2" xfId="5359"/>
    <cellStyle name="Normal 4 4 2 2 2 3" xfId="7631"/>
    <cellStyle name="Normal 4 4 2 2 2 4" xfId="9903"/>
    <cellStyle name="Normal 4 4 2 2 3" xfId="4224"/>
    <cellStyle name="Normal 4 4 2 2 4" xfId="6496"/>
    <cellStyle name="Normal 4 4 2 2 5" xfId="8768"/>
    <cellStyle name="Normal 4 4 2 3" xfId="1485"/>
    <cellStyle name="Normal 4 4 2 3 2" xfId="4905"/>
    <cellStyle name="Normal 4 4 2 3 3" xfId="7177"/>
    <cellStyle name="Normal 4 4 2 3 4" xfId="9449"/>
    <cellStyle name="Normal 4 4 2 4" xfId="3770"/>
    <cellStyle name="Normal 4 4 2 5" xfId="6042"/>
    <cellStyle name="Normal 4 4 2 6" xfId="8314"/>
    <cellStyle name="Normal 4 4 3" xfId="1031"/>
    <cellStyle name="Normal 4 4 3 2" xfId="2166"/>
    <cellStyle name="Normal 4 4 3 2 2" xfId="5586"/>
    <cellStyle name="Normal 4 4 3 2 3" xfId="7858"/>
    <cellStyle name="Normal 4 4 3 2 4" xfId="10130"/>
    <cellStyle name="Normal 4 4 3 3" xfId="4451"/>
    <cellStyle name="Normal 4 4 3 4" xfId="6723"/>
    <cellStyle name="Normal 4 4 3 5" xfId="8995"/>
    <cellStyle name="Normal 4 4 4" xfId="577"/>
    <cellStyle name="Normal 4 4 4 2" xfId="1712"/>
    <cellStyle name="Normal 4 4 4 2 2" xfId="5132"/>
    <cellStyle name="Normal 4 4 4 2 3" xfId="7404"/>
    <cellStyle name="Normal 4 4 4 2 4" xfId="9676"/>
    <cellStyle name="Normal 4 4 4 3" xfId="3997"/>
    <cellStyle name="Normal 4 4 4 4" xfId="6269"/>
    <cellStyle name="Normal 4 4 4 5" xfId="8541"/>
    <cellStyle name="Normal 4 4 5" xfId="1258"/>
    <cellStyle name="Normal 4 4 5 2" xfId="4678"/>
    <cellStyle name="Normal 4 4 5 3" xfId="6950"/>
    <cellStyle name="Normal 4 4 5 4" xfId="9222"/>
    <cellStyle name="Normal 4 4 6" xfId="3543"/>
    <cellStyle name="Normal 4 4 7" xfId="5815"/>
    <cellStyle name="Normal 4 4 8" xfId="8087"/>
    <cellStyle name="Normal 4 5" xfId="238"/>
    <cellStyle name="Normal 4 5 2" xfId="465"/>
    <cellStyle name="Normal 4 5 2 2" xfId="919"/>
    <cellStyle name="Normal 4 5 2 2 2" xfId="2054"/>
    <cellStyle name="Normal 4 5 2 2 2 2" xfId="5474"/>
    <cellStyle name="Normal 4 5 2 2 2 3" xfId="7746"/>
    <cellStyle name="Normal 4 5 2 2 2 4" xfId="10018"/>
    <cellStyle name="Normal 4 5 2 2 3" xfId="4339"/>
    <cellStyle name="Normal 4 5 2 2 4" xfId="6611"/>
    <cellStyle name="Normal 4 5 2 2 5" xfId="8883"/>
    <cellStyle name="Normal 4 5 2 3" xfId="1600"/>
    <cellStyle name="Normal 4 5 2 3 2" xfId="5020"/>
    <cellStyle name="Normal 4 5 2 3 3" xfId="7292"/>
    <cellStyle name="Normal 4 5 2 3 4" xfId="9564"/>
    <cellStyle name="Normal 4 5 2 4" xfId="3885"/>
    <cellStyle name="Normal 4 5 2 5" xfId="6157"/>
    <cellStyle name="Normal 4 5 2 6" xfId="8429"/>
    <cellStyle name="Normal 4 5 3" xfId="1146"/>
    <cellStyle name="Normal 4 5 3 2" xfId="2281"/>
    <cellStyle name="Normal 4 5 3 2 2" xfId="5701"/>
    <cellStyle name="Normal 4 5 3 2 3" xfId="7973"/>
    <cellStyle name="Normal 4 5 3 2 4" xfId="10245"/>
    <cellStyle name="Normal 4 5 3 3" xfId="4566"/>
    <cellStyle name="Normal 4 5 3 4" xfId="6838"/>
    <cellStyle name="Normal 4 5 3 5" xfId="9110"/>
    <cellStyle name="Normal 4 5 4" xfId="692"/>
    <cellStyle name="Normal 4 5 4 2" xfId="1827"/>
    <cellStyle name="Normal 4 5 4 2 2" xfId="5247"/>
    <cellStyle name="Normal 4 5 4 2 3" xfId="7519"/>
    <cellStyle name="Normal 4 5 4 2 4" xfId="9791"/>
    <cellStyle name="Normal 4 5 4 3" xfId="4112"/>
    <cellStyle name="Normal 4 5 4 4" xfId="6384"/>
    <cellStyle name="Normal 4 5 4 5" xfId="8656"/>
    <cellStyle name="Normal 4 5 5" xfId="1373"/>
    <cellStyle name="Normal 4 5 5 2" xfId="4793"/>
    <cellStyle name="Normal 4 5 5 3" xfId="7065"/>
    <cellStyle name="Normal 4 5 5 4" xfId="9337"/>
    <cellStyle name="Normal 4 5 6" xfId="3658"/>
    <cellStyle name="Normal 4 5 7" xfId="5930"/>
    <cellStyle name="Normal 4 5 8" xfId="8202"/>
    <cellStyle name="Normal 4 6" xfId="294"/>
    <cellStyle name="Normal 4 6 2" xfId="748"/>
    <cellStyle name="Normal 4 6 2 2" xfId="1883"/>
    <cellStyle name="Normal 4 6 2 2 2" xfId="5303"/>
    <cellStyle name="Normal 4 6 2 2 3" xfId="7575"/>
    <cellStyle name="Normal 4 6 2 2 4" xfId="9847"/>
    <cellStyle name="Normal 4 6 2 3" xfId="4168"/>
    <cellStyle name="Normal 4 6 2 4" xfId="6440"/>
    <cellStyle name="Normal 4 6 2 5" xfId="8712"/>
    <cellStyle name="Normal 4 6 3" xfId="1429"/>
    <cellStyle name="Normal 4 6 3 2" xfId="4849"/>
    <cellStyle name="Normal 4 6 3 3" xfId="7121"/>
    <cellStyle name="Normal 4 6 3 4" xfId="9393"/>
    <cellStyle name="Normal 4 6 4" xfId="3714"/>
    <cellStyle name="Normal 4 6 5" xfId="5986"/>
    <cellStyle name="Normal 4 6 6" xfId="8258"/>
    <cellStyle name="Normal 4 7" xfId="975"/>
    <cellStyle name="Normal 4 7 2" xfId="2110"/>
    <cellStyle name="Normal 4 7 2 2" xfId="5530"/>
    <cellStyle name="Normal 4 7 2 3" xfId="7802"/>
    <cellStyle name="Normal 4 7 2 4" xfId="10074"/>
    <cellStyle name="Normal 4 7 3" xfId="4395"/>
    <cellStyle name="Normal 4 7 4" xfId="6667"/>
    <cellStyle name="Normal 4 7 5" xfId="8939"/>
    <cellStyle name="Normal 4 8" xfId="521"/>
    <cellStyle name="Normal 4 8 2" xfId="1656"/>
    <cellStyle name="Normal 4 8 2 2" xfId="5076"/>
    <cellStyle name="Normal 4 8 2 3" xfId="7348"/>
    <cellStyle name="Normal 4 8 2 4" xfId="9620"/>
    <cellStyle name="Normal 4 8 3" xfId="3941"/>
    <cellStyle name="Normal 4 8 4" xfId="6213"/>
    <cellStyle name="Normal 4 8 5" xfId="8485"/>
    <cellStyle name="Normal 4 9" xfId="1202"/>
    <cellStyle name="Normal 4 9 2" xfId="4622"/>
    <cellStyle name="Normal 4 9 3" xfId="6894"/>
    <cellStyle name="Normal 4 9 4" xfId="9166"/>
    <cellStyle name="Normal 5" xfId="56"/>
    <cellStyle name="Normal 5 10" xfId="3489"/>
    <cellStyle name="Normal 5 11" xfId="5761"/>
    <cellStyle name="Normal 5 12" xfId="8033"/>
    <cellStyle name="Normal 5 2" xfId="86"/>
    <cellStyle name="Normal 5 2 10" xfId="5789"/>
    <cellStyle name="Normal 5 2 11" xfId="8061"/>
    <cellStyle name="Normal 5 2 2" xfId="198"/>
    <cellStyle name="Normal 5 2 2 2" xfId="436"/>
    <cellStyle name="Normal 5 2 2 2 2" xfId="890"/>
    <cellStyle name="Normal 5 2 2 2 2 2" xfId="2025"/>
    <cellStyle name="Normal 5 2 2 2 2 2 2" xfId="5445"/>
    <cellStyle name="Normal 5 2 2 2 2 2 3" xfId="7717"/>
    <cellStyle name="Normal 5 2 2 2 2 2 4" xfId="9989"/>
    <cellStyle name="Normal 5 2 2 2 2 3" xfId="4310"/>
    <cellStyle name="Normal 5 2 2 2 2 4" xfId="6582"/>
    <cellStyle name="Normal 5 2 2 2 2 5" xfId="8854"/>
    <cellStyle name="Normal 5 2 2 2 3" xfId="1571"/>
    <cellStyle name="Normal 5 2 2 2 3 2" xfId="4991"/>
    <cellStyle name="Normal 5 2 2 2 3 3" xfId="7263"/>
    <cellStyle name="Normal 5 2 2 2 3 4" xfId="9535"/>
    <cellStyle name="Normal 5 2 2 2 4" xfId="3856"/>
    <cellStyle name="Normal 5 2 2 2 5" xfId="6128"/>
    <cellStyle name="Normal 5 2 2 2 6" xfId="8400"/>
    <cellStyle name="Normal 5 2 2 3" xfId="1117"/>
    <cellStyle name="Normal 5 2 2 3 2" xfId="2252"/>
    <cellStyle name="Normal 5 2 2 3 2 2" xfId="5672"/>
    <cellStyle name="Normal 5 2 2 3 2 3" xfId="7944"/>
    <cellStyle name="Normal 5 2 2 3 2 4" xfId="10216"/>
    <cellStyle name="Normal 5 2 2 3 3" xfId="4537"/>
    <cellStyle name="Normal 5 2 2 3 4" xfId="6809"/>
    <cellStyle name="Normal 5 2 2 3 5" xfId="9081"/>
    <cellStyle name="Normal 5 2 2 4" xfId="663"/>
    <cellStyle name="Normal 5 2 2 4 2" xfId="1798"/>
    <cellStyle name="Normal 5 2 2 4 2 2" xfId="5218"/>
    <cellStyle name="Normal 5 2 2 4 2 3" xfId="7490"/>
    <cellStyle name="Normal 5 2 2 4 2 4" xfId="9762"/>
    <cellStyle name="Normal 5 2 2 4 3" xfId="4083"/>
    <cellStyle name="Normal 5 2 2 4 4" xfId="6355"/>
    <cellStyle name="Normal 5 2 2 4 5" xfId="8627"/>
    <cellStyle name="Normal 5 2 2 5" xfId="1344"/>
    <cellStyle name="Normal 5 2 2 5 2" xfId="4764"/>
    <cellStyle name="Normal 5 2 2 5 3" xfId="7036"/>
    <cellStyle name="Normal 5 2 2 5 4" xfId="9308"/>
    <cellStyle name="Normal 5 2 2 6" xfId="3629"/>
    <cellStyle name="Normal 5 2 2 7" xfId="5901"/>
    <cellStyle name="Normal 5 2 2 8" xfId="8173"/>
    <cellStyle name="Normal 5 2 3" xfId="142"/>
    <cellStyle name="Normal 5 2 3 2" xfId="380"/>
    <cellStyle name="Normal 5 2 3 2 2" xfId="834"/>
    <cellStyle name="Normal 5 2 3 2 2 2" xfId="1969"/>
    <cellStyle name="Normal 5 2 3 2 2 2 2" xfId="5389"/>
    <cellStyle name="Normal 5 2 3 2 2 2 3" xfId="7661"/>
    <cellStyle name="Normal 5 2 3 2 2 2 4" xfId="9933"/>
    <cellStyle name="Normal 5 2 3 2 2 3" xfId="4254"/>
    <cellStyle name="Normal 5 2 3 2 2 4" xfId="6526"/>
    <cellStyle name="Normal 5 2 3 2 2 5" xfId="8798"/>
    <cellStyle name="Normal 5 2 3 2 3" xfId="1515"/>
    <cellStyle name="Normal 5 2 3 2 3 2" xfId="4935"/>
    <cellStyle name="Normal 5 2 3 2 3 3" xfId="7207"/>
    <cellStyle name="Normal 5 2 3 2 3 4" xfId="9479"/>
    <cellStyle name="Normal 5 2 3 2 4" xfId="3800"/>
    <cellStyle name="Normal 5 2 3 2 5" xfId="6072"/>
    <cellStyle name="Normal 5 2 3 2 6" xfId="8344"/>
    <cellStyle name="Normal 5 2 3 3" xfId="1061"/>
    <cellStyle name="Normal 5 2 3 3 2" xfId="2196"/>
    <cellStyle name="Normal 5 2 3 3 2 2" xfId="5616"/>
    <cellStyle name="Normal 5 2 3 3 2 3" xfId="7888"/>
    <cellStyle name="Normal 5 2 3 3 2 4" xfId="10160"/>
    <cellStyle name="Normal 5 2 3 3 3" xfId="4481"/>
    <cellStyle name="Normal 5 2 3 3 4" xfId="6753"/>
    <cellStyle name="Normal 5 2 3 3 5" xfId="9025"/>
    <cellStyle name="Normal 5 2 3 4" xfId="607"/>
    <cellStyle name="Normal 5 2 3 4 2" xfId="1742"/>
    <cellStyle name="Normal 5 2 3 4 2 2" xfId="5162"/>
    <cellStyle name="Normal 5 2 3 4 2 3" xfId="7434"/>
    <cellStyle name="Normal 5 2 3 4 2 4" xfId="9706"/>
    <cellStyle name="Normal 5 2 3 4 3" xfId="4027"/>
    <cellStyle name="Normal 5 2 3 4 4" xfId="6299"/>
    <cellStyle name="Normal 5 2 3 4 5" xfId="8571"/>
    <cellStyle name="Normal 5 2 3 5" xfId="1288"/>
    <cellStyle name="Normal 5 2 3 5 2" xfId="4708"/>
    <cellStyle name="Normal 5 2 3 5 3" xfId="6980"/>
    <cellStyle name="Normal 5 2 3 5 4" xfId="9252"/>
    <cellStyle name="Normal 5 2 3 6" xfId="3573"/>
    <cellStyle name="Normal 5 2 3 7" xfId="5845"/>
    <cellStyle name="Normal 5 2 3 8" xfId="8117"/>
    <cellStyle name="Normal 5 2 4" xfId="268"/>
    <cellStyle name="Normal 5 2 4 2" xfId="495"/>
    <cellStyle name="Normal 5 2 4 2 2" xfId="949"/>
    <cellStyle name="Normal 5 2 4 2 2 2" xfId="2084"/>
    <cellStyle name="Normal 5 2 4 2 2 2 2" xfId="5504"/>
    <cellStyle name="Normal 5 2 4 2 2 2 3" xfId="7776"/>
    <cellStyle name="Normal 5 2 4 2 2 2 4" xfId="10048"/>
    <cellStyle name="Normal 5 2 4 2 2 3" xfId="4369"/>
    <cellStyle name="Normal 5 2 4 2 2 4" xfId="6641"/>
    <cellStyle name="Normal 5 2 4 2 2 5" xfId="8913"/>
    <cellStyle name="Normal 5 2 4 2 3" xfId="1630"/>
    <cellStyle name="Normal 5 2 4 2 3 2" xfId="5050"/>
    <cellStyle name="Normal 5 2 4 2 3 3" xfId="7322"/>
    <cellStyle name="Normal 5 2 4 2 3 4" xfId="9594"/>
    <cellStyle name="Normal 5 2 4 2 4" xfId="3915"/>
    <cellStyle name="Normal 5 2 4 2 5" xfId="6187"/>
    <cellStyle name="Normal 5 2 4 2 6" xfId="8459"/>
    <cellStyle name="Normal 5 2 4 3" xfId="1176"/>
    <cellStyle name="Normal 5 2 4 3 2" xfId="2311"/>
    <cellStyle name="Normal 5 2 4 3 2 2" xfId="5731"/>
    <cellStyle name="Normal 5 2 4 3 2 3" xfId="8003"/>
    <cellStyle name="Normal 5 2 4 3 2 4" xfId="10275"/>
    <cellStyle name="Normal 5 2 4 3 3" xfId="4596"/>
    <cellStyle name="Normal 5 2 4 3 4" xfId="6868"/>
    <cellStyle name="Normal 5 2 4 3 5" xfId="9140"/>
    <cellStyle name="Normal 5 2 4 4" xfId="722"/>
    <cellStyle name="Normal 5 2 4 4 2" xfId="1857"/>
    <cellStyle name="Normal 5 2 4 4 2 2" xfId="5277"/>
    <cellStyle name="Normal 5 2 4 4 2 3" xfId="7549"/>
    <cellStyle name="Normal 5 2 4 4 2 4" xfId="9821"/>
    <cellStyle name="Normal 5 2 4 4 3" xfId="4142"/>
    <cellStyle name="Normal 5 2 4 4 4" xfId="6414"/>
    <cellStyle name="Normal 5 2 4 4 5" xfId="8686"/>
    <cellStyle name="Normal 5 2 4 5" xfId="1403"/>
    <cellStyle name="Normal 5 2 4 5 2" xfId="4823"/>
    <cellStyle name="Normal 5 2 4 5 3" xfId="7095"/>
    <cellStyle name="Normal 5 2 4 5 4" xfId="9367"/>
    <cellStyle name="Normal 5 2 4 6" xfId="3688"/>
    <cellStyle name="Normal 5 2 4 7" xfId="5960"/>
    <cellStyle name="Normal 5 2 4 8" xfId="8232"/>
    <cellStyle name="Normal 5 2 5" xfId="324"/>
    <cellStyle name="Normal 5 2 5 2" xfId="778"/>
    <cellStyle name="Normal 5 2 5 2 2" xfId="1913"/>
    <cellStyle name="Normal 5 2 5 2 2 2" xfId="5333"/>
    <cellStyle name="Normal 5 2 5 2 2 3" xfId="7605"/>
    <cellStyle name="Normal 5 2 5 2 2 4" xfId="9877"/>
    <cellStyle name="Normal 5 2 5 2 3" xfId="4198"/>
    <cellStyle name="Normal 5 2 5 2 4" xfId="6470"/>
    <cellStyle name="Normal 5 2 5 2 5" xfId="8742"/>
    <cellStyle name="Normal 5 2 5 3" xfId="1459"/>
    <cellStyle name="Normal 5 2 5 3 2" xfId="4879"/>
    <cellStyle name="Normal 5 2 5 3 3" xfId="7151"/>
    <cellStyle name="Normal 5 2 5 3 4" xfId="9423"/>
    <cellStyle name="Normal 5 2 5 4" xfId="3744"/>
    <cellStyle name="Normal 5 2 5 5" xfId="6016"/>
    <cellStyle name="Normal 5 2 5 6" xfId="8288"/>
    <cellStyle name="Normal 5 2 6" xfId="1005"/>
    <cellStyle name="Normal 5 2 6 2" xfId="2140"/>
    <cellStyle name="Normal 5 2 6 2 2" xfId="5560"/>
    <cellStyle name="Normal 5 2 6 2 3" xfId="7832"/>
    <cellStyle name="Normal 5 2 6 2 4" xfId="10104"/>
    <cellStyle name="Normal 5 2 6 3" xfId="4425"/>
    <cellStyle name="Normal 5 2 6 4" xfId="6697"/>
    <cellStyle name="Normal 5 2 6 5" xfId="8969"/>
    <cellStyle name="Normal 5 2 7" xfId="551"/>
    <cellStyle name="Normal 5 2 7 2" xfId="1686"/>
    <cellStyle name="Normal 5 2 7 2 2" xfId="5106"/>
    <cellStyle name="Normal 5 2 7 2 3" xfId="7378"/>
    <cellStyle name="Normal 5 2 7 2 4" xfId="9650"/>
    <cellStyle name="Normal 5 2 7 3" xfId="3971"/>
    <cellStyle name="Normal 5 2 7 4" xfId="6243"/>
    <cellStyle name="Normal 5 2 7 5" xfId="8515"/>
    <cellStyle name="Normal 5 2 8" xfId="1232"/>
    <cellStyle name="Normal 5 2 8 2" xfId="4652"/>
    <cellStyle name="Normal 5 2 8 3" xfId="6924"/>
    <cellStyle name="Normal 5 2 8 4" xfId="9196"/>
    <cellStyle name="Normal 5 2 9" xfId="3517"/>
    <cellStyle name="Normal 5 3" xfId="170"/>
    <cellStyle name="Normal 5 3 2" xfId="408"/>
    <cellStyle name="Normal 5 3 2 2" xfId="862"/>
    <cellStyle name="Normal 5 3 2 2 2" xfId="1997"/>
    <cellStyle name="Normal 5 3 2 2 2 2" xfId="5417"/>
    <cellStyle name="Normal 5 3 2 2 2 3" xfId="7689"/>
    <cellStyle name="Normal 5 3 2 2 2 4" xfId="9961"/>
    <cellStyle name="Normal 5 3 2 2 3" xfId="4282"/>
    <cellStyle name="Normal 5 3 2 2 4" xfId="6554"/>
    <cellStyle name="Normal 5 3 2 2 5" xfId="8826"/>
    <cellStyle name="Normal 5 3 2 3" xfId="1543"/>
    <cellStyle name="Normal 5 3 2 3 2" xfId="4963"/>
    <cellStyle name="Normal 5 3 2 3 3" xfId="7235"/>
    <cellStyle name="Normal 5 3 2 3 4" xfId="9507"/>
    <cellStyle name="Normal 5 3 2 4" xfId="3828"/>
    <cellStyle name="Normal 5 3 2 5" xfId="6100"/>
    <cellStyle name="Normal 5 3 2 6" xfId="8372"/>
    <cellStyle name="Normal 5 3 3" xfId="1089"/>
    <cellStyle name="Normal 5 3 3 2" xfId="2224"/>
    <cellStyle name="Normal 5 3 3 2 2" xfId="5644"/>
    <cellStyle name="Normal 5 3 3 2 3" xfId="7916"/>
    <cellStyle name="Normal 5 3 3 2 4" xfId="10188"/>
    <cellStyle name="Normal 5 3 3 3" xfId="4509"/>
    <cellStyle name="Normal 5 3 3 4" xfId="6781"/>
    <cellStyle name="Normal 5 3 3 5" xfId="9053"/>
    <cellStyle name="Normal 5 3 4" xfId="635"/>
    <cellStyle name="Normal 5 3 4 2" xfId="1770"/>
    <cellStyle name="Normal 5 3 4 2 2" xfId="5190"/>
    <cellStyle name="Normal 5 3 4 2 3" xfId="7462"/>
    <cellStyle name="Normal 5 3 4 2 4" xfId="9734"/>
    <cellStyle name="Normal 5 3 4 3" xfId="4055"/>
    <cellStyle name="Normal 5 3 4 4" xfId="6327"/>
    <cellStyle name="Normal 5 3 4 5" xfId="8599"/>
    <cellStyle name="Normal 5 3 5" xfId="1316"/>
    <cellStyle name="Normal 5 3 5 2" xfId="4736"/>
    <cellStyle name="Normal 5 3 5 3" xfId="7008"/>
    <cellStyle name="Normal 5 3 5 4" xfId="9280"/>
    <cellStyle name="Normal 5 3 6" xfId="3601"/>
    <cellStyle name="Normal 5 3 7" xfId="5873"/>
    <cellStyle name="Normal 5 3 8" xfId="8145"/>
    <cellStyle name="Normal 5 4" xfId="114"/>
    <cellStyle name="Normal 5 4 2" xfId="352"/>
    <cellStyle name="Normal 5 4 2 2" xfId="806"/>
    <cellStyle name="Normal 5 4 2 2 2" xfId="1941"/>
    <cellStyle name="Normal 5 4 2 2 2 2" xfId="5361"/>
    <cellStyle name="Normal 5 4 2 2 2 3" xfId="7633"/>
    <cellStyle name="Normal 5 4 2 2 2 4" xfId="9905"/>
    <cellStyle name="Normal 5 4 2 2 3" xfId="4226"/>
    <cellStyle name="Normal 5 4 2 2 4" xfId="6498"/>
    <cellStyle name="Normal 5 4 2 2 5" xfId="8770"/>
    <cellStyle name="Normal 5 4 2 3" xfId="1487"/>
    <cellStyle name="Normal 5 4 2 3 2" xfId="4907"/>
    <cellStyle name="Normal 5 4 2 3 3" xfId="7179"/>
    <cellStyle name="Normal 5 4 2 3 4" xfId="9451"/>
    <cellStyle name="Normal 5 4 2 4" xfId="3772"/>
    <cellStyle name="Normal 5 4 2 5" xfId="6044"/>
    <cellStyle name="Normal 5 4 2 6" xfId="8316"/>
    <cellStyle name="Normal 5 4 3" xfId="1033"/>
    <cellStyle name="Normal 5 4 3 2" xfId="2168"/>
    <cellStyle name="Normal 5 4 3 2 2" xfId="5588"/>
    <cellStyle name="Normal 5 4 3 2 3" xfId="7860"/>
    <cellStyle name="Normal 5 4 3 2 4" xfId="10132"/>
    <cellStyle name="Normal 5 4 3 3" xfId="4453"/>
    <cellStyle name="Normal 5 4 3 4" xfId="6725"/>
    <cellStyle name="Normal 5 4 3 5" xfId="8997"/>
    <cellStyle name="Normal 5 4 4" xfId="579"/>
    <cellStyle name="Normal 5 4 4 2" xfId="1714"/>
    <cellStyle name="Normal 5 4 4 2 2" xfId="5134"/>
    <cellStyle name="Normal 5 4 4 2 3" xfId="7406"/>
    <cellStyle name="Normal 5 4 4 2 4" xfId="9678"/>
    <cellStyle name="Normal 5 4 4 3" xfId="3999"/>
    <cellStyle name="Normal 5 4 4 4" xfId="6271"/>
    <cellStyle name="Normal 5 4 4 5" xfId="8543"/>
    <cellStyle name="Normal 5 4 5" xfId="1260"/>
    <cellStyle name="Normal 5 4 5 2" xfId="4680"/>
    <cellStyle name="Normal 5 4 5 3" xfId="6952"/>
    <cellStyle name="Normal 5 4 5 4" xfId="9224"/>
    <cellStyle name="Normal 5 4 6" xfId="3545"/>
    <cellStyle name="Normal 5 4 7" xfId="5817"/>
    <cellStyle name="Normal 5 4 8" xfId="8089"/>
    <cellStyle name="Normal 5 5" xfId="240"/>
    <cellStyle name="Normal 5 5 2" xfId="467"/>
    <cellStyle name="Normal 5 5 2 2" xfId="921"/>
    <cellStyle name="Normal 5 5 2 2 2" xfId="2056"/>
    <cellStyle name="Normal 5 5 2 2 2 2" xfId="5476"/>
    <cellStyle name="Normal 5 5 2 2 2 3" xfId="7748"/>
    <cellStyle name="Normal 5 5 2 2 2 4" xfId="10020"/>
    <cellStyle name="Normal 5 5 2 2 3" xfId="4341"/>
    <cellStyle name="Normal 5 5 2 2 4" xfId="6613"/>
    <cellStyle name="Normal 5 5 2 2 5" xfId="8885"/>
    <cellStyle name="Normal 5 5 2 3" xfId="1602"/>
    <cellStyle name="Normal 5 5 2 3 2" xfId="5022"/>
    <cellStyle name="Normal 5 5 2 3 3" xfId="7294"/>
    <cellStyle name="Normal 5 5 2 3 4" xfId="9566"/>
    <cellStyle name="Normal 5 5 2 4" xfId="3887"/>
    <cellStyle name="Normal 5 5 2 5" xfId="6159"/>
    <cellStyle name="Normal 5 5 2 6" xfId="8431"/>
    <cellStyle name="Normal 5 5 3" xfId="1148"/>
    <cellStyle name="Normal 5 5 3 2" xfId="2283"/>
    <cellStyle name="Normal 5 5 3 2 2" xfId="5703"/>
    <cellStyle name="Normal 5 5 3 2 3" xfId="7975"/>
    <cellStyle name="Normal 5 5 3 2 4" xfId="10247"/>
    <cellStyle name="Normal 5 5 3 3" xfId="4568"/>
    <cellStyle name="Normal 5 5 3 4" xfId="6840"/>
    <cellStyle name="Normal 5 5 3 5" xfId="9112"/>
    <cellStyle name="Normal 5 5 4" xfId="694"/>
    <cellStyle name="Normal 5 5 4 2" xfId="1829"/>
    <cellStyle name="Normal 5 5 4 2 2" xfId="5249"/>
    <cellStyle name="Normal 5 5 4 2 3" xfId="7521"/>
    <cellStyle name="Normal 5 5 4 2 4" xfId="9793"/>
    <cellStyle name="Normal 5 5 4 3" xfId="4114"/>
    <cellStyle name="Normal 5 5 4 4" xfId="6386"/>
    <cellStyle name="Normal 5 5 4 5" xfId="8658"/>
    <cellStyle name="Normal 5 5 5" xfId="1375"/>
    <cellStyle name="Normal 5 5 5 2" xfId="4795"/>
    <cellStyle name="Normal 5 5 5 3" xfId="7067"/>
    <cellStyle name="Normal 5 5 5 4" xfId="9339"/>
    <cellStyle name="Normal 5 5 6" xfId="3660"/>
    <cellStyle name="Normal 5 5 7" xfId="5932"/>
    <cellStyle name="Normal 5 5 8" xfId="8204"/>
    <cellStyle name="Normal 5 6" xfId="296"/>
    <cellStyle name="Normal 5 6 2" xfId="750"/>
    <cellStyle name="Normal 5 6 2 2" xfId="1885"/>
    <cellStyle name="Normal 5 6 2 2 2" xfId="5305"/>
    <cellStyle name="Normal 5 6 2 2 3" xfId="7577"/>
    <cellStyle name="Normal 5 6 2 2 4" xfId="9849"/>
    <cellStyle name="Normal 5 6 2 3" xfId="4170"/>
    <cellStyle name="Normal 5 6 2 4" xfId="6442"/>
    <cellStyle name="Normal 5 6 2 5" xfId="8714"/>
    <cellStyle name="Normal 5 6 3" xfId="1431"/>
    <cellStyle name="Normal 5 6 3 2" xfId="4851"/>
    <cellStyle name="Normal 5 6 3 3" xfId="7123"/>
    <cellStyle name="Normal 5 6 3 4" xfId="9395"/>
    <cellStyle name="Normal 5 6 4" xfId="3716"/>
    <cellStyle name="Normal 5 6 5" xfId="5988"/>
    <cellStyle name="Normal 5 6 6" xfId="8260"/>
    <cellStyle name="Normal 5 7" xfId="977"/>
    <cellStyle name="Normal 5 7 2" xfId="2112"/>
    <cellStyle name="Normal 5 7 2 2" xfId="5532"/>
    <cellStyle name="Normal 5 7 2 3" xfId="7804"/>
    <cellStyle name="Normal 5 7 2 4" xfId="10076"/>
    <cellStyle name="Normal 5 7 3" xfId="4397"/>
    <cellStyle name="Normal 5 7 4" xfId="6669"/>
    <cellStyle name="Normal 5 7 5" xfId="8941"/>
    <cellStyle name="Normal 5 8" xfId="523"/>
    <cellStyle name="Normal 5 8 2" xfId="1658"/>
    <cellStyle name="Normal 5 8 2 2" xfId="5078"/>
    <cellStyle name="Normal 5 8 2 3" xfId="7350"/>
    <cellStyle name="Normal 5 8 2 4" xfId="9622"/>
    <cellStyle name="Normal 5 8 3" xfId="3943"/>
    <cellStyle name="Normal 5 8 4" xfId="6215"/>
    <cellStyle name="Normal 5 8 5" xfId="8487"/>
    <cellStyle name="Normal 5 9" xfId="1204"/>
    <cellStyle name="Normal 5 9 2" xfId="4624"/>
    <cellStyle name="Normal 5 9 3" xfId="6896"/>
    <cellStyle name="Normal 5 9 4" xfId="9168"/>
    <cellStyle name="Normal 6" xfId="58"/>
    <cellStyle name="Normal 6 10" xfId="3491"/>
    <cellStyle name="Normal 6 11" xfId="5763"/>
    <cellStyle name="Normal 6 12" xfId="8035"/>
    <cellStyle name="Normal 6 2" xfId="88"/>
    <cellStyle name="Normal 6 2 10" xfId="5791"/>
    <cellStyle name="Normal 6 2 11" xfId="8063"/>
    <cellStyle name="Normal 6 2 2" xfId="200"/>
    <cellStyle name="Normal 6 2 2 2" xfId="438"/>
    <cellStyle name="Normal 6 2 2 2 2" xfId="892"/>
    <cellStyle name="Normal 6 2 2 2 2 2" xfId="2027"/>
    <cellStyle name="Normal 6 2 2 2 2 2 2" xfId="5447"/>
    <cellStyle name="Normal 6 2 2 2 2 2 3" xfId="7719"/>
    <cellStyle name="Normal 6 2 2 2 2 2 4" xfId="9991"/>
    <cellStyle name="Normal 6 2 2 2 2 3" xfId="4312"/>
    <cellStyle name="Normal 6 2 2 2 2 4" xfId="6584"/>
    <cellStyle name="Normal 6 2 2 2 2 5" xfId="8856"/>
    <cellStyle name="Normal 6 2 2 2 3" xfId="1573"/>
    <cellStyle name="Normal 6 2 2 2 3 2" xfId="4993"/>
    <cellStyle name="Normal 6 2 2 2 3 3" xfId="7265"/>
    <cellStyle name="Normal 6 2 2 2 3 4" xfId="9537"/>
    <cellStyle name="Normal 6 2 2 2 4" xfId="3858"/>
    <cellStyle name="Normal 6 2 2 2 5" xfId="6130"/>
    <cellStyle name="Normal 6 2 2 2 6" xfId="8402"/>
    <cellStyle name="Normal 6 2 2 3" xfId="1119"/>
    <cellStyle name="Normal 6 2 2 3 2" xfId="2254"/>
    <cellStyle name="Normal 6 2 2 3 2 2" xfId="5674"/>
    <cellStyle name="Normal 6 2 2 3 2 3" xfId="7946"/>
    <cellStyle name="Normal 6 2 2 3 2 4" xfId="10218"/>
    <cellStyle name="Normal 6 2 2 3 3" xfId="4539"/>
    <cellStyle name="Normal 6 2 2 3 4" xfId="6811"/>
    <cellStyle name="Normal 6 2 2 3 5" xfId="9083"/>
    <cellStyle name="Normal 6 2 2 4" xfId="665"/>
    <cellStyle name="Normal 6 2 2 4 2" xfId="1800"/>
    <cellStyle name="Normal 6 2 2 4 2 2" xfId="5220"/>
    <cellStyle name="Normal 6 2 2 4 2 3" xfId="7492"/>
    <cellStyle name="Normal 6 2 2 4 2 4" xfId="9764"/>
    <cellStyle name="Normal 6 2 2 4 3" xfId="4085"/>
    <cellStyle name="Normal 6 2 2 4 4" xfId="6357"/>
    <cellStyle name="Normal 6 2 2 4 5" xfId="8629"/>
    <cellStyle name="Normal 6 2 2 5" xfId="1346"/>
    <cellStyle name="Normal 6 2 2 5 2" xfId="4766"/>
    <cellStyle name="Normal 6 2 2 5 3" xfId="7038"/>
    <cellStyle name="Normal 6 2 2 5 4" xfId="9310"/>
    <cellStyle name="Normal 6 2 2 6" xfId="3631"/>
    <cellStyle name="Normal 6 2 2 7" xfId="5903"/>
    <cellStyle name="Normal 6 2 2 8" xfId="8175"/>
    <cellStyle name="Normal 6 2 3" xfId="144"/>
    <cellStyle name="Normal 6 2 3 2" xfId="382"/>
    <cellStyle name="Normal 6 2 3 2 2" xfId="836"/>
    <cellStyle name="Normal 6 2 3 2 2 2" xfId="1971"/>
    <cellStyle name="Normal 6 2 3 2 2 2 2" xfId="5391"/>
    <cellStyle name="Normal 6 2 3 2 2 2 3" xfId="7663"/>
    <cellStyle name="Normal 6 2 3 2 2 2 4" xfId="9935"/>
    <cellStyle name="Normal 6 2 3 2 2 3" xfId="4256"/>
    <cellStyle name="Normal 6 2 3 2 2 4" xfId="6528"/>
    <cellStyle name="Normal 6 2 3 2 2 5" xfId="8800"/>
    <cellStyle name="Normal 6 2 3 2 3" xfId="1517"/>
    <cellStyle name="Normal 6 2 3 2 3 2" xfId="4937"/>
    <cellStyle name="Normal 6 2 3 2 3 3" xfId="7209"/>
    <cellStyle name="Normal 6 2 3 2 3 4" xfId="9481"/>
    <cellStyle name="Normal 6 2 3 2 4" xfId="3802"/>
    <cellStyle name="Normal 6 2 3 2 5" xfId="6074"/>
    <cellStyle name="Normal 6 2 3 2 6" xfId="8346"/>
    <cellStyle name="Normal 6 2 3 3" xfId="1063"/>
    <cellStyle name="Normal 6 2 3 3 2" xfId="2198"/>
    <cellStyle name="Normal 6 2 3 3 2 2" xfId="5618"/>
    <cellStyle name="Normal 6 2 3 3 2 3" xfId="7890"/>
    <cellStyle name="Normal 6 2 3 3 2 4" xfId="10162"/>
    <cellStyle name="Normal 6 2 3 3 3" xfId="4483"/>
    <cellStyle name="Normal 6 2 3 3 4" xfId="6755"/>
    <cellStyle name="Normal 6 2 3 3 5" xfId="9027"/>
    <cellStyle name="Normal 6 2 3 4" xfId="609"/>
    <cellStyle name="Normal 6 2 3 4 2" xfId="1744"/>
    <cellStyle name="Normal 6 2 3 4 2 2" xfId="5164"/>
    <cellStyle name="Normal 6 2 3 4 2 3" xfId="7436"/>
    <cellStyle name="Normal 6 2 3 4 2 4" xfId="9708"/>
    <cellStyle name="Normal 6 2 3 4 3" xfId="4029"/>
    <cellStyle name="Normal 6 2 3 4 4" xfId="6301"/>
    <cellStyle name="Normal 6 2 3 4 5" xfId="8573"/>
    <cellStyle name="Normal 6 2 3 5" xfId="1290"/>
    <cellStyle name="Normal 6 2 3 5 2" xfId="4710"/>
    <cellStyle name="Normal 6 2 3 5 3" xfId="6982"/>
    <cellStyle name="Normal 6 2 3 5 4" xfId="9254"/>
    <cellStyle name="Normal 6 2 3 6" xfId="3575"/>
    <cellStyle name="Normal 6 2 3 7" xfId="5847"/>
    <cellStyle name="Normal 6 2 3 8" xfId="8119"/>
    <cellStyle name="Normal 6 2 4" xfId="270"/>
    <cellStyle name="Normal 6 2 4 2" xfId="497"/>
    <cellStyle name="Normal 6 2 4 2 2" xfId="951"/>
    <cellStyle name="Normal 6 2 4 2 2 2" xfId="2086"/>
    <cellStyle name="Normal 6 2 4 2 2 2 2" xfId="5506"/>
    <cellStyle name="Normal 6 2 4 2 2 2 3" xfId="7778"/>
    <cellStyle name="Normal 6 2 4 2 2 2 4" xfId="10050"/>
    <cellStyle name="Normal 6 2 4 2 2 3" xfId="4371"/>
    <cellStyle name="Normal 6 2 4 2 2 4" xfId="6643"/>
    <cellStyle name="Normal 6 2 4 2 2 5" xfId="8915"/>
    <cellStyle name="Normal 6 2 4 2 3" xfId="1632"/>
    <cellStyle name="Normal 6 2 4 2 3 2" xfId="5052"/>
    <cellStyle name="Normal 6 2 4 2 3 3" xfId="7324"/>
    <cellStyle name="Normal 6 2 4 2 3 4" xfId="9596"/>
    <cellStyle name="Normal 6 2 4 2 4" xfId="3917"/>
    <cellStyle name="Normal 6 2 4 2 5" xfId="6189"/>
    <cellStyle name="Normal 6 2 4 2 6" xfId="8461"/>
    <cellStyle name="Normal 6 2 4 3" xfId="1178"/>
    <cellStyle name="Normal 6 2 4 3 2" xfId="2313"/>
    <cellStyle name="Normal 6 2 4 3 2 2" xfId="5733"/>
    <cellStyle name="Normal 6 2 4 3 2 3" xfId="8005"/>
    <cellStyle name="Normal 6 2 4 3 2 4" xfId="10277"/>
    <cellStyle name="Normal 6 2 4 3 3" xfId="4598"/>
    <cellStyle name="Normal 6 2 4 3 4" xfId="6870"/>
    <cellStyle name="Normal 6 2 4 3 5" xfId="9142"/>
    <cellStyle name="Normal 6 2 4 4" xfId="724"/>
    <cellStyle name="Normal 6 2 4 4 2" xfId="1859"/>
    <cellStyle name="Normal 6 2 4 4 2 2" xfId="5279"/>
    <cellStyle name="Normal 6 2 4 4 2 3" xfId="7551"/>
    <cellStyle name="Normal 6 2 4 4 2 4" xfId="9823"/>
    <cellStyle name="Normal 6 2 4 4 3" xfId="4144"/>
    <cellStyle name="Normal 6 2 4 4 4" xfId="6416"/>
    <cellStyle name="Normal 6 2 4 4 5" xfId="8688"/>
    <cellStyle name="Normal 6 2 4 5" xfId="1405"/>
    <cellStyle name="Normal 6 2 4 5 2" xfId="4825"/>
    <cellStyle name="Normal 6 2 4 5 3" xfId="7097"/>
    <cellStyle name="Normal 6 2 4 5 4" xfId="9369"/>
    <cellStyle name="Normal 6 2 4 6" xfId="3690"/>
    <cellStyle name="Normal 6 2 4 7" xfId="5962"/>
    <cellStyle name="Normal 6 2 4 8" xfId="8234"/>
    <cellStyle name="Normal 6 2 5" xfId="326"/>
    <cellStyle name="Normal 6 2 5 2" xfId="780"/>
    <cellStyle name="Normal 6 2 5 2 2" xfId="1915"/>
    <cellStyle name="Normal 6 2 5 2 2 2" xfId="5335"/>
    <cellStyle name="Normal 6 2 5 2 2 3" xfId="7607"/>
    <cellStyle name="Normal 6 2 5 2 2 4" xfId="9879"/>
    <cellStyle name="Normal 6 2 5 2 3" xfId="4200"/>
    <cellStyle name="Normal 6 2 5 2 4" xfId="6472"/>
    <cellStyle name="Normal 6 2 5 2 5" xfId="8744"/>
    <cellStyle name="Normal 6 2 5 3" xfId="1461"/>
    <cellStyle name="Normal 6 2 5 3 2" xfId="4881"/>
    <cellStyle name="Normal 6 2 5 3 3" xfId="7153"/>
    <cellStyle name="Normal 6 2 5 3 4" xfId="9425"/>
    <cellStyle name="Normal 6 2 5 4" xfId="3746"/>
    <cellStyle name="Normal 6 2 5 5" xfId="6018"/>
    <cellStyle name="Normal 6 2 5 6" xfId="8290"/>
    <cellStyle name="Normal 6 2 6" xfId="1007"/>
    <cellStyle name="Normal 6 2 6 2" xfId="2142"/>
    <cellStyle name="Normal 6 2 6 2 2" xfId="5562"/>
    <cellStyle name="Normal 6 2 6 2 3" xfId="7834"/>
    <cellStyle name="Normal 6 2 6 2 4" xfId="10106"/>
    <cellStyle name="Normal 6 2 6 3" xfId="4427"/>
    <cellStyle name="Normal 6 2 6 4" xfId="6699"/>
    <cellStyle name="Normal 6 2 6 5" xfId="8971"/>
    <cellStyle name="Normal 6 2 7" xfId="553"/>
    <cellStyle name="Normal 6 2 7 2" xfId="1688"/>
    <cellStyle name="Normal 6 2 7 2 2" xfId="5108"/>
    <cellStyle name="Normal 6 2 7 2 3" xfId="7380"/>
    <cellStyle name="Normal 6 2 7 2 4" xfId="9652"/>
    <cellStyle name="Normal 6 2 7 3" xfId="3973"/>
    <cellStyle name="Normal 6 2 7 4" xfId="6245"/>
    <cellStyle name="Normal 6 2 7 5" xfId="8517"/>
    <cellStyle name="Normal 6 2 8" xfId="1234"/>
    <cellStyle name="Normal 6 2 8 2" xfId="4654"/>
    <cellStyle name="Normal 6 2 8 3" xfId="6926"/>
    <cellStyle name="Normal 6 2 8 4" xfId="9198"/>
    <cellStyle name="Normal 6 2 9" xfId="3519"/>
    <cellStyle name="Normal 6 3" xfId="172"/>
    <cellStyle name="Normal 6 3 2" xfId="410"/>
    <cellStyle name="Normal 6 3 2 2" xfId="864"/>
    <cellStyle name="Normal 6 3 2 2 2" xfId="1999"/>
    <cellStyle name="Normal 6 3 2 2 2 2" xfId="5419"/>
    <cellStyle name="Normal 6 3 2 2 2 3" xfId="7691"/>
    <cellStyle name="Normal 6 3 2 2 2 4" xfId="9963"/>
    <cellStyle name="Normal 6 3 2 2 3" xfId="4284"/>
    <cellStyle name="Normal 6 3 2 2 4" xfId="6556"/>
    <cellStyle name="Normal 6 3 2 2 5" xfId="8828"/>
    <cellStyle name="Normal 6 3 2 3" xfId="1545"/>
    <cellStyle name="Normal 6 3 2 3 2" xfId="4965"/>
    <cellStyle name="Normal 6 3 2 3 3" xfId="7237"/>
    <cellStyle name="Normal 6 3 2 3 4" xfId="9509"/>
    <cellStyle name="Normal 6 3 2 4" xfId="3830"/>
    <cellStyle name="Normal 6 3 2 5" xfId="6102"/>
    <cellStyle name="Normal 6 3 2 6" xfId="8374"/>
    <cellStyle name="Normal 6 3 3" xfId="1091"/>
    <cellStyle name="Normal 6 3 3 2" xfId="2226"/>
    <cellStyle name="Normal 6 3 3 2 2" xfId="5646"/>
    <cellStyle name="Normal 6 3 3 2 3" xfId="7918"/>
    <cellStyle name="Normal 6 3 3 2 4" xfId="10190"/>
    <cellStyle name="Normal 6 3 3 3" xfId="4511"/>
    <cellStyle name="Normal 6 3 3 4" xfId="6783"/>
    <cellStyle name="Normal 6 3 3 5" xfId="9055"/>
    <cellStyle name="Normal 6 3 4" xfId="637"/>
    <cellStyle name="Normal 6 3 4 2" xfId="1772"/>
    <cellStyle name="Normal 6 3 4 2 2" xfId="5192"/>
    <cellStyle name="Normal 6 3 4 2 3" xfId="7464"/>
    <cellStyle name="Normal 6 3 4 2 4" xfId="9736"/>
    <cellStyle name="Normal 6 3 4 3" xfId="4057"/>
    <cellStyle name="Normal 6 3 4 4" xfId="6329"/>
    <cellStyle name="Normal 6 3 4 5" xfId="8601"/>
    <cellStyle name="Normal 6 3 5" xfId="1318"/>
    <cellStyle name="Normal 6 3 5 2" xfId="4738"/>
    <cellStyle name="Normal 6 3 5 3" xfId="7010"/>
    <cellStyle name="Normal 6 3 5 4" xfId="9282"/>
    <cellStyle name="Normal 6 3 6" xfId="3603"/>
    <cellStyle name="Normal 6 3 7" xfId="5875"/>
    <cellStyle name="Normal 6 3 8" xfId="8147"/>
    <cellStyle name="Normal 6 4" xfId="116"/>
    <cellStyle name="Normal 6 4 2" xfId="354"/>
    <cellStyle name="Normal 6 4 2 2" xfId="808"/>
    <cellStyle name="Normal 6 4 2 2 2" xfId="1943"/>
    <cellStyle name="Normal 6 4 2 2 2 2" xfId="5363"/>
    <cellStyle name="Normal 6 4 2 2 2 3" xfId="7635"/>
    <cellStyle name="Normal 6 4 2 2 2 4" xfId="9907"/>
    <cellStyle name="Normal 6 4 2 2 3" xfId="4228"/>
    <cellStyle name="Normal 6 4 2 2 4" xfId="6500"/>
    <cellStyle name="Normal 6 4 2 2 5" xfId="8772"/>
    <cellStyle name="Normal 6 4 2 3" xfId="1489"/>
    <cellStyle name="Normal 6 4 2 3 2" xfId="4909"/>
    <cellStyle name="Normal 6 4 2 3 3" xfId="7181"/>
    <cellStyle name="Normal 6 4 2 3 4" xfId="9453"/>
    <cellStyle name="Normal 6 4 2 4" xfId="3774"/>
    <cellStyle name="Normal 6 4 2 5" xfId="6046"/>
    <cellStyle name="Normal 6 4 2 6" xfId="8318"/>
    <cellStyle name="Normal 6 4 3" xfId="1035"/>
    <cellStyle name="Normal 6 4 3 2" xfId="2170"/>
    <cellStyle name="Normal 6 4 3 2 2" xfId="5590"/>
    <cellStyle name="Normal 6 4 3 2 3" xfId="7862"/>
    <cellStyle name="Normal 6 4 3 2 4" xfId="10134"/>
    <cellStyle name="Normal 6 4 3 3" xfId="4455"/>
    <cellStyle name="Normal 6 4 3 4" xfId="6727"/>
    <cellStyle name="Normal 6 4 3 5" xfId="8999"/>
    <cellStyle name="Normal 6 4 4" xfId="581"/>
    <cellStyle name="Normal 6 4 4 2" xfId="1716"/>
    <cellStyle name="Normal 6 4 4 2 2" xfId="5136"/>
    <cellStyle name="Normal 6 4 4 2 3" xfId="7408"/>
    <cellStyle name="Normal 6 4 4 2 4" xfId="9680"/>
    <cellStyle name="Normal 6 4 4 3" xfId="4001"/>
    <cellStyle name="Normal 6 4 4 4" xfId="6273"/>
    <cellStyle name="Normal 6 4 4 5" xfId="8545"/>
    <cellStyle name="Normal 6 4 5" xfId="1262"/>
    <cellStyle name="Normal 6 4 5 2" xfId="4682"/>
    <cellStyle name="Normal 6 4 5 3" xfId="6954"/>
    <cellStyle name="Normal 6 4 5 4" xfId="9226"/>
    <cellStyle name="Normal 6 4 6" xfId="3547"/>
    <cellStyle name="Normal 6 4 7" xfId="5819"/>
    <cellStyle name="Normal 6 4 8" xfId="8091"/>
    <cellStyle name="Normal 6 5" xfId="242"/>
    <cellStyle name="Normal 6 5 2" xfId="469"/>
    <cellStyle name="Normal 6 5 2 2" xfId="923"/>
    <cellStyle name="Normal 6 5 2 2 2" xfId="2058"/>
    <cellStyle name="Normal 6 5 2 2 2 2" xfId="5478"/>
    <cellStyle name="Normal 6 5 2 2 2 3" xfId="7750"/>
    <cellStyle name="Normal 6 5 2 2 2 4" xfId="10022"/>
    <cellStyle name="Normal 6 5 2 2 3" xfId="4343"/>
    <cellStyle name="Normal 6 5 2 2 4" xfId="6615"/>
    <cellStyle name="Normal 6 5 2 2 5" xfId="8887"/>
    <cellStyle name="Normal 6 5 2 3" xfId="1604"/>
    <cellStyle name="Normal 6 5 2 3 2" xfId="5024"/>
    <cellStyle name="Normal 6 5 2 3 3" xfId="7296"/>
    <cellStyle name="Normal 6 5 2 3 4" xfId="9568"/>
    <cellStyle name="Normal 6 5 2 4" xfId="3889"/>
    <cellStyle name="Normal 6 5 2 5" xfId="6161"/>
    <cellStyle name="Normal 6 5 2 6" xfId="8433"/>
    <cellStyle name="Normal 6 5 3" xfId="1150"/>
    <cellStyle name="Normal 6 5 3 2" xfId="2285"/>
    <cellStyle name="Normal 6 5 3 2 2" xfId="5705"/>
    <cellStyle name="Normal 6 5 3 2 3" xfId="7977"/>
    <cellStyle name="Normal 6 5 3 2 4" xfId="10249"/>
    <cellStyle name="Normal 6 5 3 3" xfId="4570"/>
    <cellStyle name="Normal 6 5 3 4" xfId="6842"/>
    <cellStyle name="Normal 6 5 3 5" xfId="9114"/>
    <cellStyle name="Normal 6 5 4" xfId="696"/>
    <cellStyle name="Normal 6 5 4 2" xfId="1831"/>
    <cellStyle name="Normal 6 5 4 2 2" xfId="5251"/>
    <cellStyle name="Normal 6 5 4 2 3" xfId="7523"/>
    <cellStyle name="Normal 6 5 4 2 4" xfId="9795"/>
    <cellStyle name="Normal 6 5 4 3" xfId="4116"/>
    <cellStyle name="Normal 6 5 4 4" xfId="6388"/>
    <cellStyle name="Normal 6 5 4 5" xfId="8660"/>
    <cellStyle name="Normal 6 5 5" xfId="1377"/>
    <cellStyle name="Normal 6 5 5 2" xfId="4797"/>
    <cellStyle name="Normal 6 5 5 3" xfId="7069"/>
    <cellStyle name="Normal 6 5 5 4" xfId="9341"/>
    <cellStyle name="Normal 6 5 6" xfId="3662"/>
    <cellStyle name="Normal 6 5 7" xfId="5934"/>
    <cellStyle name="Normal 6 5 8" xfId="8206"/>
    <cellStyle name="Normal 6 6" xfId="298"/>
    <cellStyle name="Normal 6 6 2" xfId="752"/>
    <cellStyle name="Normal 6 6 2 2" xfId="1887"/>
    <cellStyle name="Normal 6 6 2 2 2" xfId="5307"/>
    <cellStyle name="Normal 6 6 2 2 3" xfId="7579"/>
    <cellStyle name="Normal 6 6 2 2 4" xfId="9851"/>
    <cellStyle name="Normal 6 6 2 3" xfId="4172"/>
    <cellStyle name="Normal 6 6 2 4" xfId="6444"/>
    <cellStyle name="Normal 6 6 2 5" xfId="8716"/>
    <cellStyle name="Normal 6 6 3" xfId="1433"/>
    <cellStyle name="Normal 6 6 3 2" xfId="4853"/>
    <cellStyle name="Normal 6 6 3 3" xfId="7125"/>
    <cellStyle name="Normal 6 6 3 4" xfId="9397"/>
    <cellStyle name="Normal 6 6 4" xfId="3718"/>
    <cellStyle name="Normal 6 6 5" xfId="5990"/>
    <cellStyle name="Normal 6 6 6" xfId="8262"/>
    <cellStyle name="Normal 6 7" xfId="979"/>
    <cellStyle name="Normal 6 7 2" xfId="2114"/>
    <cellStyle name="Normal 6 7 2 2" xfId="5534"/>
    <cellStyle name="Normal 6 7 2 3" xfId="7806"/>
    <cellStyle name="Normal 6 7 2 4" xfId="10078"/>
    <cellStyle name="Normal 6 7 3" xfId="4399"/>
    <cellStyle name="Normal 6 7 4" xfId="6671"/>
    <cellStyle name="Normal 6 7 5" xfId="8943"/>
    <cellStyle name="Normal 6 8" xfId="525"/>
    <cellStyle name="Normal 6 8 2" xfId="1660"/>
    <cellStyle name="Normal 6 8 2 2" xfId="5080"/>
    <cellStyle name="Normal 6 8 2 3" xfId="7352"/>
    <cellStyle name="Normal 6 8 2 4" xfId="9624"/>
    <cellStyle name="Normal 6 8 3" xfId="3945"/>
    <cellStyle name="Normal 6 8 4" xfId="6217"/>
    <cellStyle name="Normal 6 8 5" xfId="8489"/>
    <cellStyle name="Normal 6 9" xfId="1206"/>
    <cellStyle name="Normal 6 9 2" xfId="4626"/>
    <cellStyle name="Normal 6 9 3" xfId="6898"/>
    <cellStyle name="Normal 6 9 4" xfId="9170"/>
    <cellStyle name="Normal 7" xfId="60"/>
    <cellStyle name="Normal 7 10" xfId="3493"/>
    <cellStyle name="Normal 7 11" xfId="5765"/>
    <cellStyle name="Normal 7 12" xfId="8037"/>
    <cellStyle name="Normal 7 2" xfId="90"/>
    <cellStyle name="Normal 7 2 10" xfId="5793"/>
    <cellStyle name="Normal 7 2 11" xfId="8065"/>
    <cellStyle name="Normal 7 2 2" xfId="202"/>
    <cellStyle name="Normal 7 2 2 2" xfId="440"/>
    <cellStyle name="Normal 7 2 2 2 2" xfId="894"/>
    <cellStyle name="Normal 7 2 2 2 2 2" xfId="2029"/>
    <cellStyle name="Normal 7 2 2 2 2 2 2" xfId="5449"/>
    <cellStyle name="Normal 7 2 2 2 2 2 3" xfId="7721"/>
    <cellStyle name="Normal 7 2 2 2 2 2 4" xfId="9993"/>
    <cellStyle name="Normal 7 2 2 2 2 3" xfId="4314"/>
    <cellStyle name="Normal 7 2 2 2 2 4" xfId="6586"/>
    <cellStyle name="Normal 7 2 2 2 2 5" xfId="8858"/>
    <cellStyle name="Normal 7 2 2 2 3" xfId="1575"/>
    <cellStyle name="Normal 7 2 2 2 3 2" xfId="4995"/>
    <cellStyle name="Normal 7 2 2 2 3 3" xfId="7267"/>
    <cellStyle name="Normal 7 2 2 2 3 4" xfId="9539"/>
    <cellStyle name="Normal 7 2 2 2 4" xfId="3860"/>
    <cellStyle name="Normal 7 2 2 2 5" xfId="6132"/>
    <cellStyle name="Normal 7 2 2 2 6" xfId="8404"/>
    <cellStyle name="Normal 7 2 2 3" xfId="1121"/>
    <cellStyle name="Normal 7 2 2 3 2" xfId="2256"/>
    <cellStyle name="Normal 7 2 2 3 2 2" xfId="5676"/>
    <cellStyle name="Normal 7 2 2 3 2 3" xfId="7948"/>
    <cellStyle name="Normal 7 2 2 3 2 4" xfId="10220"/>
    <cellStyle name="Normal 7 2 2 3 3" xfId="4541"/>
    <cellStyle name="Normal 7 2 2 3 4" xfId="6813"/>
    <cellStyle name="Normal 7 2 2 3 5" xfId="9085"/>
    <cellStyle name="Normal 7 2 2 4" xfId="667"/>
    <cellStyle name="Normal 7 2 2 4 2" xfId="1802"/>
    <cellStyle name="Normal 7 2 2 4 2 2" xfId="5222"/>
    <cellStyle name="Normal 7 2 2 4 2 3" xfId="7494"/>
    <cellStyle name="Normal 7 2 2 4 2 4" xfId="9766"/>
    <cellStyle name="Normal 7 2 2 4 3" xfId="4087"/>
    <cellStyle name="Normal 7 2 2 4 4" xfId="6359"/>
    <cellStyle name="Normal 7 2 2 4 5" xfId="8631"/>
    <cellStyle name="Normal 7 2 2 5" xfId="1348"/>
    <cellStyle name="Normal 7 2 2 5 2" xfId="4768"/>
    <cellStyle name="Normal 7 2 2 5 3" xfId="7040"/>
    <cellStyle name="Normal 7 2 2 5 4" xfId="9312"/>
    <cellStyle name="Normal 7 2 2 6" xfId="3633"/>
    <cellStyle name="Normal 7 2 2 7" xfId="5905"/>
    <cellStyle name="Normal 7 2 2 8" xfId="8177"/>
    <cellStyle name="Normal 7 2 3" xfId="146"/>
    <cellStyle name="Normal 7 2 3 2" xfId="384"/>
    <cellStyle name="Normal 7 2 3 2 2" xfId="838"/>
    <cellStyle name="Normal 7 2 3 2 2 2" xfId="1973"/>
    <cellStyle name="Normal 7 2 3 2 2 2 2" xfId="5393"/>
    <cellStyle name="Normal 7 2 3 2 2 2 3" xfId="7665"/>
    <cellStyle name="Normal 7 2 3 2 2 2 4" xfId="9937"/>
    <cellStyle name="Normal 7 2 3 2 2 3" xfId="4258"/>
    <cellStyle name="Normal 7 2 3 2 2 4" xfId="6530"/>
    <cellStyle name="Normal 7 2 3 2 2 5" xfId="8802"/>
    <cellStyle name="Normal 7 2 3 2 3" xfId="1519"/>
    <cellStyle name="Normal 7 2 3 2 3 2" xfId="4939"/>
    <cellStyle name="Normal 7 2 3 2 3 3" xfId="7211"/>
    <cellStyle name="Normal 7 2 3 2 3 4" xfId="9483"/>
    <cellStyle name="Normal 7 2 3 2 4" xfId="3804"/>
    <cellStyle name="Normal 7 2 3 2 5" xfId="6076"/>
    <cellStyle name="Normal 7 2 3 2 6" xfId="8348"/>
    <cellStyle name="Normal 7 2 3 3" xfId="1065"/>
    <cellStyle name="Normal 7 2 3 3 2" xfId="2200"/>
    <cellStyle name="Normal 7 2 3 3 2 2" xfId="5620"/>
    <cellStyle name="Normal 7 2 3 3 2 3" xfId="7892"/>
    <cellStyle name="Normal 7 2 3 3 2 4" xfId="10164"/>
    <cellStyle name="Normal 7 2 3 3 3" xfId="4485"/>
    <cellStyle name="Normal 7 2 3 3 4" xfId="6757"/>
    <cellStyle name="Normal 7 2 3 3 5" xfId="9029"/>
    <cellStyle name="Normal 7 2 3 4" xfId="611"/>
    <cellStyle name="Normal 7 2 3 4 2" xfId="1746"/>
    <cellStyle name="Normal 7 2 3 4 2 2" xfId="5166"/>
    <cellStyle name="Normal 7 2 3 4 2 3" xfId="7438"/>
    <cellStyle name="Normal 7 2 3 4 2 4" xfId="9710"/>
    <cellStyle name="Normal 7 2 3 4 3" xfId="4031"/>
    <cellStyle name="Normal 7 2 3 4 4" xfId="6303"/>
    <cellStyle name="Normal 7 2 3 4 5" xfId="8575"/>
    <cellStyle name="Normal 7 2 3 5" xfId="1292"/>
    <cellStyle name="Normal 7 2 3 5 2" xfId="4712"/>
    <cellStyle name="Normal 7 2 3 5 3" xfId="6984"/>
    <cellStyle name="Normal 7 2 3 5 4" xfId="9256"/>
    <cellStyle name="Normal 7 2 3 6" xfId="3577"/>
    <cellStyle name="Normal 7 2 3 7" xfId="5849"/>
    <cellStyle name="Normal 7 2 3 8" xfId="8121"/>
    <cellStyle name="Normal 7 2 4" xfId="272"/>
    <cellStyle name="Normal 7 2 4 2" xfId="499"/>
    <cellStyle name="Normal 7 2 4 2 2" xfId="953"/>
    <cellStyle name="Normal 7 2 4 2 2 2" xfId="2088"/>
    <cellStyle name="Normal 7 2 4 2 2 2 2" xfId="5508"/>
    <cellStyle name="Normal 7 2 4 2 2 2 3" xfId="7780"/>
    <cellStyle name="Normal 7 2 4 2 2 2 4" xfId="10052"/>
    <cellStyle name="Normal 7 2 4 2 2 3" xfId="4373"/>
    <cellStyle name="Normal 7 2 4 2 2 4" xfId="6645"/>
    <cellStyle name="Normal 7 2 4 2 2 5" xfId="8917"/>
    <cellStyle name="Normal 7 2 4 2 3" xfId="1634"/>
    <cellStyle name="Normal 7 2 4 2 3 2" xfId="5054"/>
    <cellStyle name="Normal 7 2 4 2 3 3" xfId="7326"/>
    <cellStyle name="Normal 7 2 4 2 3 4" xfId="9598"/>
    <cellStyle name="Normal 7 2 4 2 4" xfId="3919"/>
    <cellStyle name="Normal 7 2 4 2 5" xfId="6191"/>
    <cellStyle name="Normal 7 2 4 2 6" xfId="8463"/>
    <cellStyle name="Normal 7 2 4 3" xfId="1180"/>
    <cellStyle name="Normal 7 2 4 3 2" xfId="2315"/>
    <cellStyle name="Normal 7 2 4 3 2 2" xfId="5735"/>
    <cellStyle name="Normal 7 2 4 3 2 3" xfId="8007"/>
    <cellStyle name="Normal 7 2 4 3 2 4" xfId="10279"/>
    <cellStyle name="Normal 7 2 4 3 3" xfId="4600"/>
    <cellStyle name="Normal 7 2 4 3 4" xfId="6872"/>
    <cellStyle name="Normal 7 2 4 3 5" xfId="9144"/>
    <cellStyle name="Normal 7 2 4 4" xfId="726"/>
    <cellStyle name="Normal 7 2 4 4 2" xfId="1861"/>
    <cellStyle name="Normal 7 2 4 4 2 2" xfId="5281"/>
    <cellStyle name="Normal 7 2 4 4 2 3" xfId="7553"/>
    <cellStyle name="Normal 7 2 4 4 2 4" xfId="9825"/>
    <cellStyle name="Normal 7 2 4 4 3" xfId="4146"/>
    <cellStyle name="Normal 7 2 4 4 4" xfId="6418"/>
    <cellStyle name="Normal 7 2 4 4 5" xfId="8690"/>
    <cellStyle name="Normal 7 2 4 5" xfId="1407"/>
    <cellStyle name="Normal 7 2 4 5 2" xfId="4827"/>
    <cellStyle name="Normal 7 2 4 5 3" xfId="7099"/>
    <cellStyle name="Normal 7 2 4 5 4" xfId="9371"/>
    <cellStyle name="Normal 7 2 4 6" xfId="3692"/>
    <cellStyle name="Normal 7 2 4 7" xfId="5964"/>
    <cellStyle name="Normal 7 2 4 8" xfId="8236"/>
    <cellStyle name="Normal 7 2 5" xfId="328"/>
    <cellStyle name="Normal 7 2 5 2" xfId="782"/>
    <cellStyle name="Normal 7 2 5 2 2" xfId="1917"/>
    <cellStyle name="Normal 7 2 5 2 2 2" xfId="5337"/>
    <cellStyle name="Normal 7 2 5 2 2 3" xfId="7609"/>
    <cellStyle name="Normal 7 2 5 2 2 4" xfId="9881"/>
    <cellStyle name="Normal 7 2 5 2 3" xfId="4202"/>
    <cellStyle name="Normal 7 2 5 2 4" xfId="6474"/>
    <cellStyle name="Normal 7 2 5 2 5" xfId="8746"/>
    <cellStyle name="Normal 7 2 5 3" xfId="1463"/>
    <cellStyle name="Normal 7 2 5 3 2" xfId="4883"/>
    <cellStyle name="Normal 7 2 5 3 3" xfId="7155"/>
    <cellStyle name="Normal 7 2 5 3 4" xfId="9427"/>
    <cellStyle name="Normal 7 2 5 4" xfId="3748"/>
    <cellStyle name="Normal 7 2 5 5" xfId="6020"/>
    <cellStyle name="Normal 7 2 5 6" xfId="8292"/>
    <cellStyle name="Normal 7 2 6" xfId="1009"/>
    <cellStyle name="Normal 7 2 6 2" xfId="2144"/>
    <cellStyle name="Normal 7 2 6 2 2" xfId="5564"/>
    <cellStyle name="Normal 7 2 6 2 3" xfId="7836"/>
    <cellStyle name="Normal 7 2 6 2 4" xfId="10108"/>
    <cellStyle name="Normal 7 2 6 3" xfId="4429"/>
    <cellStyle name="Normal 7 2 6 4" xfId="6701"/>
    <cellStyle name="Normal 7 2 6 5" xfId="8973"/>
    <cellStyle name="Normal 7 2 7" xfId="555"/>
    <cellStyle name="Normal 7 2 7 2" xfId="1690"/>
    <cellStyle name="Normal 7 2 7 2 2" xfId="5110"/>
    <cellStyle name="Normal 7 2 7 2 3" xfId="7382"/>
    <cellStyle name="Normal 7 2 7 2 4" xfId="9654"/>
    <cellStyle name="Normal 7 2 7 3" xfId="3975"/>
    <cellStyle name="Normal 7 2 7 4" xfId="6247"/>
    <cellStyle name="Normal 7 2 7 5" xfId="8519"/>
    <cellStyle name="Normal 7 2 8" xfId="1236"/>
    <cellStyle name="Normal 7 2 8 2" xfId="4656"/>
    <cellStyle name="Normal 7 2 8 3" xfId="6928"/>
    <cellStyle name="Normal 7 2 8 4" xfId="9200"/>
    <cellStyle name="Normal 7 2 9" xfId="3521"/>
    <cellStyle name="Normal 7 3" xfId="174"/>
    <cellStyle name="Normal 7 3 2" xfId="412"/>
    <cellStyle name="Normal 7 3 2 2" xfId="866"/>
    <cellStyle name="Normal 7 3 2 2 2" xfId="2001"/>
    <cellStyle name="Normal 7 3 2 2 2 2" xfId="5421"/>
    <cellStyle name="Normal 7 3 2 2 2 3" xfId="7693"/>
    <cellStyle name="Normal 7 3 2 2 2 4" xfId="9965"/>
    <cellStyle name="Normal 7 3 2 2 3" xfId="4286"/>
    <cellStyle name="Normal 7 3 2 2 4" xfId="6558"/>
    <cellStyle name="Normal 7 3 2 2 5" xfId="8830"/>
    <cellStyle name="Normal 7 3 2 3" xfId="1547"/>
    <cellStyle name="Normal 7 3 2 3 2" xfId="4967"/>
    <cellStyle name="Normal 7 3 2 3 3" xfId="7239"/>
    <cellStyle name="Normal 7 3 2 3 4" xfId="9511"/>
    <cellStyle name="Normal 7 3 2 4" xfId="3832"/>
    <cellStyle name="Normal 7 3 2 5" xfId="6104"/>
    <cellStyle name="Normal 7 3 2 6" xfId="8376"/>
    <cellStyle name="Normal 7 3 3" xfId="1093"/>
    <cellStyle name="Normal 7 3 3 2" xfId="2228"/>
    <cellStyle name="Normal 7 3 3 2 2" xfId="5648"/>
    <cellStyle name="Normal 7 3 3 2 3" xfId="7920"/>
    <cellStyle name="Normal 7 3 3 2 4" xfId="10192"/>
    <cellStyle name="Normal 7 3 3 3" xfId="4513"/>
    <cellStyle name="Normal 7 3 3 4" xfId="6785"/>
    <cellStyle name="Normal 7 3 3 5" xfId="9057"/>
    <cellStyle name="Normal 7 3 4" xfId="639"/>
    <cellStyle name="Normal 7 3 4 2" xfId="1774"/>
    <cellStyle name="Normal 7 3 4 2 2" xfId="5194"/>
    <cellStyle name="Normal 7 3 4 2 3" xfId="7466"/>
    <cellStyle name="Normal 7 3 4 2 4" xfId="9738"/>
    <cellStyle name="Normal 7 3 4 3" xfId="4059"/>
    <cellStyle name="Normal 7 3 4 4" xfId="6331"/>
    <cellStyle name="Normal 7 3 4 5" xfId="8603"/>
    <cellStyle name="Normal 7 3 5" xfId="1320"/>
    <cellStyle name="Normal 7 3 5 2" xfId="4740"/>
    <cellStyle name="Normal 7 3 5 3" xfId="7012"/>
    <cellStyle name="Normal 7 3 5 4" xfId="9284"/>
    <cellStyle name="Normal 7 3 6" xfId="3605"/>
    <cellStyle name="Normal 7 3 7" xfId="5877"/>
    <cellStyle name="Normal 7 3 8" xfId="8149"/>
    <cellStyle name="Normal 7 4" xfId="118"/>
    <cellStyle name="Normal 7 4 2" xfId="356"/>
    <cellStyle name="Normal 7 4 2 2" xfId="810"/>
    <cellStyle name="Normal 7 4 2 2 2" xfId="1945"/>
    <cellStyle name="Normal 7 4 2 2 2 2" xfId="5365"/>
    <cellStyle name="Normal 7 4 2 2 2 3" xfId="7637"/>
    <cellStyle name="Normal 7 4 2 2 2 4" xfId="9909"/>
    <cellStyle name="Normal 7 4 2 2 3" xfId="4230"/>
    <cellStyle name="Normal 7 4 2 2 4" xfId="6502"/>
    <cellStyle name="Normal 7 4 2 2 5" xfId="8774"/>
    <cellStyle name="Normal 7 4 2 3" xfId="1491"/>
    <cellStyle name="Normal 7 4 2 3 2" xfId="4911"/>
    <cellStyle name="Normal 7 4 2 3 3" xfId="7183"/>
    <cellStyle name="Normal 7 4 2 3 4" xfId="9455"/>
    <cellStyle name="Normal 7 4 2 4" xfId="3776"/>
    <cellStyle name="Normal 7 4 2 5" xfId="6048"/>
    <cellStyle name="Normal 7 4 2 6" xfId="8320"/>
    <cellStyle name="Normal 7 4 3" xfId="1037"/>
    <cellStyle name="Normal 7 4 3 2" xfId="2172"/>
    <cellStyle name="Normal 7 4 3 2 2" xfId="5592"/>
    <cellStyle name="Normal 7 4 3 2 3" xfId="7864"/>
    <cellStyle name="Normal 7 4 3 2 4" xfId="10136"/>
    <cellStyle name="Normal 7 4 3 3" xfId="4457"/>
    <cellStyle name="Normal 7 4 3 4" xfId="6729"/>
    <cellStyle name="Normal 7 4 3 5" xfId="9001"/>
    <cellStyle name="Normal 7 4 4" xfId="583"/>
    <cellStyle name="Normal 7 4 4 2" xfId="1718"/>
    <cellStyle name="Normal 7 4 4 2 2" xfId="5138"/>
    <cellStyle name="Normal 7 4 4 2 3" xfId="7410"/>
    <cellStyle name="Normal 7 4 4 2 4" xfId="9682"/>
    <cellStyle name="Normal 7 4 4 3" xfId="4003"/>
    <cellStyle name="Normal 7 4 4 4" xfId="6275"/>
    <cellStyle name="Normal 7 4 4 5" xfId="8547"/>
    <cellStyle name="Normal 7 4 5" xfId="1264"/>
    <cellStyle name="Normal 7 4 5 2" xfId="4684"/>
    <cellStyle name="Normal 7 4 5 3" xfId="6956"/>
    <cellStyle name="Normal 7 4 5 4" xfId="9228"/>
    <cellStyle name="Normal 7 4 6" xfId="3549"/>
    <cellStyle name="Normal 7 4 7" xfId="5821"/>
    <cellStyle name="Normal 7 4 8" xfId="8093"/>
    <cellStyle name="Normal 7 5" xfId="244"/>
    <cellStyle name="Normal 7 5 2" xfId="471"/>
    <cellStyle name="Normal 7 5 2 2" xfId="925"/>
    <cellStyle name="Normal 7 5 2 2 2" xfId="2060"/>
    <cellStyle name="Normal 7 5 2 2 2 2" xfId="5480"/>
    <cellStyle name="Normal 7 5 2 2 2 3" xfId="7752"/>
    <cellStyle name="Normal 7 5 2 2 2 4" xfId="10024"/>
    <cellStyle name="Normal 7 5 2 2 3" xfId="4345"/>
    <cellStyle name="Normal 7 5 2 2 4" xfId="6617"/>
    <cellStyle name="Normal 7 5 2 2 5" xfId="8889"/>
    <cellStyle name="Normal 7 5 2 3" xfId="1606"/>
    <cellStyle name="Normal 7 5 2 3 2" xfId="5026"/>
    <cellStyle name="Normal 7 5 2 3 3" xfId="7298"/>
    <cellStyle name="Normal 7 5 2 3 4" xfId="9570"/>
    <cellStyle name="Normal 7 5 2 4" xfId="3891"/>
    <cellStyle name="Normal 7 5 2 5" xfId="6163"/>
    <cellStyle name="Normal 7 5 2 6" xfId="8435"/>
    <cellStyle name="Normal 7 5 3" xfId="1152"/>
    <cellStyle name="Normal 7 5 3 2" xfId="2287"/>
    <cellStyle name="Normal 7 5 3 2 2" xfId="5707"/>
    <cellStyle name="Normal 7 5 3 2 3" xfId="7979"/>
    <cellStyle name="Normal 7 5 3 2 4" xfId="10251"/>
    <cellStyle name="Normal 7 5 3 3" xfId="4572"/>
    <cellStyle name="Normal 7 5 3 4" xfId="6844"/>
    <cellStyle name="Normal 7 5 3 5" xfId="9116"/>
    <cellStyle name="Normal 7 5 4" xfId="698"/>
    <cellStyle name="Normal 7 5 4 2" xfId="1833"/>
    <cellStyle name="Normal 7 5 4 2 2" xfId="5253"/>
    <cellStyle name="Normal 7 5 4 2 3" xfId="7525"/>
    <cellStyle name="Normal 7 5 4 2 4" xfId="9797"/>
    <cellStyle name="Normal 7 5 4 3" xfId="4118"/>
    <cellStyle name="Normal 7 5 4 4" xfId="6390"/>
    <cellStyle name="Normal 7 5 4 5" xfId="8662"/>
    <cellStyle name="Normal 7 5 5" xfId="1379"/>
    <cellStyle name="Normal 7 5 5 2" xfId="4799"/>
    <cellStyle name="Normal 7 5 5 3" xfId="7071"/>
    <cellStyle name="Normal 7 5 5 4" xfId="9343"/>
    <cellStyle name="Normal 7 5 6" xfId="3664"/>
    <cellStyle name="Normal 7 5 7" xfId="5936"/>
    <cellStyle name="Normal 7 5 8" xfId="8208"/>
    <cellStyle name="Normal 7 6" xfId="300"/>
    <cellStyle name="Normal 7 6 2" xfId="754"/>
    <cellStyle name="Normal 7 6 2 2" xfId="1889"/>
    <cellStyle name="Normal 7 6 2 2 2" xfId="5309"/>
    <cellStyle name="Normal 7 6 2 2 3" xfId="7581"/>
    <cellStyle name="Normal 7 6 2 2 4" xfId="9853"/>
    <cellStyle name="Normal 7 6 2 3" xfId="4174"/>
    <cellStyle name="Normal 7 6 2 4" xfId="6446"/>
    <cellStyle name="Normal 7 6 2 5" xfId="8718"/>
    <cellStyle name="Normal 7 6 3" xfId="1435"/>
    <cellStyle name="Normal 7 6 3 2" xfId="4855"/>
    <cellStyle name="Normal 7 6 3 3" xfId="7127"/>
    <cellStyle name="Normal 7 6 3 4" xfId="9399"/>
    <cellStyle name="Normal 7 6 4" xfId="3720"/>
    <cellStyle name="Normal 7 6 5" xfId="5992"/>
    <cellStyle name="Normal 7 6 6" xfId="8264"/>
    <cellStyle name="Normal 7 7" xfId="981"/>
    <cellStyle name="Normal 7 7 2" xfId="2116"/>
    <cellStyle name="Normal 7 7 2 2" xfId="5536"/>
    <cellStyle name="Normal 7 7 2 3" xfId="7808"/>
    <cellStyle name="Normal 7 7 2 4" xfId="10080"/>
    <cellStyle name="Normal 7 7 3" xfId="4401"/>
    <cellStyle name="Normal 7 7 4" xfId="6673"/>
    <cellStyle name="Normal 7 7 5" xfId="8945"/>
    <cellStyle name="Normal 7 8" xfId="527"/>
    <cellStyle name="Normal 7 8 2" xfId="1662"/>
    <cellStyle name="Normal 7 8 2 2" xfId="5082"/>
    <cellStyle name="Normal 7 8 2 3" xfId="7354"/>
    <cellStyle name="Normal 7 8 2 4" xfId="9626"/>
    <cellStyle name="Normal 7 8 3" xfId="3947"/>
    <cellStyle name="Normal 7 8 4" xfId="6219"/>
    <cellStyle name="Normal 7 8 5" xfId="8491"/>
    <cellStyle name="Normal 7 9" xfId="1208"/>
    <cellStyle name="Normal 7 9 2" xfId="4628"/>
    <cellStyle name="Normal 7 9 3" xfId="6900"/>
    <cellStyle name="Normal 7 9 4" xfId="9172"/>
    <cellStyle name="Normal 8" xfId="62"/>
    <cellStyle name="Normal 8 10" xfId="3495"/>
    <cellStyle name="Normal 8 11" xfId="5767"/>
    <cellStyle name="Normal 8 12" xfId="8039"/>
    <cellStyle name="Normal 8 2" xfId="92"/>
    <cellStyle name="Normal 8 2 10" xfId="5795"/>
    <cellStyle name="Normal 8 2 11" xfId="8067"/>
    <cellStyle name="Normal 8 2 2" xfId="204"/>
    <cellStyle name="Normal 8 2 2 2" xfId="442"/>
    <cellStyle name="Normal 8 2 2 2 2" xfId="896"/>
    <cellStyle name="Normal 8 2 2 2 2 2" xfId="2031"/>
    <cellStyle name="Normal 8 2 2 2 2 2 2" xfId="5451"/>
    <cellStyle name="Normal 8 2 2 2 2 2 3" xfId="7723"/>
    <cellStyle name="Normal 8 2 2 2 2 2 4" xfId="9995"/>
    <cellStyle name="Normal 8 2 2 2 2 3" xfId="4316"/>
    <cellStyle name="Normal 8 2 2 2 2 4" xfId="6588"/>
    <cellStyle name="Normal 8 2 2 2 2 5" xfId="8860"/>
    <cellStyle name="Normal 8 2 2 2 3" xfId="1577"/>
    <cellStyle name="Normal 8 2 2 2 3 2" xfId="4997"/>
    <cellStyle name="Normal 8 2 2 2 3 3" xfId="7269"/>
    <cellStyle name="Normal 8 2 2 2 3 4" xfId="9541"/>
    <cellStyle name="Normal 8 2 2 2 4" xfId="3862"/>
    <cellStyle name="Normal 8 2 2 2 5" xfId="6134"/>
    <cellStyle name="Normal 8 2 2 2 6" xfId="8406"/>
    <cellStyle name="Normal 8 2 2 3" xfId="1123"/>
    <cellStyle name="Normal 8 2 2 3 2" xfId="2258"/>
    <cellStyle name="Normal 8 2 2 3 2 2" xfId="5678"/>
    <cellStyle name="Normal 8 2 2 3 2 3" xfId="7950"/>
    <cellStyle name="Normal 8 2 2 3 2 4" xfId="10222"/>
    <cellStyle name="Normal 8 2 2 3 3" xfId="4543"/>
    <cellStyle name="Normal 8 2 2 3 4" xfId="6815"/>
    <cellStyle name="Normal 8 2 2 3 5" xfId="9087"/>
    <cellStyle name="Normal 8 2 2 4" xfId="669"/>
    <cellStyle name="Normal 8 2 2 4 2" xfId="1804"/>
    <cellStyle name="Normal 8 2 2 4 2 2" xfId="5224"/>
    <cellStyle name="Normal 8 2 2 4 2 3" xfId="7496"/>
    <cellStyle name="Normal 8 2 2 4 2 4" xfId="9768"/>
    <cellStyle name="Normal 8 2 2 4 3" xfId="4089"/>
    <cellStyle name="Normal 8 2 2 4 4" xfId="6361"/>
    <cellStyle name="Normal 8 2 2 4 5" xfId="8633"/>
    <cellStyle name="Normal 8 2 2 5" xfId="1350"/>
    <cellStyle name="Normal 8 2 2 5 2" xfId="4770"/>
    <cellStyle name="Normal 8 2 2 5 3" xfId="7042"/>
    <cellStyle name="Normal 8 2 2 5 4" xfId="9314"/>
    <cellStyle name="Normal 8 2 2 6" xfId="3635"/>
    <cellStyle name="Normal 8 2 2 7" xfId="5907"/>
    <cellStyle name="Normal 8 2 2 8" xfId="8179"/>
    <cellStyle name="Normal 8 2 3" xfId="148"/>
    <cellStyle name="Normal 8 2 3 2" xfId="386"/>
    <cellStyle name="Normal 8 2 3 2 2" xfId="840"/>
    <cellStyle name="Normal 8 2 3 2 2 2" xfId="1975"/>
    <cellStyle name="Normal 8 2 3 2 2 2 2" xfId="5395"/>
    <cellStyle name="Normal 8 2 3 2 2 2 3" xfId="7667"/>
    <cellStyle name="Normal 8 2 3 2 2 2 4" xfId="9939"/>
    <cellStyle name="Normal 8 2 3 2 2 3" xfId="4260"/>
    <cellStyle name="Normal 8 2 3 2 2 4" xfId="6532"/>
    <cellStyle name="Normal 8 2 3 2 2 5" xfId="8804"/>
    <cellStyle name="Normal 8 2 3 2 3" xfId="1521"/>
    <cellStyle name="Normal 8 2 3 2 3 2" xfId="4941"/>
    <cellStyle name="Normal 8 2 3 2 3 3" xfId="7213"/>
    <cellStyle name="Normal 8 2 3 2 3 4" xfId="9485"/>
    <cellStyle name="Normal 8 2 3 2 4" xfId="3806"/>
    <cellStyle name="Normal 8 2 3 2 5" xfId="6078"/>
    <cellStyle name="Normal 8 2 3 2 6" xfId="8350"/>
    <cellStyle name="Normal 8 2 3 3" xfId="1067"/>
    <cellStyle name="Normal 8 2 3 3 2" xfId="2202"/>
    <cellStyle name="Normal 8 2 3 3 2 2" xfId="5622"/>
    <cellStyle name="Normal 8 2 3 3 2 3" xfId="7894"/>
    <cellStyle name="Normal 8 2 3 3 2 4" xfId="10166"/>
    <cellStyle name="Normal 8 2 3 3 3" xfId="4487"/>
    <cellStyle name="Normal 8 2 3 3 4" xfId="6759"/>
    <cellStyle name="Normal 8 2 3 3 5" xfId="9031"/>
    <cellStyle name="Normal 8 2 3 4" xfId="613"/>
    <cellStyle name="Normal 8 2 3 4 2" xfId="1748"/>
    <cellStyle name="Normal 8 2 3 4 2 2" xfId="5168"/>
    <cellStyle name="Normal 8 2 3 4 2 3" xfId="7440"/>
    <cellStyle name="Normal 8 2 3 4 2 4" xfId="9712"/>
    <cellStyle name="Normal 8 2 3 4 3" xfId="4033"/>
    <cellStyle name="Normal 8 2 3 4 4" xfId="6305"/>
    <cellStyle name="Normal 8 2 3 4 5" xfId="8577"/>
    <cellStyle name="Normal 8 2 3 5" xfId="1294"/>
    <cellStyle name="Normal 8 2 3 5 2" xfId="4714"/>
    <cellStyle name="Normal 8 2 3 5 3" xfId="6986"/>
    <cellStyle name="Normal 8 2 3 5 4" xfId="9258"/>
    <cellStyle name="Normal 8 2 3 6" xfId="3579"/>
    <cellStyle name="Normal 8 2 3 7" xfId="5851"/>
    <cellStyle name="Normal 8 2 3 8" xfId="8123"/>
    <cellStyle name="Normal 8 2 4" xfId="274"/>
    <cellStyle name="Normal 8 2 4 2" xfId="501"/>
    <cellStyle name="Normal 8 2 4 2 2" xfId="955"/>
    <cellStyle name="Normal 8 2 4 2 2 2" xfId="2090"/>
    <cellStyle name="Normal 8 2 4 2 2 2 2" xfId="5510"/>
    <cellStyle name="Normal 8 2 4 2 2 2 3" xfId="7782"/>
    <cellStyle name="Normal 8 2 4 2 2 2 4" xfId="10054"/>
    <cellStyle name="Normal 8 2 4 2 2 3" xfId="4375"/>
    <cellStyle name="Normal 8 2 4 2 2 4" xfId="6647"/>
    <cellStyle name="Normal 8 2 4 2 2 5" xfId="8919"/>
    <cellStyle name="Normal 8 2 4 2 3" xfId="1636"/>
    <cellStyle name="Normal 8 2 4 2 3 2" xfId="5056"/>
    <cellStyle name="Normal 8 2 4 2 3 3" xfId="7328"/>
    <cellStyle name="Normal 8 2 4 2 3 4" xfId="9600"/>
    <cellStyle name="Normal 8 2 4 2 4" xfId="3921"/>
    <cellStyle name="Normal 8 2 4 2 5" xfId="6193"/>
    <cellStyle name="Normal 8 2 4 2 6" xfId="8465"/>
    <cellStyle name="Normal 8 2 4 3" xfId="1182"/>
    <cellStyle name="Normal 8 2 4 3 2" xfId="2317"/>
    <cellStyle name="Normal 8 2 4 3 2 2" xfId="5737"/>
    <cellStyle name="Normal 8 2 4 3 2 3" xfId="8009"/>
    <cellStyle name="Normal 8 2 4 3 2 4" xfId="10281"/>
    <cellStyle name="Normal 8 2 4 3 3" xfId="4602"/>
    <cellStyle name="Normal 8 2 4 3 4" xfId="6874"/>
    <cellStyle name="Normal 8 2 4 3 5" xfId="9146"/>
    <cellStyle name="Normal 8 2 4 4" xfId="728"/>
    <cellStyle name="Normal 8 2 4 4 2" xfId="1863"/>
    <cellStyle name="Normal 8 2 4 4 2 2" xfId="5283"/>
    <cellStyle name="Normal 8 2 4 4 2 3" xfId="7555"/>
    <cellStyle name="Normal 8 2 4 4 2 4" xfId="9827"/>
    <cellStyle name="Normal 8 2 4 4 3" xfId="4148"/>
    <cellStyle name="Normal 8 2 4 4 4" xfId="6420"/>
    <cellStyle name="Normal 8 2 4 4 5" xfId="8692"/>
    <cellStyle name="Normal 8 2 4 5" xfId="1409"/>
    <cellStyle name="Normal 8 2 4 5 2" xfId="4829"/>
    <cellStyle name="Normal 8 2 4 5 3" xfId="7101"/>
    <cellStyle name="Normal 8 2 4 5 4" xfId="9373"/>
    <cellStyle name="Normal 8 2 4 6" xfId="3694"/>
    <cellStyle name="Normal 8 2 4 7" xfId="5966"/>
    <cellStyle name="Normal 8 2 4 8" xfId="8238"/>
    <cellStyle name="Normal 8 2 5" xfId="330"/>
    <cellStyle name="Normal 8 2 5 2" xfId="784"/>
    <cellStyle name="Normal 8 2 5 2 2" xfId="1919"/>
    <cellStyle name="Normal 8 2 5 2 2 2" xfId="5339"/>
    <cellStyle name="Normal 8 2 5 2 2 3" xfId="7611"/>
    <cellStyle name="Normal 8 2 5 2 2 4" xfId="9883"/>
    <cellStyle name="Normal 8 2 5 2 3" xfId="4204"/>
    <cellStyle name="Normal 8 2 5 2 4" xfId="6476"/>
    <cellStyle name="Normal 8 2 5 2 5" xfId="8748"/>
    <cellStyle name="Normal 8 2 5 3" xfId="1465"/>
    <cellStyle name="Normal 8 2 5 3 2" xfId="4885"/>
    <cellStyle name="Normal 8 2 5 3 3" xfId="7157"/>
    <cellStyle name="Normal 8 2 5 3 4" xfId="9429"/>
    <cellStyle name="Normal 8 2 5 4" xfId="3750"/>
    <cellStyle name="Normal 8 2 5 5" xfId="6022"/>
    <cellStyle name="Normal 8 2 5 6" xfId="8294"/>
    <cellStyle name="Normal 8 2 6" xfId="1011"/>
    <cellStyle name="Normal 8 2 6 2" xfId="2146"/>
    <cellStyle name="Normal 8 2 6 2 2" xfId="5566"/>
    <cellStyle name="Normal 8 2 6 2 3" xfId="7838"/>
    <cellStyle name="Normal 8 2 6 2 4" xfId="10110"/>
    <cellStyle name="Normal 8 2 6 3" xfId="4431"/>
    <cellStyle name="Normal 8 2 6 4" xfId="6703"/>
    <cellStyle name="Normal 8 2 6 5" xfId="8975"/>
    <cellStyle name="Normal 8 2 7" xfId="557"/>
    <cellStyle name="Normal 8 2 7 2" xfId="1692"/>
    <cellStyle name="Normal 8 2 7 2 2" xfId="5112"/>
    <cellStyle name="Normal 8 2 7 2 3" xfId="7384"/>
    <cellStyle name="Normal 8 2 7 2 4" xfId="9656"/>
    <cellStyle name="Normal 8 2 7 3" xfId="3977"/>
    <cellStyle name="Normal 8 2 7 4" xfId="6249"/>
    <cellStyle name="Normal 8 2 7 5" xfId="8521"/>
    <cellStyle name="Normal 8 2 8" xfId="1238"/>
    <cellStyle name="Normal 8 2 8 2" xfId="4658"/>
    <cellStyle name="Normal 8 2 8 3" xfId="6930"/>
    <cellStyle name="Normal 8 2 8 4" xfId="9202"/>
    <cellStyle name="Normal 8 2 9" xfId="3523"/>
    <cellStyle name="Normal 8 3" xfId="176"/>
    <cellStyle name="Normal 8 3 2" xfId="414"/>
    <cellStyle name="Normal 8 3 2 2" xfId="868"/>
    <cellStyle name="Normal 8 3 2 2 2" xfId="2003"/>
    <cellStyle name="Normal 8 3 2 2 2 2" xfId="5423"/>
    <cellStyle name="Normal 8 3 2 2 2 3" xfId="7695"/>
    <cellStyle name="Normal 8 3 2 2 2 4" xfId="9967"/>
    <cellStyle name="Normal 8 3 2 2 3" xfId="4288"/>
    <cellStyle name="Normal 8 3 2 2 4" xfId="6560"/>
    <cellStyle name="Normal 8 3 2 2 5" xfId="8832"/>
    <cellStyle name="Normal 8 3 2 3" xfId="1549"/>
    <cellStyle name="Normal 8 3 2 3 2" xfId="4969"/>
    <cellStyle name="Normal 8 3 2 3 3" xfId="7241"/>
    <cellStyle name="Normal 8 3 2 3 4" xfId="9513"/>
    <cellStyle name="Normal 8 3 2 4" xfId="3834"/>
    <cellStyle name="Normal 8 3 2 5" xfId="6106"/>
    <cellStyle name="Normal 8 3 2 6" xfId="8378"/>
    <cellStyle name="Normal 8 3 3" xfId="1095"/>
    <cellStyle name="Normal 8 3 3 2" xfId="2230"/>
    <cellStyle name="Normal 8 3 3 2 2" xfId="5650"/>
    <cellStyle name="Normal 8 3 3 2 3" xfId="7922"/>
    <cellStyle name="Normal 8 3 3 2 4" xfId="10194"/>
    <cellStyle name="Normal 8 3 3 3" xfId="4515"/>
    <cellStyle name="Normal 8 3 3 4" xfId="6787"/>
    <cellStyle name="Normal 8 3 3 5" xfId="9059"/>
    <cellStyle name="Normal 8 3 4" xfId="641"/>
    <cellStyle name="Normal 8 3 4 2" xfId="1776"/>
    <cellStyle name="Normal 8 3 4 2 2" xfId="5196"/>
    <cellStyle name="Normal 8 3 4 2 3" xfId="7468"/>
    <cellStyle name="Normal 8 3 4 2 4" xfId="9740"/>
    <cellStyle name="Normal 8 3 4 3" xfId="4061"/>
    <cellStyle name="Normal 8 3 4 4" xfId="6333"/>
    <cellStyle name="Normal 8 3 4 5" xfId="8605"/>
    <cellStyle name="Normal 8 3 5" xfId="1322"/>
    <cellStyle name="Normal 8 3 5 2" xfId="4742"/>
    <cellStyle name="Normal 8 3 5 3" xfId="7014"/>
    <cellStyle name="Normal 8 3 5 4" xfId="9286"/>
    <cellStyle name="Normal 8 3 6" xfId="3607"/>
    <cellStyle name="Normal 8 3 7" xfId="5879"/>
    <cellStyle name="Normal 8 3 8" xfId="8151"/>
    <cellStyle name="Normal 8 4" xfId="120"/>
    <cellStyle name="Normal 8 4 2" xfId="358"/>
    <cellStyle name="Normal 8 4 2 2" xfId="812"/>
    <cellStyle name="Normal 8 4 2 2 2" xfId="1947"/>
    <cellStyle name="Normal 8 4 2 2 2 2" xfId="5367"/>
    <cellStyle name="Normal 8 4 2 2 2 3" xfId="7639"/>
    <cellStyle name="Normal 8 4 2 2 2 4" xfId="9911"/>
    <cellStyle name="Normal 8 4 2 2 3" xfId="4232"/>
    <cellStyle name="Normal 8 4 2 2 4" xfId="6504"/>
    <cellStyle name="Normal 8 4 2 2 5" xfId="8776"/>
    <cellStyle name="Normal 8 4 2 3" xfId="1493"/>
    <cellStyle name="Normal 8 4 2 3 2" xfId="4913"/>
    <cellStyle name="Normal 8 4 2 3 3" xfId="7185"/>
    <cellStyle name="Normal 8 4 2 3 4" xfId="9457"/>
    <cellStyle name="Normal 8 4 2 4" xfId="3778"/>
    <cellStyle name="Normal 8 4 2 5" xfId="6050"/>
    <cellStyle name="Normal 8 4 2 6" xfId="8322"/>
    <cellStyle name="Normal 8 4 3" xfId="1039"/>
    <cellStyle name="Normal 8 4 3 2" xfId="2174"/>
    <cellStyle name="Normal 8 4 3 2 2" xfId="5594"/>
    <cellStyle name="Normal 8 4 3 2 3" xfId="7866"/>
    <cellStyle name="Normal 8 4 3 2 4" xfId="10138"/>
    <cellStyle name="Normal 8 4 3 3" xfId="4459"/>
    <cellStyle name="Normal 8 4 3 4" xfId="6731"/>
    <cellStyle name="Normal 8 4 3 5" xfId="9003"/>
    <cellStyle name="Normal 8 4 4" xfId="585"/>
    <cellStyle name="Normal 8 4 4 2" xfId="1720"/>
    <cellStyle name="Normal 8 4 4 2 2" xfId="5140"/>
    <cellStyle name="Normal 8 4 4 2 3" xfId="7412"/>
    <cellStyle name="Normal 8 4 4 2 4" xfId="9684"/>
    <cellStyle name="Normal 8 4 4 3" xfId="4005"/>
    <cellStyle name="Normal 8 4 4 4" xfId="6277"/>
    <cellStyle name="Normal 8 4 4 5" xfId="8549"/>
    <cellStyle name="Normal 8 4 5" xfId="1266"/>
    <cellStyle name="Normal 8 4 5 2" xfId="4686"/>
    <cellStyle name="Normal 8 4 5 3" xfId="6958"/>
    <cellStyle name="Normal 8 4 5 4" xfId="9230"/>
    <cellStyle name="Normal 8 4 6" xfId="3551"/>
    <cellStyle name="Normal 8 4 7" xfId="5823"/>
    <cellStyle name="Normal 8 4 8" xfId="8095"/>
    <cellStyle name="Normal 8 5" xfId="246"/>
    <cellStyle name="Normal 8 5 2" xfId="473"/>
    <cellStyle name="Normal 8 5 2 2" xfId="927"/>
    <cellStyle name="Normal 8 5 2 2 2" xfId="2062"/>
    <cellStyle name="Normal 8 5 2 2 2 2" xfId="5482"/>
    <cellStyle name="Normal 8 5 2 2 2 3" xfId="7754"/>
    <cellStyle name="Normal 8 5 2 2 2 4" xfId="10026"/>
    <cellStyle name="Normal 8 5 2 2 3" xfId="4347"/>
    <cellStyle name="Normal 8 5 2 2 4" xfId="6619"/>
    <cellStyle name="Normal 8 5 2 2 5" xfId="8891"/>
    <cellStyle name="Normal 8 5 2 3" xfId="1608"/>
    <cellStyle name="Normal 8 5 2 3 2" xfId="5028"/>
    <cellStyle name="Normal 8 5 2 3 3" xfId="7300"/>
    <cellStyle name="Normal 8 5 2 3 4" xfId="9572"/>
    <cellStyle name="Normal 8 5 2 4" xfId="3893"/>
    <cellStyle name="Normal 8 5 2 5" xfId="6165"/>
    <cellStyle name="Normal 8 5 2 6" xfId="8437"/>
    <cellStyle name="Normal 8 5 3" xfId="1154"/>
    <cellStyle name="Normal 8 5 3 2" xfId="2289"/>
    <cellStyle name="Normal 8 5 3 2 2" xfId="5709"/>
    <cellStyle name="Normal 8 5 3 2 3" xfId="7981"/>
    <cellStyle name="Normal 8 5 3 2 4" xfId="10253"/>
    <cellStyle name="Normal 8 5 3 3" xfId="4574"/>
    <cellStyle name="Normal 8 5 3 4" xfId="6846"/>
    <cellStyle name="Normal 8 5 3 5" xfId="9118"/>
    <cellStyle name="Normal 8 5 4" xfId="700"/>
    <cellStyle name="Normal 8 5 4 2" xfId="1835"/>
    <cellStyle name="Normal 8 5 4 2 2" xfId="5255"/>
    <cellStyle name="Normal 8 5 4 2 3" xfId="7527"/>
    <cellStyle name="Normal 8 5 4 2 4" xfId="9799"/>
    <cellStyle name="Normal 8 5 4 3" xfId="4120"/>
    <cellStyle name="Normal 8 5 4 4" xfId="6392"/>
    <cellStyle name="Normal 8 5 4 5" xfId="8664"/>
    <cellStyle name="Normal 8 5 5" xfId="1381"/>
    <cellStyle name="Normal 8 5 5 2" xfId="4801"/>
    <cellStyle name="Normal 8 5 5 3" xfId="7073"/>
    <cellStyle name="Normal 8 5 5 4" xfId="9345"/>
    <cellStyle name="Normal 8 5 6" xfId="3666"/>
    <cellStyle name="Normal 8 5 7" xfId="5938"/>
    <cellStyle name="Normal 8 5 8" xfId="8210"/>
    <cellStyle name="Normal 8 6" xfId="302"/>
    <cellStyle name="Normal 8 6 2" xfId="756"/>
    <cellStyle name="Normal 8 6 2 2" xfId="1891"/>
    <cellStyle name="Normal 8 6 2 2 2" xfId="5311"/>
    <cellStyle name="Normal 8 6 2 2 3" xfId="7583"/>
    <cellStyle name="Normal 8 6 2 2 4" xfId="9855"/>
    <cellStyle name="Normal 8 6 2 3" xfId="4176"/>
    <cellStyle name="Normal 8 6 2 4" xfId="6448"/>
    <cellStyle name="Normal 8 6 2 5" xfId="8720"/>
    <cellStyle name="Normal 8 6 3" xfId="1437"/>
    <cellStyle name="Normal 8 6 3 2" xfId="4857"/>
    <cellStyle name="Normal 8 6 3 3" xfId="7129"/>
    <cellStyle name="Normal 8 6 3 4" xfId="9401"/>
    <cellStyle name="Normal 8 6 4" xfId="3722"/>
    <cellStyle name="Normal 8 6 5" xfId="5994"/>
    <cellStyle name="Normal 8 6 6" xfId="8266"/>
    <cellStyle name="Normal 8 7" xfId="983"/>
    <cellStyle name="Normal 8 7 2" xfId="2118"/>
    <cellStyle name="Normal 8 7 2 2" xfId="5538"/>
    <cellStyle name="Normal 8 7 2 3" xfId="7810"/>
    <cellStyle name="Normal 8 7 2 4" xfId="10082"/>
    <cellStyle name="Normal 8 7 3" xfId="4403"/>
    <cellStyle name="Normal 8 7 4" xfId="6675"/>
    <cellStyle name="Normal 8 7 5" xfId="8947"/>
    <cellStyle name="Normal 8 8" xfId="529"/>
    <cellStyle name="Normal 8 8 2" xfId="1664"/>
    <cellStyle name="Normal 8 8 2 2" xfId="5084"/>
    <cellStyle name="Normal 8 8 2 3" xfId="7356"/>
    <cellStyle name="Normal 8 8 2 4" xfId="9628"/>
    <cellStyle name="Normal 8 8 3" xfId="3949"/>
    <cellStyle name="Normal 8 8 4" xfId="6221"/>
    <cellStyle name="Normal 8 8 5" xfId="8493"/>
    <cellStyle name="Normal 8 9" xfId="1210"/>
    <cellStyle name="Normal 8 9 2" xfId="4630"/>
    <cellStyle name="Normal 8 9 3" xfId="6902"/>
    <cellStyle name="Normal 8 9 4" xfId="9174"/>
    <cellStyle name="Normal 9" xfId="64"/>
    <cellStyle name="Normal 9 10" xfId="3497"/>
    <cellStyle name="Normal 9 11" xfId="5769"/>
    <cellStyle name="Normal 9 12" xfId="8041"/>
    <cellStyle name="Normal 9 2" xfId="94"/>
    <cellStyle name="Normal 9 2 10" xfId="5797"/>
    <cellStyle name="Normal 9 2 11" xfId="8069"/>
    <cellStyle name="Normal 9 2 2" xfId="206"/>
    <cellStyle name="Normal 9 2 2 2" xfId="444"/>
    <cellStyle name="Normal 9 2 2 2 2" xfId="898"/>
    <cellStyle name="Normal 9 2 2 2 2 2" xfId="2033"/>
    <cellStyle name="Normal 9 2 2 2 2 2 2" xfId="5453"/>
    <cellStyle name="Normal 9 2 2 2 2 2 3" xfId="7725"/>
    <cellStyle name="Normal 9 2 2 2 2 2 4" xfId="9997"/>
    <cellStyle name="Normal 9 2 2 2 2 3" xfId="4318"/>
    <cellStyle name="Normal 9 2 2 2 2 4" xfId="6590"/>
    <cellStyle name="Normal 9 2 2 2 2 5" xfId="8862"/>
    <cellStyle name="Normal 9 2 2 2 3" xfId="1579"/>
    <cellStyle name="Normal 9 2 2 2 3 2" xfId="4999"/>
    <cellStyle name="Normal 9 2 2 2 3 3" xfId="7271"/>
    <cellStyle name="Normal 9 2 2 2 3 4" xfId="9543"/>
    <cellStyle name="Normal 9 2 2 2 4" xfId="3864"/>
    <cellStyle name="Normal 9 2 2 2 5" xfId="6136"/>
    <cellStyle name="Normal 9 2 2 2 6" xfId="8408"/>
    <cellStyle name="Normal 9 2 2 3" xfId="1125"/>
    <cellStyle name="Normal 9 2 2 3 2" xfId="2260"/>
    <cellStyle name="Normal 9 2 2 3 2 2" xfId="5680"/>
    <cellStyle name="Normal 9 2 2 3 2 3" xfId="7952"/>
    <cellStyle name="Normal 9 2 2 3 2 4" xfId="10224"/>
    <cellStyle name="Normal 9 2 2 3 3" xfId="4545"/>
    <cellStyle name="Normal 9 2 2 3 4" xfId="6817"/>
    <cellStyle name="Normal 9 2 2 3 5" xfId="9089"/>
    <cellStyle name="Normal 9 2 2 4" xfId="671"/>
    <cellStyle name="Normal 9 2 2 4 2" xfId="1806"/>
    <cellStyle name="Normal 9 2 2 4 2 2" xfId="5226"/>
    <cellStyle name="Normal 9 2 2 4 2 3" xfId="7498"/>
    <cellStyle name="Normal 9 2 2 4 2 4" xfId="9770"/>
    <cellStyle name="Normal 9 2 2 4 3" xfId="4091"/>
    <cellStyle name="Normal 9 2 2 4 4" xfId="6363"/>
    <cellStyle name="Normal 9 2 2 4 5" xfId="8635"/>
    <cellStyle name="Normal 9 2 2 5" xfId="1352"/>
    <cellStyle name="Normal 9 2 2 5 2" xfId="4772"/>
    <cellStyle name="Normal 9 2 2 5 3" xfId="7044"/>
    <cellStyle name="Normal 9 2 2 5 4" xfId="9316"/>
    <cellStyle name="Normal 9 2 2 6" xfId="3637"/>
    <cellStyle name="Normal 9 2 2 7" xfId="5909"/>
    <cellStyle name="Normal 9 2 2 8" xfId="8181"/>
    <cellStyle name="Normal 9 2 3" xfId="150"/>
    <cellStyle name="Normal 9 2 3 2" xfId="388"/>
    <cellStyle name="Normal 9 2 3 2 2" xfId="842"/>
    <cellStyle name="Normal 9 2 3 2 2 2" xfId="1977"/>
    <cellStyle name="Normal 9 2 3 2 2 2 2" xfId="5397"/>
    <cellStyle name="Normal 9 2 3 2 2 2 3" xfId="7669"/>
    <cellStyle name="Normal 9 2 3 2 2 2 4" xfId="9941"/>
    <cellStyle name="Normal 9 2 3 2 2 3" xfId="4262"/>
    <cellStyle name="Normal 9 2 3 2 2 4" xfId="6534"/>
    <cellStyle name="Normal 9 2 3 2 2 5" xfId="8806"/>
    <cellStyle name="Normal 9 2 3 2 3" xfId="1523"/>
    <cellStyle name="Normal 9 2 3 2 3 2" xfId="4943"/>
    <cellStyle name="Normal 9 2 3 2 3 3" xfId="7215"/>
    <cellStyle name="Normal 9 2 3 2 3 4" xfId="9487"/>
    <cellStyle name="Normal 9 2 3 2 4" xfId="3808"/>
    <cellStyle name="Normal 9 2 3 2 5" xfId="6080"/>
    <cellStyle name="Normal 9 2 3 2 6" xfId="8352"/>
    <cellStyle name="Normal 9 2 3 3" xfId="1069"/>
    <cellStyle name="Normal 9 2 3 3 2" xfId="2204"/>
    <cellStyle name="Normal 9 2 3 3 2 2" xfId="5624"/>
    <cellStyle name="Normal 9 2 3 3 2 3" xfId="7896"/>
    <cellStyle name="Normal 9 2 3 3 2 4" xfId="10168"/>
    <cellStyle name="Normal 9 2 3 3 3" xfId="4489"/>
    <cellStyle name="Normal 9 2 3 3 4" xfId="6761"/>
    <cellStyle name="Normal 9 2 3 3 5" xfId="9033"/>
    <cellStyle name="Normal 9 2 3 4" xfId="615"/>
    <cellStyle name="Normal 9 2 3 4 2" xfId="1750"/>
    <cellStyle name="Normal 9 2 3 4 2 2" xfId="5170"/>
    <cellStyle name="Normal 9 2 3 4 2 3" xfId="7442"/>
    <cellStyle name="Normal 9 2 3 4 2 4" xfId="9714"/>
    <cellStyle name="Normal 9 2 3 4 3" xfId="4035"/>
    <cellStyle name="Normal 9 2 3 4 4" xfId="6307"/>
    <cellStyle name="Normal 9 2 3 4 5" xfId="8579"/>
    <cellStyle name="Normal 9 2 3 5" xfId="1296"/>
    <cellStyle name="Normal 9 2 3 5 2" xfId="4716"/>
    <cellStyle name="Normal 9 2 3 5 3" xfId="6988"/>
    <cellStyle name="Normal 9 2 3 5 4" xfId="9260"/>
    <cellStyle name="Normal 9 2 3 6" xfId="3581"/>
    <cellStyle name="Normal 9 2 3 7" xfId="5853"/>
    <cellStyle name="Normal 9 2 3 8" xfId="8125"/>
    <cellStyle name="Normal 9 2 4" xfId="276"/>
    <cellStyle name="Normal 9 2 4 2" xfId="503"/>
    <cellStyle name="Normal 9 2 4 2 2" xfId="957"/>
    <cellStyle name="Normal 9 2 4 2 2 2" xfId="2092"/>
    <cellStyle name="Normal 9 2 4 2 2 2 2" xfId="5512"/>
    <cellStyle name="Normal 9 2 4 2 2 2 3" xfId="7784"/>
    <cellStyle name="Normal 9 2 4 2 2 2 4" xfId="10056"/>
    <cellStyle name="Normal 9 2 4 2 2 3" xfId="4377"/>
    <cellStyle name="Normal 9 2 4 2 2 4" xfId="6649"/>
    <cellStyle name="Normal 9 2 4 2 2 5" xfId="8921"/>
    <cellStyle name="Normal 9 2 4 2 3" xfId="1638"/>
    <cellStyle name="Normal 9 2 4 2 3 2" xfId="5058"/>
    <cellStyle name="Normal 9 2 4 2 3 3" xfId="7330"/>
    <cellStyle name="Normal 9 2 4 2 3 4" xfId="9602"/>
    <cellStyle name="Normal 9 2 4 2 4" xfId="3923"/>
    <cellStyle name="Normal 9 2 4 2 5" xfId="6195"/>
    <cellStyle name="Normal 9 2 4 2 6" xfId="8467"/>
    <cellStyle name="Normal 9 2 4 3" xfId="1184"/>
    <cellStyle name="Normal 9 2 4 3 2" xfId="2319"/>
    <cellStyle name="Normal 9 2 4 3 2 2" xfId="5739"/>
    <cellStyle name="Normal 9 2 4 3 2 3" xfId="8011"/>
    <cellStyle name="Normal 9 2 4 3 2 4" xfId="10283"/>
    <cellStyle name="Normal 9 2 4 3 3" xfId="4604"/>
    <cellStyle name="Normal 9 2 4 3 4" xfId="6876"/>
    <cellStyle name="Normal 9 2 4 3 5" xfId="9148"/>
    <cellStyle name="Normal 9 2 4 4" xfId="730"/>
    <cellStyle name="Normal 9 2 4 4 2" xfId="1865"/>
    <cellStyle name="Normal 9 2 4 4 2 2" xfId="5285"/>
    <cellStyle name="Normal 9 2 4 4 2 3" xfId="7557"/>
    <cellStyle name="Normal 9 2 4 4 2 4" xfId="9829"/>
    <cellStyle name="Normal 9 2 4 4 3" xfId="4150"/>
    <cellStyle name="Normal 9 2 4 4 4" xfId="6422"/>
    <cellStyle name="Normal 9 2 4 4 5" xfId="8694"/>
    <cellStyle name="Normal 9 2 4 5" xfId="1411"/>
    <cellStyle name="Normal 9 2 4 5 2" xfId="4831"/>
    <cellStyle name="Normal 9 2 4 5 3" xfId="7103"/>
    <cellStyle name="Normal 9 2 4 5 4" xfId="9375"/>
    <cellStyle name="Normal 9 2 4 6" xfId="3696"/>
    <cellStyle name="Normal 9 2 4 7" xfId="5968"/>
    <cellStyle name="Normal 9 2 4 8" xfId="8240"/>
    <cellStyle name="Normal 9 2 5" xfId="332"/>
    <cellStyle name="Normal 9 2 5 2" xfId="786"/>
    <cellStyle name="Normal 9 2 5 2 2" xfId="1921"/>
    <cellStyle name="Normal 9 2 5 2 2 2" xfId="5341"/>
    <cellStyle name="Normal 9 2 5 2 2 3" xfId="7613"/>
    <cellStyle name="Normal 9 2 5 2 2 4" xfId="9885"/>
    <cellStyle name="Normal 9 2 5 2 3" xfId="4206"/>
    <cellStyle name="Normal 9 2 5 2 4" xfId="6478"/>
    <cellStyle name="Normal 9 2 5 2 5" xfId="8750"/>
    <cellStyle name="Normal 9 2 5 3" xfId="1467"/>
    <cellStyle name="Normal 9 2 5 3 2" xfId="4887"/>
    <cellStyle name="Normal 9 2 5 3 3" xfId="7159"/>
    <cellStyle name="Normal 9 2 5 3 4" xfId="9431"/>
    <cellStyle name="Normal 9 2 5 4" xfId="3752"/>
    <cellStyle name="Normal 9 2 5 5" xfId="6024"/>
    <cellStyle name="Normal 9 2 5 6" xfId="8296"/>
    <cellStyle name="Normal 9 2 6" xfId="1013"/>
    <cellStyle name="Normal 9 2 6 2" xfId="2148"/>
    <cellStyle name="Normal 9 2 6 2 2" xfId="5568"/>
    <cellStyle name="Normal 9 2 6 2 3" xfId="7840"/>
    <cellStyle name="Normal 9 2 6 2 4" xfId="10112"/>
    <cellStyle name="Normal 9 2 6 3" xfId="4433"/>
    <cellStyle name="Normal 9 2 6 4" xfId="6705"/>
    <cellStyle name="Normal 9 2 6 5" xfId="8977"/>
    <cellStyle name="Normal 9 2 7" xfId="559"/>
    <cellStyle name="Normal 9 2 7 2" xfId="1694"/>
    <cellStyle name="Normal 9 2 7 2 2" xfId="5114"/>
    <cellStyle name="Normal 9 2 7 2 3" xfId="7386"/>
    <cellStyle name="Normal 9 2 7 2 4" xfId="9658"/>
    <cellStyle name="Normal 9 2 7 3" xfId="3979"/>
    <cellStyle name="Normal 9 2 7 4" xfId="6251"/>
    <cellStyle name="Normal 9 2 7 5" xfId="8523"/>
    <cellStyle name="Normal 9 2 8" xfId="1240"/>
    <cellStyle name="Normal 9 2 8 2" xfId="4660"/>
    <cellStyle name="Normal 9 2 8 3" xfId="6932"/>
    <cellStyle name="Normal 9 2 8 4" xfId="9204"/>
    <cellStyle name="Normal 9 2 9" xfId="3525"/>
    <cellStyle name="Normal 9 3" xfId="178"/>
    <cellStyle name="Normal 9 3 2" xfId="416"/>
    <cellStyle name="Normal 9 3 2 2" xfId="870"/>
    <cellStyle name="Normal 9 3 2 2 2" xfId="2005"/>
    <cellStyle name="Normal 9 3 2 2 2 2" xfId="5425"/>
    <cellStyle name="Normal 9 3 2 2 2 3" xfId="7697"/>
    <cellStyle name="Normal 9 3 2 2 2 4" xfId="9969"/>
    <cellStyle name="Normal 9 3 2 2 3" xfId="4290"/>
    <cellStyle name="Normal 9 3 2 2 4" xfId="6562"/>
    <cellStyle name="Normal 9 3 2 2 5" xfId="8834"/>
    <cellStyle name="Normal 9 3 2 3" xfId="1551"/>
    <cellStyle name="Normal 9 3 2 3 2" xfId="4971"/>
    <cellStyle name="Normal 9 3 2 3 3" xfId="7243"/>
    <cellStyle name="Normal 9 3 2 3 4" xfId="9515"/>
    <cellStyle name="Normal 9 3 2 4" xfId="3836"/>
    <cellStyle name="Normal 9 3 2 5" xfId="6108"/>
    <cellStyle name="Normal 9 3 2 6" xfId="8380"/>
    <cellStyle name="Normal 9 3 3" xfId="1097"/>
    <cellStyle name="Normal 9 3 3 2" xfId="2232"/>
    <cellStyle name="Normal 9 3 3 2 2" xfId="5652"/>
    <cellStyle name="Normal 9 3 3 2 3" xfId="7924"/>
    <cellStyle name="Normal 9 3 3 2 4" xfId="10196"/>
    <cellStyle name="Normal 9 3 3 3" xfId="4517"/>
    <cellStyle name="Normal 9 3 3 4" xfId="6789"/>
    <cellStyle name="Normal 9 3 3 5" xfId="9061"/>
    <cellStyle name="Normal 9 3 4" xfId="643"/>
    <cellStyle name="Normal 9 3 4 2" xfId="1778"/>
    <cellStyle name="Normal 9 3 4 2 2" xfId="5198"/>
    <cellStyle name="Normal 9 3 4 2 3" xfId="7470"/>
    <cellStyle name="Normal 9 3 4 2 4" xfId="9742"/>
    <cellStyle name="Normal 9 3 4 3" xfId="4063"/>
    <cellStyle name="Normal 9 3 4 4" xfId="6335"/>
    <cellStyle name="Normal 9 3 4 5" xfId="8607"/>
    <cellStyle name="Normal 9 3 5" xfId="1324"/>
    <cellStyle name="Normal 9 3 5 2" xfId="4744"/>
    <cellStyle name="Normal 9 3 5 3" xfId="7016"/>
    <cellStyle name="Normal 9 3 5 4" xfId="9288"/>
    <cellStyle name="Normal 9 3 6" xfId="3609"/>
    <cellStyle name="Normal 9 3 7" xfId="5881"/>
    <cellStyle name="Normal 9 3 8" xfId="8153"/>
    <cellStyle name="Normal 9 4" xfId="122"/>
    <cellStyle name="Normal 9 4 2" xfId="360"/>
    <cellStyle name="Normal 9 4 2 2" xfId="814"/>
    <cellStyle name="Normal 9 4 2 2 2" xfId="1949"/>
    <cellStyle name="Normal 9 4 2 2 2 2" xfId="5369"/>
    <cellStyle name="Normal 9 4 2 2 2 3" xfId="7641"/>
    <cellStyle name="Normal 9 4 2 2 2 4" xfId="9913"/>
    <cellStyle name="Normal 9 4 2 2 3" xfId="4234"/>
    <cellStyle name="Normal 9 4 2 2 4" xfId="6506"/>
    <cellStyle name="Normal 9 4 2 2 5" xfId="8778"/>
    <cellStyle name="Normal 9 4 2 3" xfId="1495"/>
    <cellStyle name="Normal 9 4 2 3 2" xfId="4915"/>
    <cellStyle name="Normal 9 4 2 3 3" xfId="7187"/>
    <cellStyle name="Normal 9 4 2 3 4" xfId="9459"/>
    <cellStyle name="Normal 9 4 2 4" xfId="3780"/>
    <cellStyle name="Normal 9 4 2 5" xfId="6052"/>
    <cellStyle name="Normal 9 4 2 6" xfId="8324"/>
    <cellStyle name="Normal 9 4 3" xfId="1041"/>
    <cellStyle name="Normal 9 4 3 2" xfId="2176"/>
    <cellStyle name="Normal 9 4 3 2 2" xfId="5596"/>
    <cellStyle name="Normal 9 4 3 2 3" xfId="7868"/>
    <cellStyle name="Normal 9 4 3 2 4" xfId="10140"/>
    <cellStyle name="Normal 9 4 3 3" xfId="4461"/>
    <cellStyle name="Normal 9 4 3 4" xfId="6733"/>
    <cellStyle name="Normal 9 4 3 5" xfId="9005"/>
    <cellStyle name="Normal 9 4 4" xfId="587"/>
    <cellStyle name="Normal 9 4 4 2" xfId="1722"/>
    <cellStyle name="Normal 9 4 4 2 2" xfId="5142"/>
    <cellStyle name="Normal 9 4 4 2 3" xfId="7414"/>
    <cellStyle name="Normal 9 4 4 2 4" xfId="9686"/>
    <cellStyle name="Normal 9 4 4 3" xfId="4007"/>
    <cellStyle name="Normal 9 4 4 4" xfId="6279"/>
    <cellStyle name="Normal 9 4 4 5" xfId="8551"/>
    <cellStyle name="Normal 9 4 5" xfId="1268"/>
    <cellStyle name="Normal 9 4 5 2" xfId="4688"/>
    <cellStyle name="Normal 9 4 5 3" xfId="6960"/>
    <cellStyle name="Normal 9 4 5 4" xfId="9232"/>
    <cellStyle name="Normal 9 4 6" xfId="3553"/>
    <cellStyle name="Normal 9 4 7" xfId="5825"/>
    <cellStyle name="Normal 9 4 8" xfId="8097"/>
    <cellStyle name="Normal 9 5" xfId="248"/>
    <cellStyle name="Normal 9 5 2" xfId="475"/>
    <cellStyle name="Normal 9 5 2 2" xfId="929"/>
    <cellStyle name="Normal 9 5 2 2 2" xfId="2064"/>
    <cellStyle name="Normal 9 5 2 2 2 2" xfId="5484"/>
    <cellStyle name="Normal 9 5 2 2 2 3" xfId="7756"/>
    <cellStyle name="Normal 9 5 2 2 2 4" xfId="10028"/>
    <cellStyle name="Normal 9 5 2 2 3" xfId="4349"/>
    <cellStyle name="Normal 9 5 2 2 4" xfId="6621"/>
    <cellStyle name="Normal 9 5 2 2 5" xfId="8893"/>
    <cellStyle name="Normal 9 5 2 3" xfId="1610"/>
    <cellStyle name="Normal 9 5 2 3 2" xfId="5030"/>
    <cellStyle name="Normal 9 5 2 3 3" xfId="7302"/>
    <cellStyle name="Normal 9 5 2 3 4" xfId="9574"/>
    <cellStyle name="Normal 9 5 2 4" xfId="3895"/>
    <cellStyle name="Normal 9 5 2 5" xfId="6167"/>
    <cellStyle name="Normal 9 5 2 6" xfId="8439"/>
    <cellStyle name="Normal 9 5 3" xfId="1156"/>
    <cellStyle name="Normal 9 5 3 2" xfId="2291"/>
    <cellStyle name="Normal 9 5 3 2 2" xfId="5711"/>
    <cellStyle name="Normal 9 5 3 2 3" xfId="7983"/>
    <cellStyle name="Normal 9 5 3 2 4" xfId="10255"/>
    <cellStyle name="Normal 9 5 3 3" xfId="4576"/>
    <cellStyle name="Normal 9 5 3 4" xfId="6848"/>
    <cellStyle name="Normal 9 5 3 5" xfId="9120"/>
    <cellStyle name="Normal 9 5 4" xfId="702"/>
    <cellStyle name="Normal 9 5 4 2" xfId="1837"/>
    <cellStyle name="Normal 9 5 4 2 2" xfId="5257"/>
    <cellStyle name="Normal 9 5 4 2 3" xfId="7529"/>
    <cellStyle name="Normal 9 5 4 2 4" xfId="9801"/>
    <cellStyle name="Normal 9 5 4 3" xfId="4122"/>
    <cellStyle name="Normal 9 5 4 4" xfId="6394"/>
    <cellStyle name="Normal 9 5 4 5" xfId="8666"/>
    <cellStyle name="Normal 9 5 5" xfId="1383"/>
    <cellStyle name="Normal 9 5 5 2" xfId="4803"/>
    <cellStyle name="Normal 9 5 5 3" xfId="7075"/>
    <cellStyle name="Normal 9 5 5 4" xfId="9347"/>
    <cellStyle name="Normal 9 5 6" xfId="3668"/>
    <cellStyle name="Normal 9 5 7" xfId="5940"/>
    <cellStyle name="Normal 9 5 8" xfId="8212"/>
    <cellStyle name="Normal 9 6" xfId="304"/>
    <cellStyle name="Normal 9 6 2" xfId="758"/>
    <cellStyle name="Normal 9 6 2 2" xfId="1893"/>
    <cellStyle name="Normal 9 6 2 2 2" xfId="5313"/>
    <cellStyle name="Normal 9 6 2 2 3" xfId="7585"/>
    <cellStyle name="Normal 9 6 2 2 4" xfId="9857"/>
    <cellStyle name="Normal 9 6 2 3" xfId="4178"/>
    <cellStyle name="Normal 9 6 2 4" xfId="6450"/>
    <cellStyle name="Normal 9 6 2 5" xfId="8722"/>
    <cellStyle name="Normal 9 6 3" xfId="1439"/>
    <cellStyle name="Normal 9 6 3 2" xfId="4859"/>
    <cellStyle name="Normal 9 6 3 3" xfId="7131"/>
    <cellStyle name="Normal 9 6 3 4" xfId="9403"/>
    <cellStyle name="Normal 9 6 4" xfId="3724"/>
    <cellStyle name="Normal 9 6 5" xfId="5996"/>
    <cellStyle name="Normal 9 6 6" xfId="8268"/>
    <cellStyle name="Normal 9 7" xfId="985"/>
    <cellStyle name="Normal 9 7 2" xfId="2120"/>
    <cellStyle name="Normal 9 7 2 2" xfId="5540"/>
    <cellStyle name="Normal 9 7 2 3" xfId="7812"/>
    <cellStyle name="Normal 9 7 2 4" xfId="10084"/>
    <cellStyle name="Normal 9 7 3" xfId="4405"/>
    <cellStyle name="Normal 9 7 4" xfId="6677"/>
    <cellStyle name="Normal 9 7 5" xfId="8949"/>
    <cellStyle name="Normal 9 8" xfId="531"/>
    <cellStyle name="Normal 9 8 2" xfId="1666"/>
    <cellStyle name="Normal 9 8 2 2" xfId="5086"/>
    <cellStyle name="Normal 9 8 2 3" xfId="7358"/>
    <cellStyle name="Normal 9 8 2 4" xfId="9630"/>
    <cellStyle name="Normal 9 8 3" xfId="3951"/>
    <cellStyle name="Normal 9 8 4" xfId="6223"/>
    <cellStyle name="Normal 9 8 5" xfId="8495"/>
    <cellStyle name="Normal 9 9" xfId="1212"/>
    <cellStyle name="Normal 9 9 2" xfId="4632"/>
    <cellStyle name="Normal 9 9 3" xfId="6904"/>
    <cellStyle name="Normal 9 9 4" xfId="9176"/>
    <cellStyle name="Note" xfId="13146" builtinId="10" customBuiltin="1"/>
    <cellStyle name="Note 2" xfId="52"/>
    <cellStyle name="Note 2 10" xfId="3486"/>
    <cellStyle name="Note 2 11" xfId="5758"/>
    <cellStyle name="Note 2 12" xfId="8030"/>
    <cellStyle name="Note 2 2" xfId="83"/>
    <cellStyle name="Note 2 2 10" xfId="5786"/>
    <cellStyle name="Note 2 2 11" xfId="8058"/>
    <cellStyle name="Note 2 2 2" xfId="195"/>
    <cellStyle name="Note 2 2 2 2" xfId="433"/>
    <cellStyle name="Note 2 2 2 2 2" xfId="887"/>
    <cellStyle name="Note 2 2 2 2 2 2" xfId="2022"/>
    <cellStyle name="Note 2 2 2 2 2 2 2" xfId="5442"/>
    <cellStyle name="Note 2 2 2 2 2 2 3" xfId="7714"/>
    <cellStyle name="Note 2 2 2 2 2 2 4" xfId="9986"/>
    <cellStyle name="Note 2 2 2 2 2 3" xfId="4307"/>
    <cellStyle name="Note 2 2 2 2 2 4" xfId="6579"/>
    <cellStyle name="Note 2 2 2 2 2 5" xfId="8851"/>
    <cellStyle name="Note 2 2 2 2 3" xfId="1568"/>
    <cellStyle name="Note 2 2 2 2 3 2" xfId="4988"/>
    <cellStyle name="Note 2 2 2 2 3 3" xfId="7260"/>
    <cellStyle name="Note 2 2 2 2 3 4" xfId="9532"/>
    <cellStyle name="Note 2 2 2 2 4" xfId="3853"/>
    <cellStyle name="Note 2 2 2 2 5" xfId="6125"/>
    <cellStyle name="Note 2 2 2 2 6" xfId="8397"/>
    <cellStyle name="Note 2 2 2 3" xfId="1114"/>
    <cellStyle name="Note 2 2 2 3 2" xfId="2249"/>
    <cellStyle name="Note 2 2 2 3 2 2" xfId="5669"/>
    <cellStyle name="Note 2 2 2 3 2 3" xfId="7941"/>
    <cellStyle name="Note 2 2 2 3 2 4" xfId="10213"/>
    <cellStyle name="Note 2 2 2 3 3" xfId="4534"/>
    <cellStyle name="Note 2 2 2 3 4" xfId="6806"/>
    <cellStyle name="Note 2 2 2 3 5" xfId="9078"/>
    <cellStyle name="Note 2 2 2 4" xfId="660"/>
    <cellStyle name="Note 2 2 2 4 2" xfId="1795"/>
    <cellStyle name="Note 2 2 2 4 2 2" xfId="5215"/>
    <cellStyle name="Note 2 2 2 4 2 3" xfId="7487"/>
    <cellStyle name="Note 2 2 2 4 2 4" xfId="9759"/>
    <cellStyle name="Note 2 2 2 4 3" xfId="4080"/>
    <cellStyle name="Note 2 2 2 4 4" xfId="6352"/>
    <cellStyle name="Note 2 2 2 4 5" xfId="8624"/>
    <cellStyle name="Note 2 2 2 5" xfId="1341"/>
    <cellStyle name="Note 2 2 2 5 2" xfId="4761"/>
    <cellStyle name="Note 2 2 2 5 3" xfId="7033"/>
    <cellStyle name="Note 2 2 2 5 4" xfId="9305"/>
    <cellStyle name="Note 2 2 2 6" xfId="3626"/>
    <cellStyle name="Note 2 2 2 7" xfId="5898"/>
    <cellStyle name="Note 2 2 2 8" xfId="8170"/>
    <cellStyle name="Note 2 2 3" xfId="139"/>
    <cellStyle name="Note 2 2 3 2" xfId="377"/>
    <cellStyle name="Note 2 2 3 2 2" xfId="831"/>
    <cellStyle name="Note 2 2 3 2 2 2" xfId="1966"/>
    <cellStyle name="Note 2 2 3 2 2 2 2" xfId="5386"/>
    <cellStyle name="Note 2 2 3 2 2 2 3" xfId="7658"/>
    <cellStyle name="Note 2 2 3 2 2 2 4" xfId="9930"/>
    <cellStyle name="Note 2 2 3 2 2 3" xfId="4251"/>
    <cellStyle name="Note 2 2 3 2 2 4" xfId="6523"/>
    <cellStyle name="Note 2 2 3 2 2 5" xfId="8795"/>
    <cellStyle name="Note 2 2 3 2 3" xfId="1512"/>
    <cellStyle name="Note 2 2 3 2 3 2" xfId="4932"/>
    <cellStyle name="Note 2 2 3 2 3 3" xfId="7204"/>
    <cellStyle name="Note 2 2 3 2 3 4" xfId="9476"/>
    <cellStyle name="Note 2 2 3 2 4" xfId="3797"/>
    <cellStyle name="Note 2 2 3 2 5" xfId="6069"/>
    <cellStyle name="Note 2 2 3 2 6" xfId="8341"/>
    <cellStyle name="Note 2 2 3 3" xfId="1058"/>
    <cellStyle name="Note 2 2 3 3 2" xfId="2193"/>
    <cellStyle name="Note 2 2 3 3 2 2" xfId="5613"/>
    <cellStyle name="Note 2 2 3 3 2 3" xfId="7885"/>
    <cellStyle name="Note 2 2 3 3 2 4" xfId="10157"/>
    <cellStyle name="Note 2 2 3 3 3" xfId="4478"/>
    <cellStyle name="Note 2 2 3 3 4" xfId="6750"/>
    <cellStyle name="Note 2 2 3 3 5" xfId="9022"/>
    <cellStyle name="Note 2 2 3 4" xfId="604"/>
    <cellStyle name="Note 2 2 3 4 2" xfId="1739"/>
    <cellStyle name="Note 2 2 3 4 2 2" xfId="5159"/>
    <cellStyle name="Note 2 2 3 4 2 3" xfId="7431"/>
    <cellStyle name="Note 2 2 3 4 2 4" xfId="9703"/>
    <cellStyle name="Note 2 2 3 4 3" xfId="4024"/>
    <cellStyle name="Note 2 2 3 4 4" xfId="6296"/>
    <cellStyle name="Note 2 2 3 4 5" xfId="8568"/>
    <cellStyle name="Note 2 2 3 5" xfId="1285"/>
    <cellStyle name="Note 2 2 3 5 2" xfId="4705"/>
    <cellStyle name="Note 2 2 3 5 3" xfId="6977"/>
    <cellStyle name="Note 2 2 3 5 4" xfId="9249"/>
    <cellStyle name="Note 2 2 3 6" xfId="3570"/>
    <cellStyle name="Note 2 2 3 7" xfId="5842"/>
    <cellStyle name="Note 2 2 3 8" xfId="8114"/>
    <cellStyle name="Note 2 2 4" xfId="265"/>
    <cellStyle name="Note 2 2 4 2" xfId="492"/>
    <cellStyle name="Note 2 2 4 2 2" xfId="946"/>
    <cellStyle name="Note 2 2 4 2 2 2" xfId="2081"/>
    <cellStyle name="Note 2 2 4 2 2 2 2" xfId="5501"/>
    <cellStyle name="Note 2 2 4 2 2 2 3" xfId="7773"/>
    <cellStyle name="Note 2 2 4 2 2 2 4" xfId="10045"/>
    <cellStyle name="Note 2 2 4 2 2 3" xfId="4366"/>
    <cellStyle name="Note 2 2 4 2 2 4" xfId="6638"/>
    <cellStyle name="Note 2 2 4 2 2 5" xfId="8910"/>
    <cellStyle name="Note 2 2 4 2 3" xfId="1627"/>
    <cellStyle name="Note 2 2 4 2 3 2" xfId="5047"/>
    <cellStyle name="Note 2 2 4 2 3 3" xfId="7319"/>
    <cellStyle name="Note 2 2 4 2 3 4" xfId="9591"/>
    <cellStyle name="Note 2 2 4 2 4" xfId="3912"/>
    <cellStyle name="Note 2 2 4 2 5" xfId="6184"/>
    <cellStyle name="Note 2 2 4 2 6" xfId="8456"/>
    <cellStyle name="Note 2 2 4 3" xfId="1173"/>
    <cellStyle name="Note 2 2 4 3 2" xfId="2308"/>
    <cellStyle name="Note 2 2 4 3 2 2" xfId="5728"/>
    <cellStyle name="Note 2 2 4 3 2 3" xfId="8000"/>
    <cellStyle name="Note 2 2 4 3 2 4" xfId="10272"/>
    <cellStyle name="Note 2 2 4 3 3" xfId="4593"/>
    <cellStyle name="Note 2 2 4 3 4" xfId="6865"/>
    <cellStyle name="Note 2 2 4 3 5" xfId="9137"/>
    <cellStyle name="Note 2 2 4 4" xfId="719"/>
    <cellStyle name="Note 2 2 4 4 2" xfId="1854"/>
    <cellStyle name="Note 2 2 4 4 2 2" xfId="5274"/>
    <cellStyle name="Note 2 2 4 4 2 3" xfId="7546"/>
    <cellStyle name="Note 2 2 4 4 2 4" xfId="9818"/>
    <cellStyle name="Note 2 2 4 4 3" xfId="4139"/>
    <cellStyle name="Note 2 2 4 4 4" xfId="6411"/>
    <cellStyle name="Note 2 2 4 4 5" xfId="8683"/>
    <cellStyle name="Note 2 2 4 5" xfId="1400"/>
    <cellStyle name="Note 2 2 4 5 2" xfId="4820"/>
    <cellStyle name="Note 2 2 4 5 3" xfId="7092"/>
    <cellStyle name="Note 2 2 4 5 4" xfId="9364"/>
    <cellStyle name="Note 2 2 4 6" xfId="3685"/>
    <cellStyle name="Note 2 2 4 7" xfId="5957"/>
    <cellStyle name="Note 2 2 4 8" xfId="8229"/>
    <cellStyle name="Note 2 2 5" xfId="321"/>
    <cellStyle name="Note 2 2 5 2" xfId="775"/>
    <cellStyle name="Note 2 2 5 2 2" xfId="1910"/>
    <cellStyle name="Note 2 2 5 2 2 2" xfId="5330"/>
    <cellStyle name="Note 2 2 5 2 2 3" xfId="7602"/>
    <cellStyle name="Note 2 2 5 2 2 4" xfId="9874"/>
    <cellStyle name="Note 2 2 5 2 3" xfId="4195"/>
    <cellStyle name="Note 2 2 5 2 4" xfId="6467"/>
    <cellStyle name="Note 2 2 5 2 5" xfId="8739"/>
    <cellStyle name="Note 2 2 5 3" xfId="1456"/>
    <cellStyle name="Note 2 2 5 3 2" xfId="4876"/>
    <cellStyle name="Note 2 2 5 3 3" xfId="7148"/>
    <cellStyle name="Note 2 2 5 3 4" xfId="9420"/>
    <cellStyle name="Note 2 2 5 4" xfId="3741"/>
    <cellStyle name="Note 2 2 5 5" xfId="6013"/>
    <cellStyle name="Note 2 2 5 6" xfId="8285"/>
    <cellStyle name="Note 2 2 6" xfId="1002"/>
    <cellStyle name="Note 2 2 6 2" xfId="2137"/>
    <cellStyle name="Note 2 2 6 2 2" xfId="5557"/>
    <cellStyle name="Note 2 2 6 2 3" xfId="7829"/>
    <cellStyle name="Note 2 2 6 2 4" xfId="10101"/>
    <cellStyle name="Note 2 2 6 3" xfId="4422"/>
    <cellStyle name="Note 2 2 6 4" xfId="6694"/>
    <cellStyle name="Note 2 2 6 5" xfId="8966"/>
    <cellStyle name="Note 2 2 7" xfId="548"/>
    <cellStyle name="Note 2 2 7 2" xfId="1683"/>
    <cellStyle name="Note 2 2 7 2 2" xfId="5103"/>
    <cellStyle name="Note 2 2 7 2 3" xfId="7375"/>
    <cellStyle name="Note 2 2 7 2 4" xfId="9647"/>
    <cellStyle name="Note 2 2 7 3" xfId="3968"/>
    <cellStyle name="Note 2 2 7 4" xfId="6240"/>
    <cellStyle name="Note 2 2 7 5" xfId="8512"/>
    <cellStyle name="Note 2 2 8" xfId="1229"/>
    <cellStyle name="Note 2 2 8 2" xfId="4649"/>
    <cellStyle name="Note 2 2 8 3" xfId="6921"/>
    <cellStyle name="Note 2 2 8 4" xfId="9193"/>
    <cellStyle name="Note 2 2 9" xfId="3514"/>
    <cellStyle name="Note 2 3" xfId="167"/>
    <cellStyle name="Note 2 3 2" xfId="405"/>
    <cellStyle name="Note 2 3 2 2" xfId="859"/>
    <cellStyle name="Note 2 3 2 2 2" xfId="1994"/>
    <cellStyle name="Note 2 3 2 2 2 2" xfId="5414"/>
    <cellStyle name="Note 2 3 2 2 2 3" xfId="7686"/>
    <cellStyle name="Note 2 3 2 2 2 4" xfId="9958"/>
    <cellStyle name="Note 2 3 2 2 3" xfId="4279"/>
    <cellStyle name="Note 2 3 2 2 4" xfId="6551"/>
    <cellStyle name="Note 2 3 2 2 5" xfId="8823"/>
    <cellStyle name="Note 2 3 2 3" xfId="1540"/>
    <cellStyle name="Note 2 3 2 3 2" xfId="4960"/>
    <cellStyle name="Note 2 3 2 3 3" xfId="7232"/>
    <cellStyle name="Note 2 3 2 3 4" xfId="9504"/>
    <cellStyle name="Note 2 3 2 4" xfId="3825"/>
    <cellStyle name="Note 2 3 2 5" xfId="6097"/>
    <cellStyle name="Note 2 3 2 6" xfId="8369"/>
    <cellStyle name="Note 2 3 3" xfId="1086"/>
    <cellStyle name="Note 2 3 3 2" xfId="2221"/>
    <cellStyle name="Note 2 3 3 2 2" xfId="5641"/>
    <cellStyle name="Note 2 3 3 2 3" xfId="7913"/>
    <cellStyle name="Note 2 3 3 2 4" xfId="10185"/>
    <cellStyle name="Note 2 3 3 3" xfId="4506"/>
    <cellStyle name="Note 2 3 3 4" xfId="6778"/>
    <cellStyle name="Note 2 3 3 5" xfId="9050"/>
    <cellStyle name="Note 2 3 4" xfId="632"/>
    <cellStyle name="Note 2 3 4 2" xfId="1767"/>
    <cellStyle name="Note 2 3 4 2 2" xfId="5187"/>
    <cellStyle name="Note 2 3 4 2 3" xfId="7459"/>
    <cellStyle name="Note 2 3 4 2 4" xfId="9731"/>
    <cellStyle name="Note 2 3 4 3" xfId="4052"/>
    <cellStyle name="Note 2 3 4 4" xfId="6324"/>
    <cellStyle name="Note 2 3 4 5" xfId="8596"/>
    <cellStyle name="Note 2 3 5" xfId="1313"/>
    <cellStyle name="Note 2 3 5 2" xfId="4733"/>
    <cellStyle name="Note 2 3 5 3" xfId="7005"/>
    <cellStyle name="Note 2 3 5 4" xfId="9277"/>
    <cellStyle name="Note 2 3 6" xfId="3598"/>
    <cellStyle name="Note 2 3 7" xfId="5870"/>
    <cellStyle name="Note 2 3 8" xfId="8142"/>
    <cellStyle name="Note 2 4" xfId="111"/>
    <cellStyle name="Note 2 4 2" xfId="349"/>
    <cellStyle name="Note 2 4 2 2" xfId="803"/>
    <cellStyle name="Note 2 4 2 2 2" xfId="1938"/>
    <cellStyle name="Note 2 4 2 2 2 2" xfId="5358"/>
    <cellStyle name="Note 2 4 2 2 2 3" xfId="7630"/>
    <cellStyle name="Note 2 4 2 2 2 4" xfId="9902"/>
    <cellStyle name="Note 2 4 2 2 3" xfId="4223"/>
    <cellStyle name="Note 2 4 2 2 4" xfId="6495"/>
    <cellStyle name="Note 2 4 2 2 5" xfId="8767"/>
    <cellStyle name="Note 2 4 2 3" xfId="1484"/>
    <cellStyle name="Note 2 4 2 3 2" xfId="4904"/>
    <cellStyle name="Note 2 4 2 3 3" xfId="7176"/>
    <cellStyle name="Note 2 4 2 3 4" xfId="9448"/>
    <cellStyle name="Note 2 4 2 4" xfId="3769"/>
    <cellStyle name="Note 2 4 2 5" xfId="6041"/>
    <cellStyle name="Note 2 4 2 6" xfId="8313"/>
    <cellStyle name="Note 2 4 3" xfId="1030"/>
    <cellStyle name="Note 2 4 3 2" xfId="2165"/>
    <cellStyle name="Note 2 4 3 2 2" xfId="5585"/>
    <cellStyle name="Note 2 4 3 2 3" xfId="7857"/>
    <cellStyle name="Note 2 4 3 2 4" xfId="10129"/>
    <cellStyle name="Note 2 4 3 3" xfId="4450"/>
    <cellStyle name="Note 2 4 3 4" xfId="6722"/>
    <cellStyle name="Note 2 4 3 5" xfId="8994"/>
    <cellStyle name="Note 2 4 4" xfId="576"/>
    <cellStyle name="Note 2 4 4 2" xfId="1711"/>
    <cellStyle name="Note 2 4 4 2 2" xfId="5131"/>
    <cellStyle name="Note 2 4 4 2 3" xfId="7403"/>
    <cellStyle name="Note 2 4 4 2 4" xfId="9675"/>
    <cellStyle name="Note 2 4 4 3" xfId="3996"/>
    <cellStyle name="Note 2 4 4 4" xfId="6268"/>
    <cellStyle name="Note 2 4 4 5" xfId="8540"/>
    <cellStyle name="Note 2 4 5" xfId="1257"/>
    <cellStyle name="Note 2 4 5 2" xfId="4677"/>
    <cellStyle name="Note 2 4 5 3" xfId="6949"/>
    <cellStyle name="Note 2 4 5 4" xfId="9221"/>
    <cellStyle name="Note 2 4 6" xfId="3542"/>
    <cellStyle name="Note 2 4 7" xfId="5814"/>
    <cellStyle name="Note 2 4 8" xfId="8086"/>
    <cellStyle name="Note 2 5" xfId="237"/>
    <cellStyle name="Note 2 5 2" xfId="464"/>
    <cellStyle name="Note 2 5 2 2" xfId="918"/>
    <cellStyle name="Note 2 5 2 2 2" xfId="2053"/>
    <cellStyle name="Note 2 5 2 2 2 2" xfId="5473"/>
    <cellStyle name="Note 2 5 2 2 2 3" xfId="7745"/>
    <cellStyle name="Note 2 5 2 2 2 4" xfId="10017"/>
    <cellStyle name="Note 2 5 2 2 3" xfId="4338"/>
    <cellStyle name="Note 2 5 2 2 4" xfId="6610"/>
    <cellStyle name="Note 2 5 2 2 5" xfId="8882"/>
    <cellStyle name="Note 2 5 2 3" xfId="1599"/>
    <cellStyle name="Note 2 5 2 3 2" xfId="5019"/>
    <cellStyle name="Note 2 5 2 3 3" xfId="7291"/>
    <cellStyle name="Note 2 5 2 3 4" xfId="9563"/>
    <cellStyle name="Note 2 5 2 4" xfId="3884"/>
    <cellStyle name="Note 2 5 2 5" xfId="6156"/>
    <cellStyle name="Note 2 5 2 6" xfId="8428"/>
    <cellStyle name="Note 2 5 3" xfId="1145"/>
    <cellStyle name="Note 2 5 3 2" xfId="2280"/>
    <cellStyle name="Note 2 5 3 2 2" xfId="5700"/>
    <cellStyle name="Note 2 5 3 2 3" xfId="7972"/>
    <cellStyle name="Note 2 5 3 2 4" xfId="10244"/>
    <cellStyle name="Note 2 5 3 3" xfId="4565"/>
    <cellStyle name="Note 2 5 3 4" xfId="6837"/>
    <cellStyle name="Note 2 5 3 5" xfId="9109"/>
    <cellStyle name="Note 2 5 4" xfId="691"/>
    <cellStyle name="Note 2 5 4 2" xfId="1826"/>
    <cellStyle name="Note 2 5 4 2 2" xfId="5246"/>
    <cellStyle name="Note 2 5 4 2 3" xfId="7518"/>
    <cellStyle name="Note 2 5 4 2 4" xfId="9790"/>
    <cellStyle name="Note 2 5 4 3" xfId="4111"/>
    <cellStyle name="Note 2 5 4 4" xfId="6383"/>
    <cellStyle name="Note 2 5 4 5" xfId="8655"/>
    <cellStyle name="Note 2 5 5" xfId="1372"/>
    <cellStyle name="Note 2 5 5 2" xfId="4792"/>
    <cellStyle name="Note 2 5 5 3" xfId="7064"/>
    <cellStyle name="Note 2 5 5 4" xfId="9336"/>
    <cellStyle name="Note 2 5 6" xfId="3657"/>
    <cellStyle name="Note 2 5 7" xfId="5929"/>
    <cellStyle name="Note 2 5 8" xfId="8201"/>
    <cellStyle name="Note 2 6" xfId="293"/>
    <cellStyle name="Note 2 6 2" xfId="747"/>
    <cellStyle name="Note 2 6 2 2" xfId="1882"/>
    <cellStyle name="Note 2 6 2 2 2" xfId="5302"/>
    <cellStyle name="Note 2 6 2 2 3" xfId="7574"/>
    <cellStyle name="Note 2 6 2 2 4" xfId="9846"/>
    <cellStyle name="Note 2 6 2 3" xfId="4167"/>
    <cellStyle name="Note 2 6 2 4" xfId="6439"/>
    <cellStyle name="Note 2 6 2 5" xfId="8711"/>
    <cellStyle name="Note 2 6 3" xfId="1428"/>
    <cellStyle name="Note 2 6 3 2" xfId="4848"/>
    <cellStyle name="Note 2 6 3 3" xfId="7120"/>
    <cellStyle name="Note 2 6 3 4" xfId="9392"/>
    <cellStyle name="Note 2 6 4" xfId="3713"/>
    <cellStyle name="Note 2 6 5" xfId="5985"/>
    <cellStyle name="Note 2 6 6" xfId="8257"/>
    <cellStyle name="Note 2 7" xfId="974"/>
    <cellStyle name="Note 2 7 2" xfId="2109"/>
    <cellStyle name="Note 2 7 2 2" xfId="5529"/>
    <cellStyle name="Note 2 7 2 3" xfId="7801"/>
    <cellStyle name="Note 2 7 2 4" xfId="10073"/>
    <cellStyle name="Note 2 7 3" xfId="4394"/>
    <cellStyle name="Note 2 7 4" xfId="6666"/>
    <cellStyle name="Note 2 7 5" xfId="8938"/>
    <cellStyle name="Note 2 8" xfId="520"/>
    <cellStyle name="Note 2 8 2" xfId="1655"/>
    <cellStyle name="Note 2 8 2 2" xfId="5075"/>
    <cellStyle name="Note 2 8 2 3" xfId="7347"/>
    <cellStyle name="Note 2 8 2 4" xfId="9619"/>
    <cellStyle name="Note 2 8 3" xfId="3940"/>
    <cellStyle name="Note 2 8 4" xfId="6212"/>
    <cellStyle name="Note 2 8 5" xfId="8484"/>
    <cellStyle name="Note 2 9" xfId="1201"/>
    <cellStyle name="Note 2 9 2" xfId="4621"/>
    <cellStyle name="Note 2 9 3" xfId="6893"/>
    <cellStyle name="Note 2 9 4" xfId="9165"/>
    <cellStyle name="Output" xfId="13" builtinId="21" customBuiltin="1"/>
    <cellStyle name="Percent" xfId="6" builtinId="5"/>
    <cellStyle name="Percent 2" xfId="227"/>
    <cellStyle name="Percent 2 2" xfId="2326"/>
    <cellStyle name="Percent 2 2 2" xfId="2942"/>
    <cellStyle name="Percent 3" xfId="212"/>
    <cellStyle name="Percent 3 2" xfId="450"/>
    <cellStyle name="Percent 3 2 2" xfId="904"/>
    <cellStyle name="Percent 3 2 2 2" xfId="2039"/>
    <cellStyle name="Percent 3 2 2 2 2" xfId="5459"/>
    <cellStyle name="Percent 3 2 2 2 3" xfId="7731"/>
    <cellStyle name="Percent 3 2 2 2 4" xfId="10003"/>
    <cellStyle name="Percent 3 2 2 3" xfId="4324"/>
    <cellStyle name="Percent 3 2 2 4" xfId="6596"/>
    <cellStyle name="Percent 3 2 2 5" xfId="8868"/>
    <cellStyle name="Percent 3 2 3" xfId="1585"/>
    <cellStyle name="Percent 3 2 3 2" xfId="5005"/>
    <cellStyle name="Percent 3 2 3 3" xfId="7277"/>
    <cellStyle name="Percent 3 2 3 4" xfId="9549"/>
    <cellStyle name="Percent 3 2 4" xfId="3870"/>
    <cellStyle name="Percent 3 2 5" xfId="6142"/>
    <cellStyle name="Percent 3 2 6" xfId="8414"/>
    <cellStyle name="Percent 3 3" xfId="1131"/>
    <cellStyle name="Percent 3 3 2" xfId="2266"/>
    <cellStyle name="Percent 3 3 2 2" xfId="5686"/>
    <cellStyle name="Percent 3 3 2 3" xfId="7958"/>
    <cellStyle name="Percent 3 3 2 4" xfId="10230"/>
    <cellStyle name="Percent 3 3 3" xfId="4551"/>
    <cellStyle name="Percent 3 3 4" xfId="6823"/>
    <cellStyle name="Percent 3 3 5" xfId="9095"/>
    <cellStyle name="Percent 3 4" xfId="677"/>
    <cellStyle name="Percent 3 4 2" xfId="1812"/>
    <cellStyle name="Percent 3 4 2 2" xfId="5232"/>
    <cellStyle name="Percent 3 4 2 3" xfId="7504"/>
    <cellStyle name="Percent 3 4 2 4" xfId="9776"/>
    <cellStyle name="Percent 3 4 3" xfId="4097"/>
    <cellStyle name="Percent 3 4 4" xfId="6369"/>
    <cellStyle name="Percent 3 4 5" xfId="8641"/>
    <cellStyle name="Percent 3 5" xfId="1358"/>
    <cellStyle name="Percent 3 5 2" xfId="4778"/>
    <cellStyle name="Percent 3 5 3" xfId="7050"/>
    <cellStyle name="Percent 3 5 4" xfId="9322"/>
    <cellStyle name="Percent 3 6" xfId="3643"/>
    <cellStyle name="Percent 3 7" xfId="5915"/>
    <cellStyle name="Percent 3 8" xfId="8187"/>
    <cellStyle name="Percent 4" xfId="40"/>
    <cellStyle name="Percent 5" xfId="2893"/>
    <cellStyle name="Title" xfId="13144" builtinId="15" customBuiltin="1"/>
    <cellStyle name="Title 2" xfId="228"/>
    <cellStyle name="Title 3" xfId="43"/>
    <cellStyle name="Total" xfId="19" builtinId="25" customBuiltin="1"/>
    <cellStyle name="Warning Text" xfId="17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chartsheet" Target="chartsheets/sheet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4.xml"/><Relationship Id="rId5" Type="http://schemas.openxmlformats.org/officeDocument/2006/relationships/worksheet" Target="worksheets/sheet3.xml"/><Relationship Id="rId10" Type="http://schemas.openxmlformats.org/officeDocument/2006/relationships/calcChain" Target="calcChain.xml"/><Relationship Id="rId4" Type="http://schemas.openxmlformats.org/officeDocument/2006/relationships/chartsheet" Target="chartsheets/sheet2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PERCENTAGE MARKET SHARE TO TOTAL NET ASSET VALUE (NAV) </a:t>
            </a:r>
          </a:p>
          <a:p>
            <a:pPr>
              <a:defRPr/>
            </a:pPr>
            <a:r>
              <a:rPr lang="en-US"/>
              <a:t>AS AT 7TH JANUARY, 2022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'Market Share'!$F$6</c:f>
              <c:strCache>
                <c:ptCount val="1"/>
                <c:pt idx="0">
                  <c:v>NET ASSET VALUE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19F1-4D3F-AFC0-2F3DDA5A1E07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19F1-4D3F-AFC0-2F3DDA5A1E07}"/>
              </c:ext>
            </c:extLst>
          </c:dPt>
          <c:dPt>
            <c:idx val="2"/>
            <c:bubble3D val="0"/>
            <c:explosion val="1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19F1-4D3F-AFC0-2F3DDA5A1E07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19F1-4D3F-AFC0-2F3DDA5A1E07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19F1-4D3F-AFC0-2F3DDA5A1E07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19F1-4D3F-AFC0-2F3DDA5A1E07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1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1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19F1-4D3F-AFC0-2F3DDA5A1E0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2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'Market Share'!$E$7:$E$13</c:f>
              <c:strCache>
                <c:ptCount val="7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TRUSTS</c:v>
                </c:pt>
                <c:pt idx="5">
                  <c:v>MIXED FUNDS</c:v>
                </c:pt>
                <c:pt idx="6">
                  <c:v>ETHICAL FUNDS</c:v>
                </c:pt>
              </c:strCache>
            </c:strRef>
          </c:cat>
          <c:val>
            <c:numRef>
              <c:f>'Market Share'!$F$7:$F$13</c:f>
              <c:numCache>
                <c:formatCode>#,##0.00</c:formatCode>
                <c:ptCount val="7"/>
                <c:pt idx="0">
                  <c:v>15804177330.209999</c:v>
                </c:pt>
                <c:pt idx="1">
                  <c:v>555211389214.74097</c:v>
                </c:pt>
                <c:pt idx="2">
                  <c:v>379529154644.59497</c:v>
                </c:pt>
                <c:pt idx="3">
                  <c:v>263471294752.3461</c:v>
                </c:pt>
                <c:pt idx="4">
                  <c:v>49699693533.639999</c:v>
                </c:pt>
                <c:pt idx="5">
                  <c:v>29400118520.26915</c:v>
                </c:pt>
                <c:pt idx="6">
                  <c:v>2533880156.75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50-4CDF-8992-FA03030AE655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3600" b="1" i="0" u="none" strike="noStrike" baseline="0">
                <a:solidFill>
                  <a:srgbClr val="000000"/>
                </a:solidFill>
                <a:latin typeface="Century Gothic"/>
              </a:rPr>
              <a:t>MOVEMENT IN TOTAL NAV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1600" b="1" i="0" u="none" strike="noStrike" baseline="0">
                <a:solidFill>
                  <a:srgbClr val="000000"/>
                </a:solidFill>
                <a:latin typeface="Century Gothic"/>
              </a:rPr>
              <a:t>(Eight (8) Weeks Ending January 7, 2022)</a:t>
            </a:r>
          </a:p>
        </c:rich>
      </c:tx>
      <c:layout>
        <c:manualLayout>
          <c:xMode val="edge"/>
          <c:yMode val="edge"/>
          <c:x val="0.19136774309075258"/>
          <c:y val="2.186230052994277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863373538552729"/>
          <c:y val="0.16834325370345671"/>
          <c:w val="0.87803104745715665"/>
          <c:h val="0.76936516711716696"/>
        </c:manualLayout>
      </c:layout>
      <c:lineChart>
        <c:grouping val="standard"/>
        <c:varyColors val="0"/>
        <c:ser>
          <c:idx val="0"/>
          <c:order val="0"/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0" i="0" u="none" strike="noStrike" baseline="0">
                    <a:solidFill>
                      <a:srgbClr val="FFFFFF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44519</c:v>
                </c:pt>
                <c:pt idx="1">
                  <c:v>44526</c:v>
                </c:pt>
                <c:pt idx="2">
                  <c:v>44533</c:v>
                </c:pt>
                <c:pt idx="3">
                  <c:v>44540</c:v>
                </c:pt>
                <c:pt idx="4">
                  <c:v>44547</c:v>
                </c:pt>
                <c:pt idx="5">
                  <c:v>44554</c:v>
                </c:pt>
                <c:pt idx="6">
                  <c:v>44926</c:v>
                </c:pt>
                <c:pt idx="7">
                  <c:v>44568</c:v>
                </c:pt>
              </c:numCache>
            </c:numRef>
          </c:cat>
          <c:val>
            <c:numRef>
              <c:f>'NAV Trend'!$C$10:$J$10</c:f>
              <c:numCache>
                <c:formatCode>_(* #,##0.00_);_(* \(#,##0.00\);_(* "-"??_);_(@_)</c:formatCode>
                <c:ptCount val="8"/>
                <c:pt idx="0">
                  <c:v>1292646760304.5654</c:v>
                </c:pt>
                <c:pt idx="1">
                  <c:v>1295982273118.8315</c:v>
                </c:pt>
                <c:pt idx="2">
                  <c:v>1300988568932.0234</c:v>
                </c:pt>
                <c:pt idx="3">
                  <c:v>1291434863103.0647</c:v>
                </c:pt>
                <c:pt idx="4">
                  <c:v>1292382495527.6172</c:v>
                </c:pt>
                <c:pt idx="5">
                  <c:v>1302656925591.9629</c:v>
                </c:pt>
                <c:pt idx="6">
                  <c:v>1313514372795.6267</c:v>
                </c:pt>
                <c:pt idx="7">
                  <c:v>1313588213467.2156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C7-45D2-A5D0-F58F2599C7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22378111"/>
        <c:axId val="1"/>
      </c:lineChart>
      <c:catAx>
        <c:axId val="1222378111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&quot;N&quot;\ #0.00,,,\ &quot;bn&quot;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222378111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entury Gothic"/>
          <a:ea typeface="Century Gothic"/>
          <a:cs typeface="Century Gothic"/>
        </a:defRPr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2400" b="1" i="0" u="none" strike="noStrike" baseline="0">
                <a:solidFill>
                  <a:srgbClr val="000000"/>
                </a:solidFill>
                <a:latin typeface="Century Gothic"/>
              </a:rPr>
              <a:t>MOVEMENT IN NAV BY CLASS OF FUND</a:t>
            </a:r>
            <a:endParaRPr lang="en-US" sz="2800" b="1" i="0" u="none" strike="noStrike" baseline="0">
              <a:solidFill>
                <a:srgbClr val="000000"/>
              </a:solidFill>
              <a:latin typeface="Century Gothic"/>
            </a:endParaRP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1400" b="1" i="0" u="none" strike="noStrike" baseline="0">
                <a:solidFill>
                  <a:srgbClr val="000000"/>
                </a:solidFill>
                <a:latin typeface="Century Gothic"/>
              </a:rPr>
              <a:t>(Eight (8) Weeks Ending January 7, 2022)</a:t>
            </a:r>
            <a:r>
              <a:rPr lang="en-US" sz="1800" b="1" i="0" u="none" strike="noStrike" baseline="0">
                <a:solidFill>
                  <a:srgbClr val="000000"/>
                </a:solidFill>
                <a:latin typeface="Century Gothic"/>
              </a:rPr>
              <a:t> </a:t>
            </a:r>
            <a:r>
              <a:rPr lang="en-US" sz="2000" b="1" i="0" u="none" strike="noStrike" baseline="0">
                <a:solidFill>
                  <a:srgbClr val="000000"/>
                </a:solidFill>
                <a:latin typeface="Century Gothic"/>
              </a:rPr>
              <a:t> </a:t>
            </a:r>
          </a:p>
        </c:rich>
      </c:tx>
      <c:layout>
        <c:manualLayout>
          <c:xMode val="edge"/>
          <c:yMode val="edge"/>
          <c:x val="0.20816520868696786"/>
          <c:y val="1.4782756137024726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322007937877779"/>
          <c:y val="0.15325228160435544"/>
          <c:w val="0.78102643741975963"/>
          <c:h val="0.62964374598152484"/>
        </c:manualLayout>
      </c:layout>
      <c:lineChart>
        <c:grouping val="standard"/>
        <c:varyColors val="0"/>
        <c:ser>
          <c:idx val="1"/>
          <c:order val="0"/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44519</c:v>
                </c:pt>
                <c:pt idx="1">
                  <c:v>44526</c:v>
                </c:pt>
                <c:pt idx="2">
                  <c:v>44533</c:v>
                </c:pt>
                <c:pt idx="3">
                  <c:v>44540</c:v>
                </c:pt>
                <c:pt idx="4">
                  <c:v>44547</c:v>
                </c:pt>
                <c:pt idx="5">
                  <c:v>44554</c:v>
                </c:pt>
                <c:pt idx="6">
                  <c:v>44926</c:v>
                </c:pt>
                <c:pt idx="7">
                  <c:v>44568</c:v>
                </c:pt>
              </c:numCache>
            </c:num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8676-4F12-AFF6-6C33611C2177}"/>
            </c:ext>
          </c:extLst>
        </c:ser>
        <c:ser>
          <c:idx val="2"/>
          <c:order val="1"/>
          <c:tx>
            <c:strRef>
              <c:f>'NAV Trend'!$B$8</c:f>
              <c:strCache>
                <c:ptCount val="1"/>
                <c:pt idx="0">
                  <c:v>ETHICAL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44519</c:v>
                </c:pt>
                <c:pt idx="1">
                  <c:v>44526</c:v>
                </c:pt>
                <c:pt idx="2">
                  <c:v>44533</c:v>
                </c:pt>
                <c:pt idx="3">
                  <c:v>44540</c:v>
                </c:pt>
                <c:pt idx="4">
                  <c:v>44547</c:v>
                </c:pt>
                <c:pt idx="5">
                  <c:v>44554</c:v>
                </c:pt>
                <c:pt idx="6">
                  <c:v>44926</c:v>
                </c:pt>
                <c:pt idx="7">
                  <c:v>44568</c:v>
                </c:pt>
              </c:numCache>
            </c:numRef>
          </c:cat>
          <c:val>
            <c:numRef>
              <c:f>'NAV Trend'!$C$8:$J$8</c:f>
              <c:numCache>
                <c:formatCode>#,##0.00</c:formatCode>
                <c:ptCount val="8"/>
                <c:pt idx="0">
                  <c:v>2529344940.96</c:v>
                </c:pt>
                <c:pt idx="1">
                  <c:v>2529045921.6999998</c:v>
                </c:pt>
                <c:pt idx="2">
                  <c:v>2481540392.4299998</c:v>
                </c:pt>
                <c:pt idx="3">
                  <c:v>2489850249.9499998</c:v>
                </c:pt>
                <c:pt idx="4">
                  <c:v>2494659000.9000001</c:v>
                </c:pt>
                <c:pt idx="5">
                  <c:v>2488383973.4900002</c:v>
                </c:pt>
                <c:pt idx="6">
                  <c:v>2532808231.9099998</c:v>
                </c:pt>
                <c:pt idx="7">
                  <c:v>2533880156.75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76-4F12-AFF6-6C33611C2177}"/>
            </c:ext>
          </c:extLst>
        </c:ser>
        <c:ser>
          <c:idx val="3"/>
          <c:order val="2"/>
          <c:tx>
            <c:strRef>
              <c:f>'NAV Trend'!$B$7</c:f>
              <c:strCache>
                <c:ptCount val="1"/>
                <c:pt idx="0">
                  <c:v>MIXED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44519</c:v>
                </c:pt>
                <c:pt idx="1">
                  <c:v>44526</c:v>
                </c:pt>
                <c:pt idx="2">
                  <c:v>44533</c:v>
                </c:pt>
                <c:pt idx="3">
                  <c:v>44540</c:v>
                </c:pt>
                <c:pt idx="4">
                  <c:v>44547</c:v>
                </c:pt>
                <c:pt idx="5">
                  <c:v>44554</c:v>
                </c:pt>
                <c:pt idx="6">
                  <c:v>44926</c:v>
                </c:pt>
                <c:pt idx="7">
                  <c:v>44568</c:v>
                </c:pt>
              </c:numCache>
            </c:numRef>
          </c:cat>
          <c:val>
            <c:numRef>
              <c:f>'NAV Trend'!$C$7:$J$7</c:f>
              <c:numCache>
                <c:formatCode>_(* #,##0.00_);_(* \(#,##0.00\);_(* "-"??_);_(@_)</c:formatCode>
                <c:ptCount val="8"/>
                <c:pt idx="0">
                  <c:v>29370374411.095947</c:v>
                </c:pt>
                <c:pt idx="1">
                  <c:v>29015498650.13488</c:v>
                </c:pt>
                <c:pt idx="2">
                  <c:v>28733678459.418221</c:v>
                </c:pt>
                <c:pt idx="3">
                  <c:v>28863464828.689995</c:v>
                </c:pt>
                <c:pt idx="4">
                  <c:v>29120838802.45488</c:v>
                </c:pt>
                <c:pt idx="5">
                  <c:v>28917512522.091064</c:v>
                </c:pt>
                <c:pt idx="6">
                  <c:v>29274345691.158573</c:v>
                </c:pt>
                <c:pt idx="7">
                  <c:v>29400118520.26915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676-4F12-AFF6-6C33611C2177}"/>
            </c:ext>
          </c:extLst>
        </c:ser>
        <c:ser>
          <c:idx val="5"/>
          <c:order val="4"/>
          <c:tx>
            <c:strRef>
              <c:f>'NAV Trend'!$B$2</c:f>
              <c:strCache>
                <c:ptCount val="1"/>
                <c:pt idx="0">
                  <c:v>EQUITY BASED FUNDS</c:v>
                </c:pt>
              </c:strCache>
            </c:strRef>
          </c:tx>
          <c:spPr>
            <a:ln>
              <a:tailEnd type="triangle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44519</c:v>
                </c:pt>
                <c:pt idx="1">
                  <c:v>44526</c:v>
                </c:pt>
                <c:pt idx="2">
                  <c:v>44533</c:v>
                </c:pt>
                <c:pt idx="3">
                  <c:v>44540</c:v>
                </c:pt>
                <c:pt idx="4">
                  <c:v>44547</c:v>
                </c:pt>
                <c:pt idx="5">
                  <c:v>44554</c:v>
                </c:pt>
                <c:pt idx="6">
                  <c:v>44926</c:v>
                </c:pt>
                <c:pt idx="7">
                  <c:v>44568</c:v>
                </c:pt>
              </c:numCache>
            </c:numRef>
          </c:cat>
          <c:val>
            <c:numRef>
              <c:f>'NAV Trend'!$C$2:$J$2</c:f>
              <c:numCache>
                <c:formatCode>#,##0.00</c:formatCode>
                <c:ptCount val="8"/>
                <c:pt idx="0">
                  <c:v>15965047161.139999</c:v>
                </c:pt>
                <c:pt idx="1">
                  <c:v>15900877276.35</c:v>
                </c:pt>
                <c:pt idx="2">
                  <c:v>15480906263.620001</c:v>
                </c:pt>
                <c:pt idx="3">
                  <c:v>15528121718.949999</c:v>
                </c:pt>
                <c:pt idx="4">
                  <c:v>15604456768.670002</c:v>
                </c:pt>
                <c:pt idx="5">
                  <c:v>15542804259.489998</c:v>
                </c:pt>
                <c:pt idx="6">
                  <c:v>15756247273.010002</c:v>
                </c:pt>
                <c:pt idx="7">
                  <c:v>15804177330.209999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676-4F12-AFF6-6C33611C2177}"/>
            </c:ext>
          </c:extLst>
        </c:ser>
        <c:ser>
          <c:idx val="6"/>
          <c:order val="5"/>
          <c:tx>
            <c:strRef>
              <c:f>'NAV Trend'!$B$6</c:f>
              <c:strCache>
                <c:ptCount val="1"/>
                <c:pt idx="0">
                  <c:v>REAL ESTATE INVESTMENT TRUST</c:v>
                </c:pt>
              </c:strCache>
            </c:strRef>
          </c:tx>
          <c:spPr>
            <a:ln>
              <a:tailEnd type="diamond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44519</c:v>
                </c:pt>
                <c:pt idx="1">
                  <c:v>44526</c:v>
                </c:pt>
                <c:pt idx="2">
                  <c:v>44533</c:v>
                </c:pt>
                <c:pt idx="3">
                  <c:v>44540</c:v>
                </c:pt>
                <c:pt idx="4">
                  <c:v>44547</c:v>
                </c:pt>
                <c:pt idx="5">
                  <c:v>44554</c:v>
                </c:pt>
                <c:pt idx="6">
                  <c:v>44926</c:v>
                </c:pt>
                <c:pt idx="7">
                  <c:v>44568</c:v>
                </c:pt>
              </c:numCache>
            </c:numRef>
          </c:cat>
          <c:val>
            <c:numRef>
              <c:f>'NAV Trend'!$C$6:$J$6</c:f>
              <c:numCache>
                <c:formatCode>#,##0.00</c:formatCode>
                <c:ptCount val="8"/>
                <c:pt idx="0">
                  <c:v>50153494933.330002</c:v>
                </c:pt>
                <c:pt idx="1">
                  <c:v>50111224933.139999</c:v>
                </c:pt>
                <c:pt idx="2">
                  <c:v>50148775654.720001</c:v>
                </c:pt>
                <c:pt idx="3">
                  <c:v>50172900185.470001</c:v>
                </c:pt>
                <c:pt idx="4">
                  <c:v>50174917751.979996</c:v>
                </c:pt>
                <c:pt idx="5">
                  <c:v>50174533421.040001</c:v>
                </c:pt>
                <c:pt idx="6">
                  <c:v>50199905204.839996</c:v>
                </c:pt>
                <c:pt idx="7">
                  <c:v>49699693533.639999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676-4F12-AFF6-6C33611C2177}"/>
            </c:ext>
          </c:extLst>
        </c:ser>
        <c:ser>
          <c:idx val="7"/>
          <c:order val="6"/>
          <c:tx>
            <c:strRef>
              <c:f>'NAV Trend'!$B$3</c:f>
              <c:strCache>
                <c:ptCount val="1"/>
                <c:pt idx="0">
                  <c:v>MONEY MARKET FUNDS</c:v>
                </c:pt>
              </c:strCache>
            </c:strRef>
          </c:tx>
          <c:spPr>
            <a:ln>
              <a:headEnd type="oval"/>
            </a:ln>
          </c:spPr>
          <c:marker>
            <c:symbol val="none"/>
          </c:marker>
          <c:dLbls>
            <c:numFmt formatCode="#0.00,,," sourceLinked="0"/>
            <c:spPr>
              <a:solidFill>
                <a:schemeClr val="bg1">
                  <a:lumMod val="50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44519</c:v>
                </c:pt>
                <c:pt idx="1">
                  <c:v>44526</c:v>
                </c:pt>
                <c:pt idx="2">
                  <c:v>44533</c:v>
                </c:pt>
                <c:pt idx="3">
                  <c:v>44540</c:v>
                </c:pt>
                <c:pt idx="4">
                  <c:v>44547</c:v>
                </c:pt>
                <c:pt idx="5">
                  <c:v>44554</c:v>
                </c:pt>
                <c:pt idx="6">
                  <c:v>44926</c:v>
                </c:pt>
                <c:pt idx="7">
                  <c:v>44568</c:v>
                </c:pt>
              </c:numCache>
            </c:numRef>
          </c:cat>
          <c:val>
            <c:numRef>
              <c:f>'NAV Trend'!$C$3:$J$3</c:f>
              <c:numCache>
                <c:formatCode>#,##0.00</c:formatCode>
                <c:ptCount val="8"/>
                <c:pt idx="0">
                  <c:v>538215247916.04419</c:v>
                </c:pt>
                <c:pt idx="1">
                  <c:v>542548264283.8194</c:v>
                </c:pt>
                <c:pt idx="2">
                  <c:v>548165339384.65997</c:v>
                </c:pt>
                <c:pt idx="3">
                  <c:v>543944712442</c:v>
                </c:pt>
                <c:pt idx="4">
                  <c:v>546435351786.04675</c:v>
                </c:pt>
                <c:pt idx="5">
                  <c:v>548428396659.73608</c:v>
                </c:pt>
                <c:pt idx="6">
                  <c:v>547906811125.90155</c:v>
                </c:pt>
                <c:pt idx="7">
                  <c:v>555211389214.74097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676-4F12-AFF6-6C33611C21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2378911"/>
        <c:axId val="1"/>
      </c:lineChart>
      <c:lineChart>
        <c:grouping val="standard"/>
        <c:varyColors val="0"/>
        <c:ser>
          <c:idx val="4"/>
          <c:order val="3"/>
          <c:tx>
            <c:strRef>
              <c:f>'NAV Trend'!$B$4</c:f>
              <c:strCache>
                <c:ptCount val="1"/>
                <c:pt idx="0">
                  <c:v>BONDS/FIXED INCOME FUNDS</c:v>
                </c:pt>
              </c:strCache>
            </c:strRef>
          </c:tx>
          <c:spPr>
            <a:ln>
              <a:headEnd type="oval"/>
              <a:tailEnd type="oval"/>
            </a:ln>
          </c:spPr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Trend'!$C$1:$D$1</c:f>
              <c:numCache>
                <c:formatCode>d\-mmm</c:formatCode>
                <c:ptCount val="2"/>
                <c:pt idx="0">
                  <c:v>44519</c:v>
                </c:pt>
                <c:pt idx="1">
                  <c:v>44526</c:v>
                </c:pt>
              </c:numCache>
            </c:numRef>
          </c:cat>
          <c:val>
            <c:numRef>
              <c:f>'NAV Trend'!$C$4:$J$4</c:f>
              <c:numCache>
                <c:formatCode>#,##0.00</c:formatCode>
                <c:ptCount val="8"/>
                <c:pt idx="0">
                  <c:v>389102222041.17004</c:v>
                </c:pt>
                <c:pt idx="1">
                  <c:v>386504325895.71014</c:v>
                </c:pt>
                <c:pt idx="2">
                  <c:v>384428914391.67004</c:v>
                </c:pt>
                <c:pt idx="3">
                  <c:v>375554593414.5</c:v>
                </c:pt>
                <c:pt idx="4">
                  <c:v>373276764567.33008</c:v>
                </c:pt>
                <c:pt idx="5">
                  <c:v>377444877891.81989</c:v>
                </c:pt>
                <c:pt idx="6">
                  <c:v>377744976906.65002</c:v>
                </c:pt>
                <c:pt idx="7">
                  <c:v>379529154644.59497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676-4F12-AFF6-6C33611C2177}"/>
            </c:ext>
          </c:extLst>
        </c:ser>
        <c:ser>
          <c:idx val="0"/>
          <c:order val="7"/>
          <c:tx>
            <c:strRef>
              <c:f>'NAV Trend'!$B$5</c:f>
              <c:strCache>
                <c:ptCount val="1"/>
                <c:pt idx="0">
                  <c:v>DOLLAR FUNDS</c:v>
                </c:pt>
              </c:strCache>
            </c:strRef>
          </c:tx>
          <c:marker>
            <c:symbol val="none"/>
          </c:marker>
          <c:val>
            <c:numRef>
              <c:f>'NAV Trend'!$C$5:$J$5</c:f>
              <c:numCache>
                <c:formatCode>#,##0.00</c:formatCode>
                <c:ptCount val="8"/>
                <c:pt idx="0">
                  <c:v>249308889980.215</c:v>
                </c:pt>
                <c:pt idx="1">
                  <c:v>251583674347.76721</c:v>
                </c:pt>
                <c:pt idx="2">
                  <c:v>253508946774.55542</c:v>
                </c:pt>
                <c:pt idx="3">
                  <c:v>256903231714.80502</c:v>
                </c:pt>
                <c:pt idx="4">
                  <c:v>257437121498.53989</c:v>
                </c:pt>
                <c:pt idx="5">
                  <c:v>261527720350.76688</c:v>
                </c:pt>
                <c:pt idx="6">
                  <c:v>272186755417.89178</c:v>
                </c:pt>
                <c:pt idx="7">
                  <c:v>263471294752.3461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8676-4F12-AFF6-6C33611C21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222378911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&quot;N&quot;\ #0.00,,,\ &quot;bn&quot;" sourceLinked="0"/>
        <c:majorTickMark val="none"/>
        <c:minorTickMark val="none"/>
        <c:tickLblPos val="low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222378911"/>
        <c:crosses val="autoZero"/>
        <c:crossBetween val="midCat"/>
      </c:valAx>
      <c:dateAx>
        <c:axId val="3"/>
        <c:scaling>
          <c:orientation val="minMax"/>
        </c:scaling>
        <c:delete val="1"/>
        <c:axPos val="b"/>
        <c:numFmt formatCode="d\-mmm" sourceLinked="1"/>
        <c:majorTickMark val="out"/>
        <c:minorTickMark val="none"/>
        <c:tickLblPos val="nextTo"/>
        <c:crossAx val="4"/>
        <c:crosses val="autoZero"/>
        <c:auto val="1"/>
        <c:lblOffset val="100"/>
        <c:baseTimeUnit val="days"/>
      </c:dateAx>
      <c:valAx>
        <c:axId val="4"/>
        <c:scaling>
          <c:orientation val="minMax"/>
        </c:scaling>
        <c:delete val="0"/>
        <c:axPos val="r"/>
        <c:numFmt formatCode="#,##0.00" sourceLinked="1"/>
        <c:majorTickMark val="none"/>
        <c:minorTickMark val="none"/>
        <c:tickLblPos val="none"/>
        <c:crossAx val="3"/>
        <c:crosses val="max"/>
        <c:crossBetween val="midCat"/>
      </c:valAx>
    </c:plotArea>
    <c:legend>
      <c:legendPos val="b"/>
      <c:legendEntry>
        <c:idx val="0"/>
        <c:delete val="1"/>
      </c:legendEntry>
      <c:layout>
        <c:manualLayout>
          <c:xMode val="edge"/>
          <c:yMode val="edge"/>
          <c:x val="5.6999549065177429E-2"/>
          <c:y val="0.87118157957528031"/>
          <c:w val="0.77402777296009806"/>
          <c:h val="7.3529308836395413E-2"/>
        </c:manualLayout>
      </c:layout>
      <c:overlay val="0"/>
      <c:txPr>
        <a:bodyPr/>
        <a:lstStyle/>
        <a:p>
          <a:pPr>
            <a:defRPr sz="845" b="1" i="0" u="none" strike="noStrike" baseline="0">
              <a:solidFill>
                <a:srgbClr val="000000"/>
              </a:solidFill>
              <a:latin typeface="Century Gothic"/>
              <a:ea typeface="Century Gothic"/>
              <a:cs typeface="Century Gothic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entury Gothic"/>
          <a:ea typeface="Century Gothic"/>
          <a:cs typeface="Century Gothic"/>
        </a:defRPr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5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63" workbookViewId="0" zoomToFit="1"/>
  </sheetViews>
  <pageMargins left="0.7" right="0.7" top="0.75" bottom="0.75" header="0.3" footer="0.3"/>
  <pageSetup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63" workbookViewId="0" zoomToFit="1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fbncam.com/" TargetMode="External"/><Relationship Id="rId1" Type="http://schemas.openxmlformats.org/officeDocument/2006/relationships/hyperlink" Target="http://www.fbnquest.com/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0</xdr:colOff>
      <xdr:row>69</xdr:row>
      <xdr:rowOff>0</xdr:rowOff>
    </xdr:from>
    <xdr:to>
      <xdr:col>19</xdr:col>
      <xdr:colOff>990600</xdr:colOff>
      <xdr:row>73</xdr:row>
      <xdr:rowOff>66675</xdr:rowOff>
    </xdr:to>
    <xdr:sp macro="" textlink="">
      <xdr:nvSpPr>
        <xdr:cNvPr id="437690" name="yiv9484210167Picture 1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18C9F0E-0E1C-4AA2-B680-7D704715FB55}"/>
            </a:ext>
          </a:extLst>
        </xdr:cNvPr>
        <xdr:cNvSpPr>
          <a:spLocks noChangeAspect="1" noChangeArrowheads="1"/>
        </xdr:cNvSpPr>
      </xdr:nvSpPr>
      <xdr:spPr bwMode="auto">
        <a:xfrm>
          <a:off x="12230100" y="10591800"/>
          <a:ext cx="9906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91</xdr:row>
      <xdr:rowOff>0</xdr:rowOff>
    </xdr:from>
    <xdr:to>
      <xdr:col>18</xdr:col>
      <xdr:colOff>304800</xdr:colOff>
      <xdr:row>92</xdr:row>
      <xdr:rowOff>142873</xdr:rowOff>
    </xdr:to>
    <xdr:sp macro="" textlink="">
      <xdr:nvSpPr>
        <xdr:cNvPr id="437691" name="AutoShape 4">
          <a:hlinkClick xmlns:r="http://schemas.openxmlformats.org/officeDocument/2006/relationships" r:id="rId2" tgtFrame="_blank"/>
          <a:extLst>
            <a:ext uri="{FF2B5EF4-FFF2-40B4-BE49-F238E27FC236}">
              <a16:creationId xmlns:a16="http://schemas.microsoft.com/office/drawing/2014/main" id="{9D8CA528-C1EC-4C1B-8571-84C3680E7A46}"/>
            </a:ext>
          </a:extLst>
        </xdr:cNvPr>
        <xdr:cNvSpPr>
          <a:spLocks noChangeAspect="1" noChangeArrowheads="1"/>
        </xdr:cNvSpPr>
      </xdr:nvSpPr>
      <xdr:spPr bwMode="auto">
        <a:xfrm>
          <a:off x="11153775" y="130206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163285</xdr:colOff>
      <xdr:row>0</xdr:row>
      <xdr:rowOff>81644</xdr:rowOff>
    </xdr:from>
    <xdr:to>
      <xdr:col>11</xdr:col>
      <xdr:colOff>95250</xdr:colOff>
      <xdr:row>24</xdr:row>
      <xdr:rowOff>27214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78333" cy="6304643"/>
    <xdr:graphicFrame macro="">
      <xdr:nvGraphicFramePr>
        <xdr:cNvPr id="2" name="shape">
          <a:extLst>
            <a:ext uri="{FF2B5EF4-FFF2-40B4-BE49-F238E27FC236}">
              <a16:creationId xmlns:a16="http://schemas.microsoft.com/office/drawing/2014/main" id="{3F67780D-8FFA-4943-8CE3-C4FCB9319A4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8678333" cy="6304643"/>
    <xdr:graphicFrame macro="">
      <xdr:nvGraphicFramePr>
        <xdr:cNvPr id="2" name="shape">
          <a:extLst>
            <a:ext uri="{FF2B5EF4-FFF2-40B4-BE49-F238E27FC236}">
              <a16:creationId xmlns:a16="http://schemas.microsoft.com/office/drawing/2014/main" id="{9C73412F-1256-4601-9C1C-25B91BC4F9D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W229"/>
  <sheetViews>
    <sheetView tabSelected="1" zoomScale="120" zoomScaleNormal="120" workbookViewId="0">
      <pane ySplit="3" topLeftCell="A4" activePane="bottomLeft" state="frozen"/>
      <selection activeCell="D1" sqref="D1"/>
      <selection pane="bottomLeft" activeCell="A4" sqref="A4:P4"/>
    </sheetView>
  </sheetViews>
  <sheetFormatPr defaultColWidth="8.85546875" defaultRowHeight="12" customHeight="1"/>
  <cols>
    <col min="1" max="1" width="3.85546875" style="3" customWidth="1"/>
    <col min="2" max="2" width="29.42578125" style="4" customWidth="1"/>
    <col min="3" max="3" width="33.42578125" style="4" customWidth="1"/>
    <col min="4" max="4" width="16.85546875" style="4" customWidth="1"/>
    <col min="5" max="6" width="8.7109375" style="4" customWidth="1"/>
    <col min="7" max="7" width="9.42578125" style="4" customWidth="1"/>
    <col min="8" max="8" width="7.140625" style="281" customWidth="1"/>
    <col min="9" max="9" width="16" style="270" customWidth="1"/>
    <col min="10" max="11" width="8.7109375" style="4" customWidth="1"/>
    <col min="12" max="12" width="9.42578125" style="4" customWidth="1"/>
    <col min="13" max="13" width="7.85546875" style="3" customWidth="1"/>
    <col min="14" max="14" width="11.7109375" style="4" customWidth="1"/>
    <col min="15" max="15" width="10.42578125" style="4" customWidth="1"/>
    <col min="16" max="16" width="8.42578125" style="140" customWidth="1"/>
    <col min="17" max="17" width="6.7109375" style="140" customWidth="1"/>
    <col min="18" max="18" width="21.42578125" style="141" customWidth="1"/>
    <col min="19" max="19" width="18.42578125" style="140" customWidth="1"/>
    <col min="20" max="20" width="18.140625" style="140" customWidth="1"/>
    <col min="21" max="21" width="9.42578125" style="140" customWidth="1"/>
    <col min="22" max="22" width="18.42578125" style="140" customWidth="1"/>
    <col min="23" max="23" width="8.85546875" style="140" customWidth="1"/>
    <col min="24" max="24" width="25.140625" style="140" customWidth="1"/>
    <col min="25" max="30" width="8.85546875" style="140"/>
    <col min="31" max="31" width="9" style="140" bestFit="1" customWidth="1"/>
    <col min="32" max="40" width="8.85546875" style="140"/>
    <col min="41" max="41" width="9.28515625" style="140" bestFit="1" customWidth="1"/>
    <col min="42" max="49" width="8.85546875" style="140"/>
    <col min="50" max="50" width="8.85546875" style="140" customWidth="1"/>
    <col min="51" max="101" width="8.85546875" style="140"/>
    <col min="102" max="16384" width="8.85546875" style="4"/>
  </cols>
  <sheetData>
    <row r="1" spans="1:24" ht="21.75" customHeight="1">
      <c r="A1" s="390" t="s">
        <v>264</v>
      </c>
      <c r="B1" s="391"/>
      <c r="C1" s="391"/>
      <c r="D1" s="391"/>
      <c r="E1" s="391"/>
      <c r="F1" s="391"/>
      <c r="G1" s="391"/>
      <c r="H1" s="391"/>
      <c r="I1" s="391"/>
      <c r="J1" s="391"/>
      <c r="K1" s="391"/>
      <c r="L1" s="391"/>
      <c r="M1" s="391"/>
      <c r="N1" s="391"/>
      <c r="O1" s="391"/>
      <c r="P1" s="392"/>
    </row>
    <row r="2" spans="1:24" ht="12" customHeight="1">
      <c r="A2" s="343"/>
      <c r="B2" s="344"/>
      <c r="C2" s="344"/>
      <c r="D2" s="393" t="s">
        <v>261</v>
      </c>
      <c r="E2" s="393"/>
      <c r="F2" s="393"/>
      <c r="G2" s="393"/>
      <c r="H2" s="393"/>
      <c r="I2" s="393" t="s">
        <v>265</v>
      </c>
      <c r="J2" s="393"/>
      <c r="K2" s="393"/>
      <c r="L2" s="393"/>
      <c r="M2" s="393"/>
      <c r="N2" s="409" t="s">
        <v>70</v>
      </c>
      <c r="O2" s="410"/>
      <c r="P2" s="345" t="s">
        <v>251</v>
      </c>
    </row>
    <row r="3" spans="1:24" s="149" customFormat="1" ht="14.25" customHeight="1">
      <c r="A3" s="334" t="s">
        <v>2</v>
      </c>
      <c r="B3" s="335" t="s">
        <v>221</v>
      </c>
      <c r="C3" s="335" t="s">
        <v>3</v>
      </c>
      <c r="D3" s="336" t="s">
        <v>231</v>
      </c>
      <c r="E3" s="337" t="s">
        <v>69</v>
      </c>
      <c r="F3" s="337" t="s">
        <v>246</v>
      </c>
      <c r="G3" s="337" t="s">
        <v>247</v>
      </c>
      <c r="H3" s="338" t="s">
        <v>248</v>
      </c>
      <c r="I3" s="339" t="s">
        <v>231</v>
      </c>
      <c r="J3" s="337" t="s">
        <v>69</v>
      </c>
      <c r="K3" s="337" t="s">
        <v>246</v>
      </c>
      <c r="L3" s="337" t="s">
        <v>247</v>
      </c>
      <c r="M3" s="337" t="s">
        <v>248</v>
      </c>
      <c r="N3" s="340" t="s">
        <v>232</v>
      </c>
      <c r="O3" s="341" t="s">
        <v>131</v>
      </c>
      <c r="P3" s="342" t="s">
        <v>248</v>
      </c>
      <c r="Q3" s="229"/>
    </row>
    <row r="4" spans="1:24" s="149" customFormat="1" ht="5.25" customHeight="1">
      <c r="A4" s="403"/>
      <c r="B4" s="404"/>
      <c r="C4" s="404"/>
      <c r="D4" s="404"/>
      <c r="E4" s="404"/>
      <c r="F4" s="404"/>
      <c r="G4" s="404"/>
      <c r="H4" s="404"/>
      <c r="I4" s="404"/>
      <c r="J4" s="404"/>
      <c r="K4" s="404"/>
      <c r="L4" s="404"/>
      <c r="M4" s="404"/>
      <c r="N4" s="404"/>
      <c r="O4" s="404"/>
      <c r="P4" s="405"/>
      <c r="Q4" s="229"/>
    </row>
    <row r="5" spans="1:24" s="149" customFormat="1" ht="12.95" customHeight="1">
      <c r="A5" s="400" t="s">
        <v>0</v>
      </c>
      <c r="B5" s="401"/>
      <c r="C5" s="401"/>
      <c r="D5" s="401"/>
      <c r="E5" s="401"/>
      <c r="F5" s="401"/>
      <c r="G5" s="401"/>
      <c r="H5" s="401"/>
      <c r="I5" s="401"/>
      <c r="J5" s="401"/>
      <c r="K5" s="401"/>
      <c r="L5" s="401"/>
      <c r="M5" s="401"/>
      <c r="N5" s="401"/>
      <c r="O5" s="401"/>
      <c r="P5" s="402"/>
      <c r="Q5" s="230"/>
      <c r="R5" s="148"/>
    </row>
    <row r="6" spans="1:24" s="149" customFormat="1" ht="13.5" customHeight="1">
      <c r="A6" s="295">
        <v>1</v>
      </c>
      <c r="B6" s="288" t="s">
        <v>6</v>
      </c>
      <c r="C6" s="77" t="s">
        <v>7</v>
      </c>
      <c r="D6" s="85">
        <v>6969991990.04</v>
      </c>
      <c r="E6" s="236">
        <f>(D6/$D$21)</f>
        <v>0.44236370940810227</v>
      </c>
      <c r="F6" s="74">
        <v>11028.18</v>
      </c>
      <c r="G6" s="74">
        <v>11187.18</v>
      </c>
      <c r="H6" s="282">
        <v>5.8500000000000003E-2</v>
      </c>
      <c r="I6" s="85">
        <v>6969145327.29</v>
      </c>
      <c r="J6" s="236">
        <f>(I6/$I$21)</f>
        <v>0.44096856050636307</v>
      </c>
      <c r="K6" s="74">
        <v>11029.96</v>
      </c>
      <c r="L6" s="74">
        <v>11186.09</v>
      </c>
      <c r="M6" s="282">
        <v>-1E-4</v>
      </c>
      <c r="N6" s="94">
        <f t="shared" ref="N6:N14" si="0">((I6-D6)/D6)</f>
        <v>-1.2147255710047683E-4</v>
      </c>
      <c r="O6" s="94">
        <f t="shared" ref="O6:O14" si="1">((L6-G6)/G6)</f>
        <v>-9.7432954506868169E-5</v>
      </c>
      <c r="P6" s="293">
        <f>M6-H6</f>
        <v>-5.8600000000000006E-2</v>
      </c>
      <c r="Q6" s="147"/>
      <c r="R6" s="181"/>
      <c r="S6" s="182"/>
    </row>
    <row r="7" spans="1:24" s="149" customFormat="1" ht="12.75" customHeight="1">
      <c r="A7" s="295">
        <v>2</v>
      </c>
      <c r="B7" s="288" t="s">
        <v>146</v>
      </c>
      <c r="C7" s="77" t="s">
        <v>50</v>
      </c>
      <c r="D7" s="85">
        <v>862034046.66999996</v>
      </c>
      <c r="E7" s="236">
        <f t="shared" ref="E7:E20" si="2">(D7/$D$21)</f>
        <v>5.4710619332982886E-2</v>
      </c>
      <c r="F7" s="74">
        <v>1.72</v>
      </c>
      <c r="G7" s="74">
        <v>1.76</v>
      </c>
      <c r="H7" s="282">
        <v>0.14180000000000001</v>
      </c>
      <c r="I7" s="85">
        <v>876562541.54999995</v>
      </c>
      <c r="J7" s="236">
        <f t="shared" ref="J7:J20" si="3">(I7/$I$21)</f>
        <v>5.546397786074149E-2</v>
      </c>
      <c r="K7" s="74">
        <v>1.75</v>
      </c>
      <c r="L7" s="74">
        <v>1.79</v>
      </c>
      <c r="M7" s="282">
        <v>1.6899999999999998E-2</v>
      </c>
      <c r="N7" s="94">
        <f t="shared" si="0"/>
        <v>1.6853736735947891E-2</v>
      </c>
      <c r="O7" s="94">
        <f t="shared" si="1"/>
        <v>1.7045454545454562E-2</v>
      </c>
      <c r="P7" s="293">
        <f t="shared" ref="P7:P21" si="4">M7-H7</f>
        <v>-0.12490000000000001</v>
      </c>
      <c r="Q7" s="147"/>
      <c r="R7" s="181"/>
      <c r="S7" s="182"/>
    </row>
    <row r="8" spans="1:24" s="149" customFormat="1" ht="12.95" customHeight="1">
      <c r="A8" s="295">
        <v>3</v>
      </c>
      <c r="B8" s="288" t="s">
        <v>63</v>
      </c>
      <c r="C8" s="77" t="s">
        <v>12</v>
      </c>
      <c r="D8" s="85">
        <v>255590865.41999999</v>
      </c>
      <c r="E8" s="236">
        <f t="shared" si="2"/>
        <v>1.6221557138026119E-2</v>
      </c>
      <c r="F8" s="74">
        <v>128.09</v>
      </c>
      <c r="G8" s="74">
        <v>130.47999999999999</v>
      </c>
      <c r="H8" s="282">
        <v>0.1043</v>
      </c>
      <c r="I8" s="85">
        <v>257707838.31999999</v>
      </c>
      <c r="J8" s="236">
        <f t="shared" si="3"/>
        <v>1.6306311485596046E-2</v>
      </c>
      <c r="K8" s="74">
        <v>129.15</v>
      </c>
      <c r="L8" s="74">
        <v>131.58000000000001</v>
      </c>
      <c r="M8" s="282">
        <v>0.1125</v>
      </c>
      <c r="N8" s="94">
        <f t="shared" si="0"/>
        <v>8.2826625925041877E-3</v>
      </c>
      <c r="O8" s="94">
        <f t="shared" si="1"/>
        <v>8.4304107909259872E-3</v>
      </c>
      <c r="P8" s="293">
        <f t="shared" si="4"/>
        <v>8.199999999999999E-3</v>
      </c>
      <c r="Q8" s="147"/>
      <c r="R8" s="183"/>
      <c r="S8" s="150"/>
    </row>
    <row r="9" spans="1:24" s="149" customFormat="1" ht="12.95" customHeight="1">
      <c r="A9" s="295">
        <v>4</v>
      </c>
      <c r="B9" s="288" t="s">
        <v>13</v>
      </c>
      <c r="C9" s="77" t="s">
        <v>14</v>
      </c>
      <c r="D9" s="85">
        <v>613201784.89999998</v>
      </c>
      <c r="E9" s="236">
        <f t="shared" si="2"/>
        <v>3.8918009744007824E-2</v>
      </c>
      <c r="F9" s="74">
        <v>17.399999999999999</v>
      </c>
      <c r="G9" s="74">
        <v>17.73</v>
      </c>
      <c r="H9" s="282">
        <v>8.8099999999999998E-2</v>
      </c>
      <c r="I9" s="85">
        <v>613201784.89999998</v>
      </c>
      <c r="J9" s="236">
        <f t="shared" si="3"/>
        <v>3.8799981301643117E-2</v>
      </c>
      <c r="K9" s="74">
        <v>17.398</v>
      </c>
      <c r="L9" s="74">
        <v>17.727</v>
      </c>
      <c r="M9" s="282">
        <v>8.8099999999999998E-2</v>
      </c>
      <c r="N9" s="94">
        <f t="shared" si="0"/>
        <v>0</v>
      </c>
      <c r="O9" s="94">
        <f t="shared" si="1"/>
        <v>-1.6920473773266291E-4</v>
      </c>
      <c r="P9" s="293">
        <f t="shared" si="4"/>
        <v>0</v>
      </c>
      <c r="Q9" s="147"/>
      <c r="R9" s="181"/>
      <c r="S9" s="150"/>
      <c r="T9" s="184"/>
      <c r="U9" s="151"/>
      <c r="V9" s="151"/>
      <c r="W9" s="152"/>
    </row>
    <row r="10" spans="1:24" s="149" customFormat="1" ht="12.95" customHeight="1">
      <c r="A10" s="295">
        <v>5</v>
      </c>
      <c r="B10" s="288" t="s">
        <v>64</v>
      </c>
      <c r="C10" s="77" t="s">
        <v>18</v>
      </c>
      <c r="D10" s="85">
        <v>344056669.35000002</v>
      </c>
      <c r="E10" s="236">
        <f t="shared" si="2"/>
        <v>2.183620651469206E-2</v>
      </c>
      <c r="F10" s="74">
        <v>162.52789999999999</v>
      </c>
      <c r="G10" s="74">
        <v>165.04050000000001</v>
      </c>
      <c r="H10" s="282">
        <v>5.1000000000000004E-3</v>
      </c>
      <c r="I10" s="85">
        <v>351595701.93000001</v>
      </c>
      <c r="J10" s="236">
        <f t="shared" si="3"/>
        <v>2.224701068482178E-2</v>
      </c>
      <c r="K10" s="74">
        <v>167.71619999999999</v>
      </c>
      <c r="L10" s="74">
        <v>170.3355</v>
      </c>
      <c r="M10" s="282">
        <v>3.2099999999999997E-2</v>
      </c>
      <c r="N10" s="146">
        <f>((I10-D10)/D10)</f>
        <v>2.1912182647826305E-2</v>
      </c>
      <c r="O10" s="146">
        <f>((L10-G10)/G10)</f>
        <v>3.2083034164341405E-2</v>
      </c>
      <c r="P10" s="293">
        <f t="shared" si="4"/>
        <v>2.6999999999999996E-2</v>
      </c>
      <c r="Q10" s="147"/>
      <c r="R10" s="185"/>
      <c r="S10" s="150"/>
      <c r="T10" s="184"/>
      <c r="U10" s="151"/>
      <c r="V10" s="151"/>
      <c r="W10" s="152"/>
    </row>
    <row r="11" spans="1:24" s="149" customFormat="1" ht="12.95" customHeight="1">
      <c r="A11" s="295">
        <v>6</v>
      </c>
      <c r="B11" s="288" t="s">
        <v>46</v>
      </c>
      <c r="C11" s="288" t="s">
        <v>84</v>
      </c>
      <c r="D11" s="74">
        <v>1729853751.8299999</v>
      </c>
      <c r="E11" s="236">
        <f t="shared" si="2"/>
        <v>0.10978843641234227</v>
      </c>
      <c r="F11" s="74">
        <v>0.92859999999999998</v>
      </c>
      <c r="G11" s="74">
        <v>0.95279999999999998</v>
      </c>
      <c r="H11" s="282">
        <v>0.1643</v>
      </c>
      <c r="I11" s="74">
        <v>1735902427.5799999</v>
      </c>
      <c r="J11" s="236">
        <f t="shared" si="3"/>
        <v>0.10983820235057651</v>
      </c>
      <c r="K11" s="74">
        <v>0.93189999999999995</v>
      </c>
      <c r="L11" s="74">
        <v>0.95620000000000005</v>
      </c>
      <c r="M11" s="282">
        <v>3.5999999999999999E-3</v>
      </c>
      <c r="N11" s="94">
        <f t="shared" si="0"/>
        <v>3.4966399579161819E-3</v>
      </c>
      <c r="O11" s="94">
        <f>((L11-G11)/G11)</f>
        <v>3.5684298908480998E-3</v>
      </c>
      <c r="P11" s="293">
        <f t="shared" si="4"/>
        <v>-0.16070000000000001</v>
      </c>
      <c r="Q11" s="147"/>
      <c r="R11" s="181"/>
      <c r="S11" s="150"/>
      <c r="T11" s="186"/>
      <c r="U11" s="152"/>
      <c r="V11" s="152"/>
      <c r="W11" s="153"/>
      <c r="X11" s="154"/>
    </row>
    <row r="12" spans="1:24" s="149" customFormat="1" ht="12.95" customHeight="1">
      <c r="A12" s="295">
        <v>7</v>
      </c>
      <c r="B12" s="288" t="s">
        <v>8</v>
      </c>
      <c r="C12" s="77" t="s">
        <v>15</v>
      </c>
      <c r="D12" s="74">
        <v>2713036470.5999999</v>
      </c>
      <c r="E12" s="236">
        <f t="shared" si="2"/>
        <v>0.17218798509511546</v>
      </c>
      <c r="F12" s="74">
        <v>20.487200000000001</v>
      </c>
      <c r="G12" s="74">
        <v>21.105</v>
      </c>
      <c r="H12" s="282">
        <v>0.1183</v>
      </c>
      <c r="I12" s="74">
        <v>2716686645.1799998</v>
      </c>
      <c r="J12" s="236">
        <f t="shared" si="3"/>
        <v>0.17189674529828258</v>
      </c>
      <c r="K12" s="74">
        <v>20.510100000000001</v>
      </c>
      <c r="L12" s="74">
        <v>21.128499999999999</v>
      </c>
      <c r="M12" s="282">
        <v>1.1000000000000001E-3</v>
      </c>
      <c r="N12" s="94">
        <f t="shared" si="0"/>
        <v>1.3454203876561495E-3</v>
      </c>
      <c r="O12" s="94">
        <f>((L12-G12)/G12)</f>
        <v>1.1134802179577599E-3</v>
      </c>
      <c r="P12" s="293">
        <f t="shared" si="4"/>
        <v>-0.1172</v>
      </c>
      <c r="Q12" s="147"/>
      <c r="R12" s="181"/>
      <c r="S12" s="150"/>
    </row>
    <row r="13" spans="1:24" s="149" customFormat="1" ht="12.95" customHeight="1">
      <c r="A13" s="295">
        <v>8</v>
      </c>
      <c r="B13" s="288" t="s">
        <v>205</v>
      </c>
      <c r="C13" s="77" t="s">
        <v>59</v>
      </c>
      <c r="D13" s="74">
        <v>357366311.89999998</v>
      </c>
      <c r="E13" s="236">
        <f t="shared" si="2"/>
        <v>2.2680928123802561E-2</v>
      </c>
      <c r="F13" s="74">
        <v>150.11000000000001</v>
      </c>
      <c r="G13" s="74">
        <v>152.15</v>
      </c>
      <c r="H13" s="282">
        <v>0.14449999999999999</v>
      </c>
      <c r="I13" s="74">
        <v>355207830.41000003</v>
      </c>
      <c r="J13" s="236">
        <f t="shared" si="3"/>
        <v>2.2475565984128334E-2</v>
      </c>
      <c r="K13" s="74">
        <v>150.13999999999999</v>
      </c>
      <c r="L13" s="74">
        <v>152.19</v>
      </c>
      <c r="M13" s="282">
        <v>0.14449999999999999</v>
      </c>
      <c r="N13" s="94">
        <f>((I13-D13)/D13)</f>
        <v>-6.039969124465059E-3</v>
      </c>
      <c r="O13" s="94">
        <f>((L13-G13)/G13)</f>
        <v>2.6289845547152179E-4</v>
      </c>
      <c r="P13" s="293">
        <f t="shared" si="4"/>
        <v>0</v>
      </c>
      <c r="Q13" s="147"/>
      <c r="R13" s="181"/>
      <c r="S13" s="150"/>
    </row>
    <row r="14" spans="1:24" s="149" customFormat="1" ht="12.95" customHeight="1">
      <c r="A14" s="295">
        <v>9</v>
      </c>
      <c r="B14" s="288" t="s">
        <v>61</v>
      </c>
      <c r="C14" s="77" t="s">
        <v>60</v>
      </c>
      <c r="D14" s="74">
        <v>245665276.41</v>
      </c>
      <c r="E14" s="236">
        <f t="shared" si="2"/>
        <v>1.5591610880010594E-2</v>
      </c>
      <c r="F14" s="74">
        <v>11.7821</v>
      </c>
      <c r="G14" s="74">
        <v>11.8811</v>
      </c>
      <c r="H14" s="282">
        <v>0</v>
      </c>
      <c r="I14" s="74">
        <v>246037982.44</v>
      </c>
      <c r="J14" s="236">
        <f t="shared" si="3"/>
        <v>1.5567908237127503E-2</v>
      </c>
      <c r="K14" s="74">
        <v>11.797000000000001</v>
      </c>
      <c r="L14" s="74">
        <v>11.8993</v>
      </c>
      <c r="M14" s="282">
        <v>0</v>
      </c>
      <c r="N14" s="94">
        <f t="shared" si="0"/>
        <v>1.5171294675686202E-3</v>
      </c>
      <c r="O14" s="94">
        <f t="shared" si="1"/>
        <v>1.5318446945148359E-3</v>
      </c>
      <c r="P14" s="293">
        <f t="shared" si="4"/>
        <v>0</v>
      </c>
      <c r="Q14" s="147"/>
      <c r="R14" s="181"/>
      <c r="S14" s="187"/>
      <c r="T14" s="187"/>
    </row>
    <row r="15" spans="1:24" s="149" customFormat="1" ht="12.95" customHeight="1">
      <c r="A15" s="295">
        <v>10</v>
      </c>
      <c r="B15" s="288" t="s">
        <v>6</v>
      </c>
      <c r="C15" s="77" t="s">
        <v>75</v>
      </c>
      <c r="D15" s="85">
        <v>352507523.17000002</v>
      </c>
      <c r="E15" s="236">
        <f t="shared" si="2"/>
        <v>2.2372555917793652E-2</v>
      </c>
      <c r="F15" s="74">
        <v>2807.05</v>
      </c>
      <c r="G15" s="74">
        <v>2847.11</v>
      </c>
      <c r="H15" s="282">
        <v>0.1273</v>
      </c>
      <c r="I15" s="85">
        <v>353002821.55000001</v>
      </c>
      <c r="J15" s="236">
        <f t="shared" si="3"/>
        <v>2.2336045348923549E-2</v>
      </c>
      <c r="K15" s="74">
        <v>2811.44</v>
      </c>
      <c r="L15" s="74">
        <v>2850.87</v>
      </c>
      <c r="M15" s="282">
        <v>1.2999999999999999E-3</v>
      </c>
      <c r="N15" s="94">
        <f t="shared" ref="N15:N21" si="5">((I15-D15)/D15)</f>
        <v>1.4050717997332869E-3</v>
      </c>
      <c r="O15" s="94">
        <f t="shared" ref="O15:O20" si="6">((L15-G15)/G15)</f>
        <v>1.3206374182942575E-3</v>
      </c>
      <c r="P15" s="293">
        <f t="shared" si="4"/>
        <v>-0.126</v>
      </c>
      <c r="Q15" s="147"/>
      <c r="R15" s="181"/>
      <c r="S15" s="188"/>
      <c r="T15" s="188"/>
    </row>
    <row r="16" spans="1:24" s="149" customFormat="1" ht="12.95" customHeight="1">
      <c r="A16" s="295">
        <v>11</v>
      </c>
      <c r="B16" s="288" t="s">
        <v>89</v>
      </c>
      <c r="C16" s="77" t="s">
        <v>90</v>
      </c>
      <c r="D16" s="85">
        <v>248623351.50999999</v>
      </c>
      <c r="E16" s="236">
        <f t="shared" si="2"/>
        <v>1.5779350704649364E-2</v>
      </c>
      <c r="F16" s="74">
        <v>130.34636231836862</v>
      </c>
      <c r="G16" s="74">
        <v>131.26</v>
      </c>
      <c r="H16" s="282">
        <v>3.3000000000000002E-2</v>
      </c>
      <c r="I16" s="85">
        <v>254394027.99000001</v>
      </c>
      <c r="J16" s="236">
        <f t="shared" si="3"/>
        <v>1.6096632091296571E-2</v>
      </c>
      <c r="K16" s="74">
        <v>133.85236092268985</v>
      </c>
      <c r="L16" s="74">
        <v>134.79261835014478</v>
      </c>
      <c r="M16" s="282">
        <v>2.7E-2</v>
      </c>
      <c r="N16" s="94">
        <f t="shared" si="5"/>
        <v>2.3210516811683773E-2</v>
      </c>
      <c r="O16" s="94">
        <f t="shared" si="6"/>
        <v>2.6913136904958002E-2</v>
      </c>
      <c r="P16" s="293">
        <f t="shared" si="4"/>
        <v>-6.0000000000000019E-3</v>
      </c>
      <c r="Q16" s="147"/>
      <c r="R16" s="181"/>
      <c r="S16" s="189"/>
      <c r="T16" s="189"/>
    </row>
    <row r="17" spans="1:23" s="149" customFormat="1" ht="12.95" customHeight="1">
      <c r="A17" s="295">
        <v>12</v>
      </c>
      <c r="B17" s="288" t="s">
        <v>53</v>
      </c>
      <c r="C17" s="77" t="s">
        <v>136</v>
      </c>
      <c r="D17" s="85">
        <v>325243434.75999999</v>
      </c>
      <c r="E17" s="236">
        <f t="shared" si="2"/>
        <v>2.0642189039336328E-2</v>
      </c>
      <c r="F17" s="74">
        <v>1.26</v>
      </c>
      <c r="G17" s="74">
        <v>1.3</v>
      </c>
      <c r="H17" s="282">
        <v>2.0199999999999999E-2</v>
      </c>
      <c r="I17" s="85">
        <v>331417821.64999998</v>
      </c>
      <c r="J17" s="236">
        <f t="shared" si="3"/>
        <v>2.0970267210080478E-2</v>
      </c>
      <c r="K17" s="74">
        <v>1.28</v>
      </c>
      <c r="L17" s="74">
        <v>1.32</v>
      </c>
      <c r="M17" s="282">
        <v>-1E-3</v>
      </c>
      <c r="N17" s="94">
        <f t="shared" si="5"/>
        <v>1.8983894000984589E-2</v>
      </c>
      <c r="O17" s="94">
        <f t="shared" si="6"/>
        <v>1.5384615384615398E-2</v>
      </c>
      <c r="P17" s="293">
        <f t="shared" si="4"/>
        <v>-2.12E-2</v>
      </c>
      <c r="Q17" s="147"/>
      <c r="R17" s="181"/>
      <c r="S17" s="188"/>
      <c r="T17" s="188"/>
    </row>
    <row r="18" spans="1:23" s="149" customFormat="1" ht="12.95" customHeight="1">
      <c r="A18" s="295">
        <v>13</v>
      </c>
      <c r="B18" s="288" t="s">
        <v>99</v>
      </c>
      <c r="C18" s="77" t="s">
        <v>139</v>
      </c>
      <c r="D18" s="74">
        <v>283592345.72000003</v>
      </c>
      <c r="E18" s="236">
        <f t="shared" si="2"/>
        <v>1.7998723985868485E-2</v>
      </c>
      <c r="F18" s="74">
        <v>1.4358</v>
      </c>
      <c r="G18" s="74">
        <v>1.4539</v>
      </c>
      <c r="H18" s="282">
        <v>0.1603</v>
      </c>
      <c r="I18" s="74">
        <v>287358160.60000002</v>
      </c>
      <c r="J18" s="236">
        <f t="shared" si="3"/>
        <v>1.818241814148144E-2</v>
      </c>
      <c r="K18" s="74">
        <v>1.4528000000000001</v>
      </c>
      <c r="L18" s="74">
        <v>1.4712000000000001</v>
      </c>
      <c r="M18" s="282">
        <v>0.1573</v>
      </c>
      <c r="N18" s="94">
        <f t="shared" si="5"/>
        <v>1.3278972217811926E-2</v>
      </c>
      <c r="O18" s="94">
        <f t="shared" si="6"/>
        <v>1.1899030194648939E-2</v>
      </c>
      <c r="P18" s="293">
        <f t="shared" si="4"/>
        <v>-3.0000000000000027E-3</v>
      </c>
      <c r="Q18" s="147"/>
      <c r="R18" s="181"/>
      <c r="S18" s="190"/>
      <c r="T18" s="190"/>
    </row>
    <row r="19" spans="1:23" s="149" customFormat="1" ht="12.95" customHeight="1">
      <c r="A19" s="295">
        <v>14</v>
      </c>
      <c r="B19" s="288" t="s">
        <v>149</v>
      </c>
      <c r="C19" s="77" t="s">
        <v>150</v>
      </c>
      <c r="D19" s="74">
        <v>431517902.86000001</v>
      </c>
      <c r="E19" s="236">
        <f>(D19/$D$21)</f>
        <v>2.738709893181086E-2</v>
      </c>
      <c r="F19" s="74">
        <v>139.69</v>
      </c>
      <c r="G19" s="74">
        <v>141.44999999999999</v>
      </c>
      <c r="H19" s="282">
        <v>2.0393999999999999E-2</v>
      </c>
      <c r="I19" s="74">
        <v>431706225.83999997</v>
      </c>
      <c r="J19" s="236">
        <f>(I19/$I$21)</f>
        <v>2.7315956839764444E-2</v>
      </c>
      <c r="K19" s="74">
        <v>139.83000000000001</v>
      </c>
      <c r="L19" s="74">
        <v>141.58000000000001</v>
      </c>
      <c r="M19" s="282">
        <v>1.9599999999999999E-3</v>
      </c>
      <c r="N19" s="94">
        <f>((I19-D19)/D19)</f>
        <v>4.3641985361858381E-4</v>
      </c>
      <c r="O19" s="94">
        <f t="shared" si="6"/>
        <v>9.1905266878772633E-4</v>
      </c>
      <c r="P19" s="293">
        <f>M19-H19</f>
        <v>-1.8433999999999999E-2</v>
      </c>
      <c r="Q19" s="147"/>
      <c r="R19" s="181"/>
      <c r="S19" s="190"/>
      <c r="T19" s="190"/>
    </row>
    <row r="20" spans="1:23" s="149" customFormat="1" ht="12.95" customHeight="1">
      <c r="A20" s="295">
        <v>15</v>
      </c>
      <c r="B20" s="288" t="s">
        <v>253</v>
      </c>
      <c r="C20" s="77" t="s">
        <v>252</v>
      </c>
      <c r="D20" s="85">
        <v>23965547.870000001</v>
      </c>
      <c r="E20" s="236">
        <f t="shared" si="2"/>
        <v>1.5210187714591338E-3</v>
      </c>
      <c r="F20" s="74">
        <v>93.19</v>
      </c>
      <c r="G20" s="74">
        <v>96.04</v>
      </c>
      <c r="H20" s="282">
        <v>1.8700000000000001E-2</v>
      </c>
      <c r="I20" s="85">
        <v>24250192.98</v>
      </c>
      <c r="J20" s="236">
        <f t="shared" si="3"/>
        <v>1.5344166591730957E-3</v>
      </c>
      <c r="K20" s="74">
        <v>94.29</v>
      </c>
      <c r="L20" s="74">
        <v>97.85</v>
      </c>
      <c r="M20" s="282">
        <v>1.1299999999999999E-2</v>
      </c>
      <c r="N20" s="94">
        <f t="shared" si="5"/>
        <v>1.1877262791739356E-2</v>
      </c>
      <c r="O20" s="94">
        <f t="shared" si="6"/>
        <v>1.8846314035818282E-2</v>
      </c>
      <c r="P20" s="293">
        <f t="shared" si="4"/>
        <v>-7.4000000000000021E-3</v>
      </c>
      <c r="Q20" s="147"/>
      <c r="R20" s="183"/>
      <c r="S20" s="156"/>
      <c r="T20" s="156"/>
    </row>
    <row r="21" spans="1:23" s="149" customFormat="1" ht="12.95" customHeight="1">
      <c r="A21" s="263"/>
      <c r="B21" s="388"/>
      <c r="C21" s="347" t="s">
        <v>47</v>
      </c>
      <c r="D21" s="79">
        <f>SUM(D6:D20)</f>
        <v>15756247273.010002</v>
      </c>
      <c r="E21" s="367">
        <f>(D21/$D$154)</f>
        <v>1.199548904780927E-2</v>
      </c>
      <c r="F21" s="369"/>
      <c r="G21" s="80"/>
      <c r="H21" s="389"/>
      <c r="I21" s="79">
        <f>SUM(I6:I20)</f>
        <v>15804177330.209999</v>
      </c>
      <c r="J21" s="367">
        <f>(I21/$I$154)</f>
        <v>1.203130263212006E-2</v>
      </c>
      <c r="K21" s="369"/>
      <c r="L21" s="80"/>
      <c r="M21" s="389"/>
      <c r="N21" s="371">
        <f t="shared" si="5"/>
        <v>3.0419716300149565E-3</v>
      </c>
      <c r="O21" s="371"/>
      <c r="P21" s="372">
        <f t="shared" si="4"/>
        <v>0</v>
      </c>
      <c r="Q21" s="147"/>
      <c r="R21" s="181"/>
      <c r="S21" s="191"/>
      <c r="V21" s="156"/>
      <c r="W21" s="156"/>
    </row>
    <row r="22" spans="1:23" s="149" customFormat="1" ht="5.25" customHeight="1">
      <c r="A22" s="394"/>
      <c r="B22" s="395"/>
      <c r="C22" s="395"/>
      <c r="D22" s="395"/>
      <c r="E22" s="395"/>
      <c r="F22" s="395"/>
      <c r="G22" s="395"/>
      <c r="H22" s="395"/>
      <c r="I22" s="395"/>
      <c r="J22" s="395"/>
      <c r="K22" s="395"/>
      <c r="L22" s="395"/>
      <c r="M22" s="395"/>
      <c r="N22" s="395"/>
      <c r="O22" s="395"/>
      <c r="P22" s="396"/>
      <c r="Q22" s="147"/>
      <c r="R22" s="181"/>
      <c r="S22" s="191"/>
      <c r="V22" s="156"/>
      <c r="W22" s="156"/>
    </row>
    <row r="23" spans="1:23" s="149" customFormat="1" ht="12.95" customHeight="1">
      <c r="A23" s="397" t="s">
        <v>49</v>
      </c>
      <c r="B23" s="398"/>
      <c r="C23" s="398"/>
      <c r="D23" s="398"/>
      <c r="E23" s="398"/>
      <c r="F23" s="398"/>
      <c r="G23" s="398"/>
      <c r="H23" s="398"/>
      <c r="I23" s="398"/>
      <c r="J23" s="398"/>
      <c r="K23" s="398"/>
      <c r="L23" s="398"/>
      <c r="M23" s="398"/>
      <c r="N23" s="398"/>
      <c r="O23" s="398"/>
      <c r="P23" s="399"/>
      <c r="Q23" s="147"/>
      <c r="R23" s="192"/>
      <c r="T23" s="193"/>
    </row>
    <row r="24" spans="1:23" s="149" customFormat="1" ht="12.95" customHeight="1">
      <c r="A24" s="295">
        <v>16</v>
      </c>
      <c r="B24" s="288" t="s">
        <v>6</v>
      </c>
      <c r="C24" s="77" t="s">
        <v>39</v>
      </c>
      <c r="D24" s="75">
        <v>219596713025.07999</v>
      </c>
      <c r="E24" s="236">
        <f>(D24/$D$53)</f>
        <v>0.40079208464999289</v>
      </c>
      <c r="F24" s="82">
        <v>100</v>
      </c>
      <c r="G24" s="82">
        <v>100</v>
      </c>
      <c r="H24" s="282">
        <v>7.8200000000000006E-2</v>
      </c>
      <c r="I24" s="75">
        <v>220294175609.23001</v>
      </c>
      <c r="J24" s="236">
        <f>(I24/$I$53)</f>
        <v>0.39677531817350037</v>
      </c>
      <c r="K24" s="82">
        <v>100</v>
      </c>
      <c r="L24" s="82">
        <v>100</v>
      </c>
      <c r="M24" s="282">
        <v>7.3400000000000007E-2</v>
      </c>
      <c r="N24" s="94">
        <f>((I24-D24)/D24)</f>
        <v>3.1761066663614757E-3</v>
      </c>
      <c r="O24" s="94">
        <f t="shared" ref="O24:O33" si="7">((L24-G24)/G24)</f>
        <v>0</v>
      </c>
      <c r="P24" s="293">
        <f t="shared" ref="P24:P53" si="8">M24-H24</f>
        <v>-4.7999999999999987E-3</v>
      </c>
      <c r="Q24" s="147"/>
      <c r="R24" s="194"/>
      <c r="S24" s="148"/>
      <c r="T24" s="148"/>
    </row>
    <row r="25" spans="1:23" s="149" customFormat="1" ht="12.95" customHeight="1">
      <c r="A25" s="295">
        <v>17</v>
      </c>
      <c r="B25" s="288" t="s">
        <v>205</v>
      </c>
      <c r="C25" s="77" t="s">
        <v>19</v>
      </c>
      <c r="D25" s="75">
        <v>155636512576.94</v>
      </c>
      <c r="E25" s="236">
        <f t="shared" ref="E25:E47" si="9">(D25/$D$53)</f>
        <v>0.2840565392080458</v>
      </c>
      <c r="F25" s="82">
        <v>100</v>
      </c>
      <c r="G25" s="82">
        <v>100</v>
      </c>
      <c r="H25" s="282">
        <v>9.5899999999999999E-2</v>
      </c>
      <c r="I25" s="75">
        <v>158994492587.35999</v>
      </c>
      <c r="J25" s="236">
        <f t="shared" ref="J25:J52" si="10">(I25/$I$53)</f>
        <v>0.28636749115005122</v>
      </c>
      <c r="K25" s="82">
        <v>100</v>
      </c>
      <c r="L25" s="82">
        <v>100</v>
      </c>
      <c r="M25" s="282">
        <v>9.2499999999999999E-2</v>
      </c>
      <c r="N25" s="94">
        <f t="shared" ref="N25:N53" si="11">((I25-D25)/D25)</f>
        <v>2.1575785494165077E-2</v>
      </c>
      <c r="O25" s="94">
        <f t="shared" si="7"/>
        <v>0</v>
      </c>
      <c r="P25" s="293">
        <f t="shared" si="8"/>
        <v>-3.4000000000000002E-3</v>
      </c>
      <c r="Q25" s="147"/>
      <c r="R25" s="195"/>
      <c r="S25" s="157"/>
      <c r="T25" s="193"/>
      <c r="U25" s="196"/>
    </row>
    <row r="26" spans="1:23" s="149" customFormat="1" ht="12.95" customHeight="1">
      <c r="A26" s="295">
        <v>18</v>
      </c>
      <c r="B26" s="288" t="s">
        <v>46</v>
      </c>
      <c r="C26" s="77" t="s">
        <v>85</v>
      </c>
      <c r="D26" s="75">
        <v>21716424398.77</v>
      </c>
      <c r="E26" s="236">
        <f t="shared" si="9"/>
        <v>3.963525175776627E-2</v>
      </c>
      <c r="F26" s="82">
        <v>1</v>
      </c>
      <c r="G26" s="82">
        <v>1</v>
      </c>
      <c r="H26" s="282">
        <v>9.1800000000000007E-2</v>
      </c>
      <c r="I26" s="75">
        <v>22148990193.450001</v>
      </c>
      <c r="J26" s="236">
        <f t="shared" si="10"/>
        <v>3.9892895973867283E-2</v>
      </c>
      <c r="K26" s="82">
        <v>1</v>
      </c>
      <c r="L26" s="82">
        <v>1</v>
      </c>
      <c r="M26" s="282">
        <v>8.9599999999999999E-2</v>
      </c>
      <c r="N26" s="94">
        <f t="shared" si="11"/>
        <v>1.9918831329548914E-2</v>
      </c>
      <c r="O26" s="94">
        <f t="shared" si="7"/>
        <v>0</v>
      </c>
      <c r="P26" s="293">
        <f t="shared" si="8"/>
        <v>-2.2000000000000075E-3</v>
      </c>
      <c r="Q26" s="147"/>
      <c r="R26" s="181"/>
      <c r="S26" s="150"/>
    </row>
    <row r="27" spans="1:23" s="149" customFormat="1" ht="12.95" customHeight="1">
      <c r="A27" s="295">
        <v>19</v>
      </c>
      <c r="B27" s="288" t="s">
        <v>41</v>
      </c>
      <c r="C27" s="77" t="s">
        <v>42</v>
      </c>
      <c r="D27" s="75">
        <v>782226592.47000003</v>
      </c>
      <c r="E27" s="236">
        <f t="shared" si="9"/>
        <v>1.4276635672087949E-3</v>
      </c>
      <c r="F27" s="82">
        <v>100</v>
      </c>
      <c r="G27" s="82">
        <v>100</v>
      </c>
      <c r="H27" s="282">
        <v>0.1018</v>
      </c>
      <c r="I27" s="75">
        <v>787676989.08000004</v>
      </c>
      <c r="J27" s="236">
        <f t="shared" si="10"/>
        <v>1.4186974625899607E-3</v>
      </c>
      <c r="K27" s="82">
        <v>100</v>
      </c>
      <c r="L27" s="82">
        <v>100</v>
      </c>
      <c r="M27" s="282">
        <v>0.10100000000000001</v>
      </c>
      <c r="N27" s="94">
        <f t="shared" si="11"/>
        <v>6.9677976464460941E-3</v>
      </c>
      <c r="O27" s="94">
        <f t="shared" si="7"/>
        <v>0</v>
      </c>
      <c r="P27" s="293">
        <f t="shared" si="8"/>
        <v>-7.9999999999999516E-4</v>
      </c>
      <c r="Q27" s="147"/>
      <c r="R27" s="181"/>
      <c r="S27" s="157"/>
    </row>
    <row r="28" spans="1:23" s="149" customFormat="1" ht="12.95" customHeight="1">
      <c r="A28" s="295">
        <v>20</v>
      </c>
      <c r="B28" s="288" t="s">
        <v>8</v>
      </c>
      <c r="C28" s="77" t="s">
        <v>20</v>
      </c>
      <c r="D28" s="75">
        <v>59971353015.239998</v>
      </c>
      <c r="E28" s="236">
        <f t="shared" si="9"/>
        <v>0.10945538875854455</v>
      </c>
      <c r="F28" s="78">
        <v>1</v>
      </c>
      <c r="G28" s="78">
        <v>1</v>
      </c>
      <c r="H28" s="282">
        <v>0.10150000000000001</v>
      </c>
      <c r="I28" s="75">
        <v>61734261659.900002</v>
      </c>
      <c r="J28" s="236">
        <f t="shared" si="10"/>
        <v>0.11119055347047795</v>
      </c>
      <c r="K28" s="82">
        <v>1</v>
      </c>
      <c r="L28" s="82">
        <v>1</v>
      </c>
      <c r="M28" s="282">
        <v>8.5599999999999996E-2</v>
      </c>
      <c r="N28" s="94">
        <f t="shared" si="11"/>
        <v>2.9395845783436153E-2</v>
      </c>
      <c r="O28" s="94">
        <f t="shared" si="7"/>
        <v>0</v>
      </c>
      <c r="P28" s="293">
        <f t="shared" si="8"/>
        <v>-1.5900000000000011E-2</v>
      </c>
      <c r="Q28" s="147"/>
      <c r="R28" s="192"/>
      <c r="S28" s="150"/>
    </row>
    <row r="29" spans="1:23" s="149" customFormat="1" ht="12.95" customHeight="1">
      <c r="A29" s="295">
        <v>21</v>
      </c>
      <c r="B29" s="288" t="s">
        <v>61</v>
      </c>
      <c r="C29" s="77" t="s">
        <v>62</v>
      </c>
      <c r="D29" s="75">
        <v>1763884715.3299999</v>
      </c>
      <c r="E29" s="236">
        <f t="shared" si="9"/>
        <v>3.2193151819108947E-3</v>
      </c>
      <c r="F29" s="78">
        <v>10</v>
      </c>
      <c r="G29" s="78">
        <v>10</v>
      </c>
      <c r="H29" s="282">
        <v>8.4400000000000003E-2</v>
      </c>
      <c r="I29" s="75">
        <v>1771854033.1099999</v>
      </c>
      <c r="J29" s="236">
        <f t="shared" si="10"/>
        <v>3.1913142769207387E-3</v>
      </c>
      <c r="K29" s="82">
        <v>10</v>
      </c>
      <c r="L29" s="82">
        <v>10</v>
      </c>
      <c r="M29" s="282">
        <v>8.43E-2</v>
      </c>
      <c r="N29" s="94">
        <f t="shared" si="11"/>
        <v>4.5180491166674774E-3</v>
      </c>
      <c r="O29" s="94">
        <f t="shared" si="7"/>
        <v>0</v>
      </c>
      <c r="P29" s="293">
        <f t="shared" si="8"/>
        <v>-1.0000000000000286E-4</v>
      </c>
      <c r="Q29" s="147"/>
      <c r="R29" s="181"/>
      <c r="S29" s="187"/>
      <c r="T29" s="414"/>
      <c r="U29" s="414"/>
    </row>
    <row r="30" spans="1:23" s="149" customFormat="1" ht="12.95" customHeight="1">
      <c r="A30" s="295">
        <v>22</v>
      </c>
      <c r="B30" s="288" t="s">
        <v>89</v>
      </c>
      <c r="C30" s="77" t="s">
        <v>91</v>
      </c>
      <c r="D30" s="75">
        <v>27286018263.119999</v>
      </c>
      <c r="E30" s="236">
        <f t="shared" si="9"/>
        <v>4.9800472834147777E-2</v>
      </c>
      <c r="F30" s="78">
        <v>1</v>
      </c>
      <c r="G30" s="78">
        <v>1</v>
      </c>
      <c r="H30" s="282">
        <v>8.3599999999999883E-2</v>
      </c>
      <c r="I30" s="75">
        <v>28233803464.389999</v>
      </c>
      <c r="J30" s="236">
        <f t="shared" si="10"/>
        <v>5.0852349236427348E-2</v>
      </c>
      <c r="K30" s="82">
        <v>1</v>
      </c>
      <c r="L30" s="82">
        <v>1</v>
      </c>
      <c r="M30" s="282">
        <v>7.1199999999999999E-2</v>
      </c>
      <c r="N30" s="94">
        <f t="shared" si="11"/>
        <v>3.4735196324010183E-2</v>
      </c>
      <c r="O30" s="94">
        <f t="shared" si="7"/>
        <v>0</v>
      </c>
      <c r="P30" s="293">
        <f t="shared" si="8"/>
        <v>-1.2399999999999883E-2</v>
      </c>
      <c r="Q30" s="147"/>
      <c r="R30" s="181"/>
      <c r="S30" s="150"/>
      <c r="T30" s="412"/>
      <c r="U30" s="412"/>
    </row>
    <row r="31" spans="1:23" s="149" customFormat="1" ht="12.95" customHeight="1">
      <c r="A31" s="295">
        <v>23</v>
      </c>
      <c r="B31" s="288" t="s">
        <v>96</v>
      </c>
      <c r="C31" s="77" t="s">
        <v>95</v>
      </c>
      <c r="D31" s="75">
        <v>2082782132.6828768</v>
      </c>
      <c r="E31" s="236">
        <f t="shared" si="9"/>
        <v>3.8013437511443559E-3</v>
      </c>
      <c r="F31" s="78">
        <v>100</v>
      </c>
      <c r="G31" s="78">
        <v>100</v>
      </c>
      <c r="H31" s="282">
        <v>8.5999999999999993E-2</v>
      </c>
      <c r="I31" s="75">
        <v>2041441207.7146933</v>
      </c>
      <c r="J31" s="236">
        <f t="shared" si="10"/>
        <v>3.676871993930078E-3</v>
      </c>
      <c r="K31" s="82">
        <v>100</v>
      </c>
      <c r="L31" s="82">
        <v>100</v>
      </c>
      <c r="M31" s="282">
        <v>8.77E-2</v>
      </c>
      <c r="N31" s="94">
        <f t="shared" si="11"/>
        <v>-1.984889553230965E-2</v>
      </c>
      <c r="O31" s="94">
        <f t="shared" si="7"/>
        <v>0</v>
      </c>
      <c r="P31" s="293">
        <f t="shared" si="8"/>
        <v>1.7000000000000071E-3</v>
      </c>
      <c r="Q31" s="147"/>
      <c r="R31" s="181"/>
      <c r="S31" s="150"/>
      <c r="T31" s="413"/>
      <c r="U31" s="413"/>
    </row>
    <row r="32" spans="1:23" s="149" customFormat="1" ht="12.95" customHeight="1">
      <c r="A32" s="295">
        <v>24</v>
      </c>
      <c r="B32" s="288" t="s">
        <v>97</v>
      </c>
      <c r="C32" s="77" t="s">
        <v>98</v>
      </c>
      <c r="D32" s="75">
        <v>5054309601.5</v>
      </c>
      <c r="E32" s="236">
        <f t="shared" si="9"/>
        <v>9.2247613989572905E-3</v>
      </c>
      <c r="F32" s="78">
        <v>100</v>
      </c>
      <c r="G32" s="78">
        <v>100</v>
      </c>
      <c r="H32" s="282">
        <v>9.4420000000000004E-2</v>
      </c>
      <c r="I32" s="75">
        <v>5017611044.0600004</v>
      </c>
      <c r="J32" s="236">
        <f t="shared" si="10"/>
        <v>9.0372984804159371E-3</v>
      </c>
      <c r="K32" s="82">
        <v>100</v>
      </c>
      <c r="L32" s="82">
        <v>100</v>
      </c>
      <c r="M32" s="282">
        <v>9.3280000000000002E-2</v>
      </c>
      <c r="N32" s="94">
        <f t="shared" si="11"/>
        <v>-7.2608447707889351E-3</v>
      </c>
      <c r="O32" s="94">
        <f t="shared" si="7"/>
        <v>0</v>
      </c>
      <c r="P32" s="293">
        <f t="shared" si="8"/>
        <v>-1.1400000000000021E-3</v>
      </c>
      <c r="Q32" s="147"/>
      <c r="R32" s="181"/>
      <c r="S32" s="150"/>
    </row>
    <row r="33" spans="1:21" s="149" customFormat="1" ht="12.95" customHeight="1">
      <c r="A33" s="295">
        <v>25</v>
      </c>
      <c r="B33" s="288" t="s">
        <v>99</v>
      </c>
      <c r="C33" s="77" t="s">
        <v>104</v>
      </c>
      <c r="D33" s="75">
        <v>776855576.02999997</v>
      </c>
      <c r="E33" s="236">
        <f t="shared" si="9"/>
        <v>1.4178607753271553E-3</v>
      </c>
      <c r="F33" s="78">
        <v>10</v>
      </c>
      <c r="G33" s="78">
        <v>10</v>
      </c>
      <c r="H33" s="282">
        <v>7.7499999999999999E-2</v>
      </c>
      <c r="I33" s="75">
        <v>773092415.05999994</v>
      </c>
      <c r="J33" s="236">
        <f t="shared" si="10"/>
        <v>1.3924289560295537E-3</v>
      </c>
      <c r="K33" s="82">
        <v>10</v>
      </c>
      <c r="L33" s="82">
        <v>10</v>
      </c>
      <c r="M33" s="282">
        <v>7.7899999999999997E-2</v>
      </c>
      <c r="N33" s="94">
        <f t="shared" si="11"/>
        <v>-4.8440934018020177E-3</v>
      </c>
      <c r="O33" s="94">
        <f t="shared" si="7"/>
        <v>0</v>
      </c>
      <c r="P33" s="293">
        <f t="shared" si="8"/>
        <v>3.9999999999999758E-4</v>
      </c>
      <c r="Q33" s="147"/>
      <c r="R33" s="185"/>
      <c r="S33" s="197"/>
    </row>
    <row r="34" spans="1:21" s="149" customFormat="1" ht="12.95" customHeight="1">
      <c r="A34" s="295">
        <v>26</v>
      </c>
      <c r="B34" s="288" t="s">
        <v>13</v>
      </c>
      <c r="C34" s="77" t="s">
        <v>106</v>
      </c>
      <c r="D34" s="75">
        <v>2075674787.4200001</v>
      </c>
      <c r="E34" s="236">
        <f t="shared" si="9"/>
        <v>3.7883719371085501E-3</v>
      </c>
      <c r="F34" s="78">
        <v>100</v>
      </c>
      <c r="G34" s="78">
        <v>100</v>
      </c>
      <c r="H34" s="282">
        <v>7.8E-2</v>
      </c>
      <c r="I34" s="75">
        <v>2075674787.4200001</v>
      </c>
      <c r="J34" s="236">
        <f t="shared" si="10"/>
        <v>3.7385306348915411E-3</v>
      </c>
      <c r="K34" s="82">
        <v>100</v>
      </c>
      <c r="L34" s="82">
        <v>100</v>
      </c>
      <c r="M34" s="282">
        <v>7.8E-2</v>
      </c>
      <c r="N34" s="94">
        <f t="shared" si="11"/>
        <v>0</v>
      </c>
      <c r="O34" s="94">
        <f t="shared" ref="O34:O39" si="12">((L34-G34)/G34)</f>
        <v>0</v>
      </c>
      <c r="P34" s="293">
        <f t="shared" si="8"/>
        <v>0</v>
      </c>
      <c r="Q34" s="147"/>
      <c r="R34" s="198"/>
      <c r="S34" s="150"/>
      <c r="T34" s="414"/>
      <c r="U34" s="414"/>
    </row>
    <row r="35" spans="1:21" s="149" customFormat="1" ht="12.95" customHeight="1">
      <c r="A35" s="295">
        <v>27</v>
      </c>
      <c r="B35" s="288" t="s">
        <v>53</v>
      </c>
      <c r="C35" s="77" t="s">
        <v>107</v>
      </c>
      <c r="D35" s="75">
        <v>8392230885.71</v>
      </c>
      <c r="E35" s="236">
        <f t="shared" si="9"/>
        <v>1.5316894616558397E-2</v>
      </c>
      <c r="F35" s="78">
        <v>100</v>
      </c>
      <c r="G35" s="78">
        <v>100</v>
      </c>
      <c r="H35" s="282">
        <v>7.7799999999999994E-2</v>
      </c>
      <c r="I35" s="75">
        <v>8560216429.4899998</v>
      </c>
      <c r="J35" s="236">
        <f t="shared" si="10"/>
        <v>1.5417940978475023E-2</v>
      </c>
      <c r="K35" s="82">
        <v>100</v>
      </c>
      <c r="L35" s="82">
        <v>100</v>
      </c>
      <c r="M35" s="282">
        <v>7.7799999999999994E-2</v>
      </c>
      <c r="N35" s="94">
        <f t="shared" si="11"/>
        <v>2.001679244383513E-2</v>
      </c>
      <c r="O35" s="94">
        <f t="shared" si="12"/>
        <v>0</v>
      </c>
      <c r="P35" s="293">
        <f t="shared" si="8"/>
        <v>0</v>
      </c>
      <c r="Q35" s="147"/>
      <c r="R35" s="181"/>
      <c r="S35" s="159"/>
    </row>
    <row r="36" spans="1:21" s="149" customFormat="1" ht="12.95" customHeight="1">
      <c r="A36" s="295">
        <v>28</v>
      </c>
      <c r="B36" s="288" t="s">
        <v>108</v>
      </c>
      <c r="C36" s="77" t="s">
        <v>110</v>
      </c>
      <c r="D36" s="75">
        <v>9049451567.8199997</v>
      </c>
      <c r="E36" s="236">
        <f t="shared" si="9"/>
        <v>1.6516406410834995E-2</v>
      </c>
      <c r="F36" s="78">
        <v>100</v>
      </c>
      <c r="G36" s="78">
        <v>100</v>
      </c>
      <c r="H36" s="282">
        <v>7.6799999999999993E-2</v>
      </c>
      <c r="I36" s="75">
        <v>9186059052</v>
      </c>
      <c r="J36" s="236">
        <f t="shared" si="10"/>
        <v>1.654515600804269E-2</v>
      </c>
      <c r="K36" s="78">
        <v>100</v>
      </c>
      <c r="L36" s="78">
        <v>100</v>
      </c>
      <c r="M36" s="282">
        <v>7.5499999999999998E-2</v>
      </c>
      <c r="N36" s="94">
        <f t="shared" si="11"/>
        <v>1.5095664434050212E-2</v>
      </c>
      <c r="O36" s="94">
        <f t="shared" si="12"/>
        <v>0</v>
      </c>
      <c r="P36" s="293">
        <f t="shared" si="8"/>
        <v>-1.2999999999999956E-3</v>
      </c>
      <c r="Q36" s="147"/>
      <c r="R36" s="181"/>
      <c r="S36" s="160"/>
    </row>
    <row r="37" spans="1:21" s="149" customFormat="1" ht="12.95" customHeight="1">
      <c r="A37" s="295">
        <v>29</v>
      </c>
      <c r="B37" s="288" t="s">
        <v>108</v>
      </c>
      <c r="C37" s="77" t="s">
        <v>109</v>
      </c>
      <c r="D37" s="75">
        <v>361408751.38999999</v>
      </c>
      <c r="E37" s="236">
        <f t="shared" si="9"/>
        <v>6.5961719046225386E-4</v>
      </c>
      <c r="F37" s="78">
        <v>1000000</v>
      </c>
      <c r="G37" s="78">
        <v>1000000</v>
      </c>
      <c r="H37" s="282">
        <v>8.4599999999999995E-2</v>
      </c>
      <c r="I37" s="75">
        <v>361456280.23000002</v>
      </c>
      <c r="J37" s="236">
        <f t="shared" si="10"/>
        <v>6.5102461378038908E-4</v>
      </c>
      <c r="K37" s="78">
        <v>1000000</v>
      </c>
      <c r="L37" s="78">
        <v>1000000</v>
      </c>
      <c r="M37" s="282">
        <v>8.3900000000000002E-2</v>
      </c>
      <c r="N37" s="94">
        <f t="shared" si="11"/>
        <v>1.3150993111604126E-4</v>
      </c>
      <c r="O37" s="94">
        <f t="shared" si="12"/>
        <v>0</v>
      </c>
      <c r="P37" s="293">
        <f t="shared" si="8"/>
        <v>-6.999999999999923E-4</v>
      </c>
      <c r="Q37" s="147"/>
      <c r="R37" s="181"/>
      <c r="S37" s="159"/>
    </row>
    <row r="38" spans="1:21" s="149" customFormat="1" ht="12.95" customHeight="1">
      <c r="A38" s="295">
        <v>30</v>
      </c>
      <c r="B38" s="288" t="s">
        <v>118</v>
      </c>
      <c r="C38" s="77" t="s">
        <v>119</v>
      </c>
      <c r="D38" s="75">
        <v>6009122064.8599997</v>
      </c>
      <c r="E38" s="236">
        <f t="shared" si="9"/>
        <v>1.0967416251883726E-2</v>
      </c>
      <c r="F38" s="78">
        <v>1</v>
      </c>
      <c r="G38" s="78">
        <v>1</v>
      </c>
      <c r="H38" s="282">
        <v>8.3199999999999996E-2</v>
      </c>
      <c r="I38" s="75">
        <v>5828313157.79</v>
      </c>
      <c r="J38" s="236">
        <f t="shared" si="10"/>
        <v>1.0497466858583774E-2</v>
      </c>
      <c r="K38" s="82">
        <v>1</v>
      </c>
      <c r="L38" s="82">
        <v>1</v>
      </c>
      <c r="M38" s="282">
        <v>8.2400000000000001E-2</v>
      </c>
      <c r="N38" s="94">
        <f t="shared" si="11"/>
        <v>-3.0089072100453692E-2</v>
      </c>
      <c r="O38" s="94">
        <f t="shared" si="12"/>
        <v>0</v>
      </c>
      <c r="P38" s="293">
        <f t="shared" si="8"/>
        <v>-7.9999999999999516E-4</v>
      </c>
      <c r="Q38" s="147"/>
      <c r="R38" s="181"/>
      <c r="S38" s="159"/>
      <c r="T38" s="161"/>
    </row>
    <row r="39" spans="1:21" s="149" customFormat="1" ht="12.95" customHeight="1">
      <c r="A39" s="295">
        <v>31</v>
      </c>
      <c r="B39" s="288" t="s">
        <v>16</v>
      </c>
      <c r="C39" s="77" t="s">
        <v>124</v>
      </c>
      <c r="D39" s="75">
        <v>11736226394.370001</v>
      </c>
      <c r="E39" s="236">
        <f t="shared" si="9"/>
        <v>2.1420114070589961E-2</v>
      </c>
      <c r="F39" s="78">
        <v>1</v>
      </c>
      <c r="G39" s="78">
        <v>1</v>
      </c>
      <c r="H39" s="282">
        <v>7.1400000000000005E-2</v>
      </c>
      <c r="I39" s="75">
        <v>11736226394.370001</v>
      </c>
      <c r="J39" s="236">
        <f t="shared" si="10"/>
        <v>2.113830267597544E-2</v>
      </c>
      <c r="K39" s="82">
        <v>1</v>
      </c>
      <c r="L39" s="82">
        <v>1</v>
      </c>
      <c r="M39" s="282">
        <v>7.1400000000000005E-2</v>
      </c>
      <c r="N39" s="94">
        <f t="shared" si="11"/>
        <v>0</v>
      </c>
      <c r="O39" s="94">
        <f t="shared" si="12"/>
        <v>0</v>
      </c>
      <c r="P39" s="293">
        <f t="shared" si="8"/>
        <v>0</v>
      </c>
      <c r="Q39" s="147"/>
      <c r="R39" s="192"/>
      <c r="S39" s="415"/>
      <c r="T39" s="227"/>
    </row>
    <row r="40" spans="1:21" s="149" customFormat="1" ht="12.95" customHeight="1">
      <c r="A40" s="295">
        <v>32</v>
      </c>
      <c r="B40" s="288" t="s">
        <v>65</v>
      </c>
      <c r="C40" s="77" t="s">
        <v>127</v>
      </c>
      <c r="D40" s="75">
        <v>515349068.58999997</v>
      </c>
      <c r="E40" s="236">
        <f t="shared" si="9"/>
        <v>9.4057795618747973E-4</v>
      </c>
      <c r="F40" s="78">
        <v>100</v>
      </c>
      <c r="G40" s="78">
        <v>100</v>
      </c>
      <c r="H40" s="282">
        <v>8.4599999999999995E-2</v>
      </c>
      <c r="I40" s="75">
        <v>516328787.29000002</v>
      </c>
      <c r="J40" s="236">
        <f t="shared" si="10"/>
        <v>9.2996793171023693E-4</v>
      </c>
      <c r="K40" s="82">
        <v>100</v>
      </c>
      <c r="L40" s="82">
        <v>100</v>
      </c>
      <c r="M40" s="282">
        <v>8.4699999999999998E-2</v>
      </c>
      <c r="N40" s="146">
        <f t="shared" ref="N40:N51" si="13">((I40-D40)/D40)</f>
        <v>1.9010778513301042E-3</v>
      </c>
      <c r="O40" s="146">
        <f t="shared" ref="O40:O51" si="14">((L40-G40)/G40)</f>
        <v>0</v>
      </c>
      <c r="P40" s="293">
        <f t="shared" si="8"/>
        <v>1.0000000000000286E-4</v>
      </c>
      <c r="Q40" s="147"/>
      <c r="R40" s="194"/>
      <c r="S40" s="415"/>
      <c r="T40" s="227"/>
    </row>
    <row r="41" spans="1:21" s="149" customFormat="1" ht="12.95" customHeight="1">
      <c r="A41" s="295">
        <v>33</v>
      </c>
      <c r="B41" s="288" t="s">
        <v>146</v>
      </c>
      <c r="C41" s="77" t="s">
        <v>134</v>
      </c>
      <c r="D41" s="75">
        <v>4544915061.3500004</v>
      </c>
      <c r="E41" s="236">
        <f t="shared" si="9"/>
        <v>8.2950512186745571E-3</v>
      </c>
      <c r="F41" s="78">
        <v>1</v>
      </c>
      <c r="G41" s="78">
        <v>1</v>
      </c>
      <c r="H41" s="282">
        <v>8.1600000000000006E-2</v>
      </c>
      <c r="I41" s="75">
        <v>4460287166.6000004</v>
      </c>
      <c r="J41" s="236">
        <f t="shared" si="10"/>
        <v>8.0334936444808411E-3</v>
      </c>
      <c r="K41" s="82">
        <v>1</v>
      </c>
      <c r="L41" s="82">
        <v>1</v>
      </c>
      <c r="M41" s="282">
        <v>8.1199999999999994E-2</v>
      </c>
      <c r="N41" s="146">
        <f t="shared" si="13"/>
        <v>-1.8620346828849763E-2</v>
      </c>
      <c r="O41" s="146">
        <f t="shared" si="14"/>
        <v>0</v>
      </c>
      <c r="P41" s="293">
        <f t="shared" si="8"/>
        <v>-4.0000000000001146E-4</v>
      </c>
      <c r="Q41" s="147"/>
      <c r="R41" s="185"/>
      <c r="S41" s="159"/>
    </row>
    <row r="42" spans="1:21" s="149" customFormat="1" ht="12.95" customHeight="1">
      <c r="A42" s="295">
        <v>34</v>
      </c>
      <c r="B42" s="288" t="s">
        <v>195</v>
      </c>
      <c r="C42" s="77" t="s">
        <v>135</v>
      </c>
      <c r="D42" s="75">
        <v>781977687.14999998</v>
      </c>
      <c r="E42" s="236">
        <f t="shared" si="9"/>
        <v>1.4272092831682506E-3</v>
      </c>
      <c r="F42" s="78">
        <v>10</v>
      </c>
      <c r="G42" s="78">
        <v>10</v>
      </c>
      <c r="H42" s="282">
        <v>7.5399999999999995E-2</v>
      </c>
      <c r="I42" s="75">
        <v>781977687.14999998</v>
      </c>
      <c r="J42" s="236">
        <f t="shared" si="10"/>
        <v>1.4084323598908593E-3</v>
      </c>
      <c r="K42" s="82">
        <v>10</v>
      </c>
      <c r="L42" s="82">
        <v>10</v>
      </c>
      <c r="M42" s="282">
        <v>7.5600000000000001E-2</v>
      </c>
      <c r="N42" s="94">
        <f t="shared" si="13"/>
        <v>0</v>
      </c>
      <c r="O42" s="94">
        <f t="shared" si="14"/>
        <v>0</v>
      </c>
      <c r="P42" s="293">
        <f t="shared" si="8"/>
        <v>2.0000000000000573E-4</v>
      </c>
      <c r="Q42" s="147"/>
      <c r="R42" s="181"/>
      <c r="S42" s="199"/>
      <c r="T42" s="227"/>
    </row>
    <row r="43" spans="1:21" s="149" customFormat="1" ht="12.95" customHeight="1">
      <c r="A43" s="295">
        <v>35</v>
      </c>
      <c r="B43" s="288" t="s">
        <v>43</v>
      </c>
      <c r="C43" s="77" t="s">
        <v>145</v>
      </c>
      <c r="D43" s="75">
        <v>733012690.10000002</v>
      </c>
      <c r="E43" s="236">
        <f t="shared" si="9"/>
        <v>1.3378419016068111E-3</v>
      </c>
      <c r="F43" s="78">
        <v>1</v>
      </c>
      <c r="G43" s="78">
        <v>1</v>
      </c>
      <c r="H43" s="282">
        <v>8.4400000000000003E-2</v>
      </c>
      <c r="I43" s="75">
        <v>739862176.02999997</v>
      </c>
      <c r="J43" s="236">
        <f t="shared" si="10"/>
        <v>1.3325774478013112E-3</v>
      </c>
      <c r="K43" s="82">
        <v>1</v>
      </c>
      <c r="L43" s="82">
        <v>1</v>
      </c>
      <c r="M43" s="282">
        <v>8.4400000000000003E-2</v>
      </c>
      <c r="N43" s="94">
        <f t="shared" si="13"/>
        <v>9.3442937926020327E-3</v>
      </c>
      <c r="O43" s="94">
        <f t="shared" si="14"/>
        <v>0</v>
      </c>
      <c r="P43" s="293">
        <f t="shared" si="8"/>
        <v>0</v>
      </c>
      <c r="Q43" s="147"/>
      <c r="R43" s="181"/>
      <c r="S43" s="199"/>
      <c r="T43" s="227"/>
    </row>
    <row r="44" spans="1:21" s="149" customFormat="1" ht="12.95" customHeight="1">
      <c r="A44" s="295">
        <v>36</v>
      </c>
      <c r="B44" s="288" t="s">
        <v>10</v>
      </c>
      <c r="C44" s="77" t="s">
        <v>183</v>
      </c>
      <c r="D44" s="75">
        <v>5437290147.9499998</v>
      </c>
      <c r="E44" s="236">
        <f t="shared" si="9"/>
        <v>9.9237498741379659E-3</v>
      </c>
      <c r="F44" s="78">
        <v>100</v>
      </c>
      <c r="G44" s="78">
        <v>100</v>
      </c>
      <c r="H44" s="282">
        <v>7.3899999999999993E-2</v>
      </c>
      <c r="I44" s="75">
        <v>5560650565.9799995</v>
      </c>
      <c r="J44" s="236">
        <f t="shared" si="10"/>
        <v>1.0015375538035456E-2</v>
      </c>
      <c r="K44" s="82">
        <v>100</v>
      </c>
      <c r="L44" s="82">
        <v>100</v>
      </c>
      <c r="M44" s="282">
        <v>6.2300000000000001E-2</v>
      </c>
      <c r="N44" s="94">
        <f t="shared" si="13"/>
        <v>2.2687849033862912E-2</v>
      </c>
      <c r="O44" s="94">
        <f t="shared" si="14"/>
        <v>0</v>
      </c>
      <c r="P44" s="293">
        <f t="shared" si="8"/>
        <v>-1.1599999999999992E-2</v>
      </c>
      <c r="Q44" s="147"/>
      <c r="R44" s="181"/>
      <c r="S44" s="159"/>
    </row>
    <row r="45" spans="1:21" s="149" customFormat="1" ht="12.95" customHeight="1">
      <c r="A45" s="295">
        <v>37</v>
      </c>
      <c r="B45" s="288" t="s">
        <v>147</v>
      </c>
      <c r="C45" s="77" t="s">
        <v>148</v>
      </c>
      <c r="D45" s="75">
        <v>389912356.27999997</v>
      </c>
      <c r="E45" s="236">
        <f t="shared" si="9"/>
        <v>7.1163991460292944E-4</v>
      </c>
      <c r="F45" s="78">
        <v>1</v>
      </c>
      <c r="G45" s="78">
        <v>1</v>
      </c>
      <c r="H45" s="282">
        <v>5.1299999999999998E-2</v>
      </c>
      <c r="I45" s="75">
        <v>391297814.06</v>
      </c>
      <c r="J45" s="236">
        <f t="shared" si="10"/>
        <v>7.0477267156466141E-4</v>
      </c>
      <c r="K45" s="82">
        <v>1</v>
      </c>
      <c r="L45" s="82">
        <v>1</v>
      </c>
      <c r="M45" s="282">
        <v>5.6099999999999997E-2</v>
      </c>
      <c r="N45" s="94">
        <f t="shared" si="13"/>
        <v>3.5532543600775759E-3</v>
      </c>
      <c r="O45" s="94">
        <f t="shared" si="14"/>
        <v>0</v>
      </c>
      <c r="P45" s="293">
        <f t="shared" si="8"/>
        <v>4.7999999999999987E-3</v>
      </c>
      <c r="Q45" s="147"/>
      <c r="R45" s="181"/>
      <c r="S45" s="159"/>
    </row>
    <row r="46" spans="1:21" s="149" customFormat="1" ht="12.95" customHeight="1">
      <c r="A46" s="295">
        <v>38</v>
      </c>
      <c r="B46" s="288" t="s">
        <v>149</v>
      </c>
      <c r="C46" s="77" t="s">
        <v>151</v>
      </c>
      <c r="D46" s="75">
        <v>266620314.33000001</v>
      </c>
      <c r="E46" s="236">
        <f t="shared" si="9"/>
        <v>4.8661617069902473E-4</v>
      </c>
      <c r="F46" s="78">
        <v>100</v>
      </c>
      <c r="G46" s="78">
        <v>100</v>
      </c>
      <c r="H46" s="282">
        <v>1.93E-4</v>
      </c>
      <c r="I46" s="75">
        <v>267406539.80000001</v>
      </c>
      <c r="J46" s="236">
        <f t="shared" si="10"/>
        <v>4.8163014122999968E-4</v>
      </c>
      <c r="K46" s="82">
        <v>100</v>
      </c>
      <c r="L46" s="82">
        <v>100</v>
      </c>
      <c r="M46" s="282">
        <v>1.93E-4</v>
      </c>
      <c r="N46" s="94">
        <f t="shared" si="13"/>
        <v>2.9488580867355653E-3</v>
      </c>
      <c r="O46" s="94">
        <f t="shared" si="14"/>
        <v>0</v>
      </c>
      <c r="P46" s="293">
        <f t="shared" si="8"/>
        <v>0</v>
      </c>
      <c r="Q46" s="147"/>
      <c r="R46" s="192"/>
      <c r="S46" s="159"/>
    </row>
    <row r="47" spans="1:21" s="149" customFormat="1" ht="12.95" customHeight="1">
      <c r="A47" s="295">
        <v>39</v>
      </c>
      <c r="B47" s="288" t="s">
        <v>163</v>
      </c>
      <c r="C47" s="77" t="s">
        <v>164</v>
      </c>
      <c r="D47" s="75">
        <v>110629501.63232876</v>
      </c>
      <c r="E47" s="236">
        <f t="shared" si="9"/>
        <v>2.0191298846056435E-4</v>
      </c>
      <c r="F47" s="78">
        <v>1</v>
      </c>
      <c r="G47" s="78">
        <v>1</v>
      </c>
      <c r="H47" s="282">
        <v>5.3882141199999997E-2</v>
      </c>
      <c r="I47" s="75">
        <v>109373246.55</v>
      </c>
      <c r="J47" s="236">
        <f t="shared" si="10"/>
        <v>1.969938813839738E-4</v>
      </c>
      <c r="K47" s="82">
        <v>1</v>
      </c>
      <c r="L47" s="82">
        <v>1</v>
      </c>
      <c r="M47" s="282">
        <v>5.3217295104490706E-2</v>
      </c>
      <c r="N47" s="94">
        <f t="shared" si="13"/>
        <v>-1.1355516058491008E-2</v>
      </c>
      <c r="O47" s="94">
        <f t="shared" si="14"/>
        <v>0</v>
      </c>
      <c r="P47" s="293">
        <f t="shared" si="8"/>
        <v>-6.6484609550929163E-4</v>
      </c>
      <c r="Q47" s="147"/>
      <c r="R47" s="192"/>
      <c r="S47" s="159"/>
    </row>
    <row r="48" spans="1:21" s="149" customFormat="1" ht="12.95" customHeight="1">
      <c r="A48" s="295">
        <v>40</v>
      </c>
      <c r="B48" s="288" t="s">
        <v>117</v>
      </c>
      <c r="C48" s="77" t="s">
        <v>173</v>
      </c>
      <c r="D48" s="75">
        <v>1258086375.9100001</v>
      </c>
      <c r="E48" s="236">
        <f>(D48/$D$53)</f>
        <v>2.2961685278646937E-3</v>
      </c>
      <c r="F48" s="78">
        <v>1</v>
      </c>
      <c r="G48" s="78">
        <v>1</v>
      </c>
      <c r="H48" s="282">
        <v>7.7899999999999997E-2</v>
      </c>
      <c r="I48" s="75">
        <v>1257005354.3199999</v>
      </c>
      <c r="J48" s="236">
        <f t="shared" si="10"/>
        <v>2.264012192001025E-3</v>
      </c>
      <c r="K48" s="82">
        <v>1</v>
      </c>
      <c r="L48" s="82">
        <v>1</v>
      </c>
      <c r="M48" s="282">
        <v>8.0799999999999997E-2</v>
      </c>
      <c r="N48" s="94">
        <f t="shared" si="13"/>
        <v>-8.5925864129815976E-4</v>
      </c>
      <c r="O48" s="94">
        <f t="shared" si="14"/>
        <v>0</v>
      </c>
      <c r="P48" s="293">
        <f t="shared" si="8"/>
        <v>2.8999999999999998E-3</v>
      </c>
      <c r="Q48" s="147"/>
      <c r="R48" s="181"/>
      <c r="S48" s="159"/>
    </row>
    <row r="49" spans="1:21" s="149" customFormat="1" ht="12.95" customHeight="1">
      <c r="A49" s="295">
        <v>41</v>
      </c>
      <c r="B49" s="288" t="s">
        <v>175</v>
      </c>
      <c r="C49" s="77" t="s">
        <v>178</v>
      </c>
      <c r="D49" s="75">
        <v>160966379.81999999</v>
      </c>
      <c r="E49" s="236">
        <f>(D49/$D$53)</f>
        <v>2.9378422854285728E-4</v>
      </c>
      <c r="F49" s="78">
        <v>1</v>
      </c>
      <c r="G49" s="78">
        <v>1</v>
      </c>
      <c r="H49" s="282">
        <v>7.234E-3</v>
      </c>
      <c r="I49" s="75">
        <v>157766404.02000001</v>
      </c>
      <c r="J49" s="236">
        <f t="shared" si="10"/>
        <v>2.8415556143964507E-4</v>
      </c>
      <c r="K49" s="82">
        <v>1</v>
      </c>
      <c r="L49" s="82">
        <v>1</v>
      </c>
      <c r="M49" s="282">
        <v>7.437E-3</v>
      </c>
      <c r="N49" s="94">
        <f t="shared" si="13"/>
        <v>-1.9879777401829762E-2</v>
      </c>
      <c r="O49" s="94">
        <f t="shared" si="14"/>
        <v>0</v>
      </c>
      <c r="P49" s="293">
        <f t="shared" si="8"/>
        <v>2.0300000000000006E-4</v>
      </c>
      <c r="Q49" s="147"/>
      <c r="R49" s="181"/>
      <c r="S49" s="159"/>
    </row>
    <row r="50" spans="1:21" s="149" customFormat="1" ht="12.95" customHeight="1">
      <c r="A50" s="295">
        <v>42</v>
      </c>
      <c r="B50" s="288" t="s">
        <v>188</v>
      </c>
      <c r="C50" s="77" t="s">
        <v>189</v>
      </c>
      <c r="D50" s="75">
        <v>713717690.38</v>
      </c>
      <c r="E50" s="236">
        <f>(D50/$D$53)</f>
        <v>1.3026260595544912E-3</v>
      </c>
      <c r="F50" s="78">
        <v>1</v>
      </c>
      <c r="G50" s="78">
        <v>1</v>
      </c>
      <c r="H50" s="282">
        <v>8.8499999999999995E-2</v>
      </c>
      <c r="I50" s="75">
        <v>720947420.07000005</v>
      </c>
      <c r="J50" s="236">
        <f t="shared" si="10"/>
        <v>1.2985097821744374E-3</v>
      </c>
      <c r="K50" s="82">
        <v>1</v>
      </c>
      <c r="L50" s="82">
        <v>1</v>
      </c>
      <c r="M50" s="282">
        <v>8.7400000000000005E-2</v>
      </c>
      <c r="N50" s="94">
        <f t="shared" si="13"/>
        <v>1.0129677024189746E-2</v>
      </c>
      <c r="O50" s="94">
        <f t="shared" si="14"/>
        <v>0</v>
      </c>
      <c r="P50" s="293">
        <f t="shared" si="8"/>
        <v>-1.0999999999999899E-3</v>
      </c>
      <c r="Q50" s="147"/>
      <c r="R50" s="119"/>
      <c r="S50" s="159"/>
    </row>
    <row r="51" spans="1:21" s="149" customFormat="1" ht="12.95" customHeight="1">
      <c r="A51" s="295">
        <v>43</v>
      </c>
      <c r="B51" s="288" t="s">
        <v>198</v>
      </c>
      <c r="C51" s="77" t="s">
        <v>199</v>
      </c>
      <c r="D51" s="75">
        <v>7055307.6799999997</v>
      </c>
      <c r="E51" s="236">
        <f>(D51/$D$53)</f>
        <v>1.2876838792169689E-5</v>
      </c>
      <c r="F51" s="78">
        <v>100</v>
      </c>
      <c r="G51" s="78">
        <v>100</v>
      </c>
      <c r="H51" s="282">
        <v>9.7000000000000003E-3</v>
      </c>
      <c r="I51" s="75">
        <v>7056552.2199999997</v>
      </c>
      <c r="J51" s="236">
        <f t="shared" si="10"/>
        <v>1.2709667627640675E-5</v>
      </c>
      <c r="K51" s="82">
        <v>100</v>
      </c>
      <c r="L51" s="82">
        <v>100</v>
      </c>
      <c r="M51" s="282">
        <v>9.4999999999999998E-3</v>
      </c>
      <c r="N51" s="94">
        <f t="shared" si="13"/>
        <v>1.7639769326120122E-4</v>
      </c>
      <c r="O51" s="94">
        <f t="shared" si="14"/>
        <v>0</v>
      </c>
      <c r="P51" s="293">
        <f t="shared" si="8"/>
        <v>-2.0000000000000052E-4</v>
      </c>
      <c r="Q51" s="147"/>
      <c r="S51" s="159"/>
    </row>
    <row r="52" spans="1:21" s="149" customFormat="1" ht="12.95" customHeight="1">
      <c r="A52" s="295">
        <v>44</v>
      </c>
      <c r="B52" s="288" t="s">
        <v>192</v>
      </c>
      <c r="C52" s="77" t="s">
        <v>208</v>
      </c>
      <c r="D52" s="75">
        <v>696084195.99626911</v>
      </c>
      <c r="E52" s="236">
        <f>(D52/$D$53)</f>
        <v>1.270442677224391E-3</v>
      </c>
      <c r="F52" s="78">
        <v>100</v>
      </c>
      <c r="G52" s="78">
        <v>100</v>
      </c>
      <c r="H52" s="282">
        <v>9.06E-2</v>
      </c>
      <c r="I52" s="75">
        <v>696084195.99626911</v>
      </c>
      <c r="J52" s="236">
        <f t="shared" si="10"/>
        <v>1.2537282367005664E-3</v>
      </c>
      <c r="K52" s="82">
        <v>100</v>
      </c>
      <c r="L52" s="82">
        <v>100</v>
      </c>
      <c r="M52" s="282">
        <v>9.06E-2</v>
      </c>
      <c r="N52" s="94">
        <f>((I52-D52)/D52)</f>
        <v>0</v>
      </c>
      <c r="O52" s="94">
        <f>((L52-G52)/G52)</f>
        <v>0</v>
      </c>
      <c r="P52" s="293">
        <f t="shared" si="8"/>
        <v>0</v>
      </c>
      <c r="Q52" s="147"/>
      <c r="R52" s="200"/>
      <c r="S52" s="159"/>
    </row>
    <row r="53" spans="1:21" s="149" customFormat="1" ht="12.95" customHeight="1">
      <c r="A53" s="263"/>
      <c r="B53" s="144"/>
      <c r="C53" s="347" t="s">
        <v>47</v>
      </c>
      <c r="D53" s="90">
        <f>SUM(D24:D52)</f>
        <v>547906811125.90155</v>
      </c>
      <c r="E53" s="367">
        <f>(D53/$D$154)</f>
        <v>0.41713042694748792</v>
      </c>
      <c r="F53" s="369"/>
      <c r="G53" s="84"/>
      <c r="H53" s="383"/>
      <c r="I53" s="90">
        <f>SUM(I24:I52)</f>
        <v>555211389214.74097</v>
      </c>
      <c r="J53" s="367">
        <f>(I53/$I$154)</f>
        <v>0.42266776111614213</v>
      </c>
      <c r="K53" s="369"/>
      <c r="L53" s="84"/>
      <c r="M53" s="387"/>
      <c r="N53" s="371">
        <f t="shared" si="11"/>
        <v>1.33317891665357E-2</v>
      </c>
      <c r="O53" s="371"/>
      <c r="P53" s="372">
        <f t="shared" si="8"/>
        <v>0</v>
      </c>
      <c r="Q53" s="147"/>
    </row>
    <row r="54" spans="1:21" s="149" customFormat="1" ht="4.5" customHeight="1">
      <c r="A54" s="394"/>
      <c r="B54" s="395"/>
      <c r="C54" s="395"/>
      <c r="D54" s="395"/>
      <c r="E54" s="395"/>
      <c r="F54" s="395"/>
      <c r="G54" s="395"/>
      <c r="H54" s="395"/>
      <c r="I54" s="395"/>
      <c r="J54" s="395"/>
      <c r="K54" s="395"/>
      <c r="L54" s="395"/>
      <c r="M54" s="395"/>
      <c r="N54" s="395"/>
      <c r="O54" s="395"/>
      <c r="P54" s="396"/>
      <c r="Q54" s="147"/>
    </row>
    <row r="55" spans="1:21" s="149" customFormat="1" ht="12.95" customHeight="1">
      <c r="A55" s="397" t="s">
        <v>220</v>
      </c>
      <c r="B55" s="398"/>
      <c r="C55" s="398"/>
      <c r="D55" s="398"/>
      <c r="E55" s="398"/>
      <c r="F55" s="398"/>
      <c r="G55" s="398"/>
      <c r="H55" s="398"/>
      <c r="I55" s="398"/>
      <c r="J55" s="398"/>
      <c r="K55" s="398"/>
      <c r="L55" s="398"/>
      <c r="M55" s="398"/>
      <c r="N55" s="398"/>
      <c r="O55" s="398"/>
      <c r="P55" s="399"/>
      <c r="Q55" s="147"/>
      <c r="T55" s="161"/>
      <c r="U55" s="162"/>
    </row>
    <row r="56" spans="1:21" s="149" customFormat="1" ht="12.95" customHeight="1">
      <c r="A56" s="295">
        <v>45</v>
      </c>
      <c r="B56" s="288" t="s">
        <v>6</v>
      </c>
      <c r="C56" s="77" t="s">
        <v>21</v>
      </c>
      <c r="D56" s="85">
        <v>85102762947.300003</v>
      </c>
      <c r="E56" s="236">
        <f>(D56/$D$82)</f>
        <v>0.22529158069607094</v>
      </c>
      <c r="F56" s="86">
        <v>235.61</v>
      </c>
      <c r="G56" s="86">
        <v>235.61</v>
      </c>
      <c r="H56" s="282">
        <v>4.7899999999999998E-2</v>
      </c>
      <c r="I56" s="85">
        <v>85031279403.589996</v>
      </c>
      <c r="J56" s="236">
        <f>(I56/$I$82)</f>
        <v>0.22404413037311036</v>
      </c>
      <c r="K56" s="86">
        <v>235.86</v>
      </c>
      <c r="L56" s="86">
        <v>235.86</v>
      </c>
      <c r="M56" s="282">
        <v>8.0000000000000004E-4</v>
      </c>
      <c r="N56" s="94">
        <f>((I56-D56)/D56)</f>
        <v>-8.3996736691466754E-4</v>
      </c>
      <c r="O56" s="94">
        <f>((L56-G56)/G56)</f>
        <v>1.0610755061330164E-3</v>
      </c>
      <c r="P56" s="293">
        <f t="shared" ref="P56:P82" si="15">M56-H56</f>
        <v>-4.7099999999999996E-2</v>
      </c>
      <c r="Q56" s="147"/>
      <c r="R56" s="181"/>
    </row>
    <row r="57" spans="1:21" s="149" customFormat="1" ht="12.95" customHeight="1">
      <c r="A57" s="295">
        <v>46</v>
      </c>
      <c r="B57" s="288" t="s">
        <v>65</v>
      </c>
      <c r="C57" s="77" t="s">
        <v>22</v>
      </c>
      <c r="D57" s="85">
        <v>1355782764.5599999</v>
      </c>
      <c r="E57" s="236">
        <f t="shared" ref="E57:E81" si="16">(D57/$D$82)</f>
        <v>3.5891483605222018E-3</v>
      </c>
      <c r="F57" s="86">
        <v>319.51400000000001</v>
      </c>
      <c r="G57" s="86">
        <v>319.51400000000001</v>
      </c>
      <c r="H57" s="282">
        <v>0.109</v>
      </c>
      <c r="I57" s="85">
        <v>1355442560.1800001</v>
      </c>
      <c r="J57" s="236">
        <f t="shared" ref="J57:J81" si="17">(I57/$I$82)</f>
        <v>3.5713792829678297E-3</v>
      </c>
      <c r="K57" s="86">
        <v>319.41050000000001</v>
      </c>
      <c r="L57" s="86">
        <v>319.41050000000001</v>
      </c>
      <c r="M57" s="282">
        <v>0.109</v>
      </c>
      <c r="N57" s="146">
        <f>((I57-D57)/D57)</f>
        <v>-2.5092838535256386E-4</v>
      </c>
      <c r="O57" s="146">
        <f>((L57-G57)/G57)</f>
        <v>-3.2392946787933178E-4</v>
      </c>
      <c r="P57" s="293">
        <f t="shared" si="15"/>
        <v>0</v>
      </c>
      <c r="Q57" s="147"/>
      <c r="R57" s="181"/>
      <c r="S57" s="163"/>
    </row>
    <row r="58" spans="1:21" s="149" customFormat="1" ht="12.95" customHeight="1">
      <c r="A58" s="295">
        <v>47</v>
      </c>
      <c r="B58" s="288" t="s">
        <v>205</v>
      </c>
      <c r="C58" s="77" t="s">
        <v>215</v>
      </c>
      <c r="D58" s="85">
        <v>38069204159</v>
      </c>
      <c r="E58" s="236">
        <f t="shared" si="16"/>
        <v>0.10078017309653817</v>
      </c>
      <c r="F58" s="86">
        <v>1392.86</v>
      </c>
      <c r="G58" s="86">
        <v>1392.86</v>
      </c>
      <c r="H58" s="282">
        <v>0.1133</v>
      </c>
      <c r="I58" s="85">
        <v>39432804301.18</v>
      </c>
      <c r="J58" s="236">
        <f t="shared" si="17"/>
        <v>0.10389927577001647</v>
      </c>
      <c r="K58" s="85">
        <v>1395.77</v>
      </c>
      <c r="L58" s="85">
        <v>1395.77</v>
      </c>
      <c r="M58" s="282">
        <v>0.1133</v>
      </c>
      <c r="N58" s="94">
        <f>((I58-D58)/D58)</f>
        <v>3.5818982095995024E-2</v>
      </c>
      <c r="O58" s="94">
        <f>((L58-G58)/G58)</f>
        <v>2.0892264836380411E-3</v>
      </c>
      <c r="P58" s="293">
        <f t="shared" si="15"/>
        <v>0</v>
      </c>
      <c r="Q58" s="147"/>
      <c r="R58" s="181"/>
      <c r="S58" s="164"/>
      <c r="T58" s="157"/>
    </row>
    <row r="59" spans="1:21" s="165" customFormat="1" ht="12.95" customHeight="1">
      <c r="A59" s="295">
        <v>48</v>
      </c>
      <c r="B59" s="288" t="s">
        <v>188</v>
      </c>
      <c r="C59" s="77" t="s">
        <v>190</v>
      </c>
      <c r="D59" s="85">
        <v>615552480.30999994</v>
      </c>
      <c r="E59" s="236">
        <f t="shared" si="16"/>
        <v>1.6295451109654808E-3</v>
      </c>
      <c r="F59" s="85">
        <v>1.0443</v>
      </c>
      <c r="G59" s="85">
        <v>1.0443</v>
      </c>
      <c r="H59" s="282">
        <v>8.4599999999999995E-2</v>
      </c>
      <c r="I59" s="85">
        <v>616226985.03999996</v>
      </c>
      <c r="J59" s="236">
        <f t="shared" si="17"/>
        <v>1.6236617859227639E-3</v>
      </c>
      <c r="K59" s="85">
        <v>1.0455000000000001</v>
      </c>
      <c r="L59" s="85">
        <v>1.0455000000000001</v>
      </c>
      <c r="M59" s="282">
        <v>8.3813638864708162E-2</v>
      </c>
      <c r="N59" s="94">
        <f>(I59/D59)/D59</f>
        <v>1.6263369953071158E-9</v>
      </c>
      <c r="O59" s="94">
        <f>(L59-G59)/G59</f>
        <v>1.1490950876185866E-3</v>
      </c>
      <c r="P59" s="293">
        <f t="shared" si="15"/>
        <v>-7.863611352918326E-4</v>
      </c>
      <c r="Q59" s="147"/>
      <c r="R59" s="192"/>
      <c r="S59" s="201"/>
    </row>
    <row r="60" spans="1:21" s="149" customFormat="1" ht="12.95" customHeight="1">
      <c r="A60" s="295">
        <v>49</v>
      </c>
      <c r="B60" s="288" t="s">
        <v>10</v>
      </c>
      <c r="C60" s="77" t="s">
        <v>23</v>
      </c>
      <c r="D60" s="85">
        <v>2949051331.3600001</v>
      </c>
      <c r="E60" s="236">
        <f t="shared" si="16"/>
        <v>7.806990196162906E-3</v>
      </c>
      <c r="F60" s="85">
        <v>3468.37</v>
      </c>
      <c r="G60" s="85">
        <v>3468.37</v>
      </c>
      <c r="H60" s="282">
        <v>4.7899999999999998E-2</v>
      </c>
      <c r="I60" s="85">
        <v>2955705781.9899998</v>
      </c>
      <c r="J60" s="236">
        <f t="shared" si="17"/>
        <v>7.7878227425185057E-3</v>
      </c>
      <c r="K60" s="85">
        <v>3473.21</v>
      </c>
      <c r="L60" s="85">
        <v>3473.21</v>
      </c>
      <c r="M60" s="282">
        <v>7.2700000000000001E-2</v>
      </c>
      <c r="N60" s="94">
        <f t="shared" ref="N60:N68" si="18">((I60-D60)/D60)</f>
        <v>2.2564716182579417E-3</v>
      </c>
      <c r="O60" s="94">
        <f t="shared" ref="O60:O75" si="19">((L60-G60)/G60)</f>
        <v>1.3954681882267883E-3</v>
      </c>
      <c r="P60" s="293">
        <f t="shared" si="15"/>
        <v>2.4800000000000003E-2</v>
      </c>
      <c r="Q60" s="147"/>
      <c r="R60" s="181"/>
      <c r="S60" s="168"/>
      <c r="T60" s="168"/>
    </row>
    <row r="61" spans="1:21" s="149" customFormat="1" ht="12.95" customHeight="1">
      <c r="A61" s="295">
        <v>50</v>
      </c>
      <c r="B61" s="288" t="s">
        <v>46</v>
      </c>
      <c r="C61" s="77" t="s">
        <v>171</v>
      </c>
      <c r="D61" s="85">
        <v>113383599379.23</v>
      </c>
      <c r="E61" s="236">
        <f t="shared" si="16"/>
        <v>0.30015911874653423</v>
      </c>
      <c r="F61" s="85">
        <v>1.9569000000000001</v>
      </c>
      <c r="G61" s="85">
        <v>1.9569000000000001</v>
      </c>
      <c r="H61" s="282">
        <v>6.7900000000000002E-2</v>
      </c>
      <c r="I61" s="85">
        <v>113538264697.24001</v>
      </c>
      <c r="J61" s="236">
        <f t="shared" si="17"/>
        <v>0.29915558082372196</v>
      </c>
      <c r="K61" s="85">
        <v>1.9595</v>
      </c>
      <c r="L61" s="85">
        <v>1.9595</v>
      </c>
      <c r="M61" s="282">
        <v>1.2999999999999999E-3</v>
      </c>
      <c r="N61" s="146">
        <f t="shared" si="18"/>
        <v>1.3640889763316326E-3</v>
      </c>
      <c r="O61" s="146">
        <f t="shared" si="19"/>
        <v>1.3286320200316499E-3</v>
      </c>
      <c r="P61" s="293">
        <f t="shared" si="15"/>
        <v>-6.6600000000000006E-2</v>
      </c>
      <c r="Q61" s="147"/>
      <c r="R61" s="181"/>
      <c r="S61" s="168"/>
      <c r="T61" s="168"/>
    </row>
    <row r="62" spans="1:21" s="149" customFormat="1" ht="12.95" customHeight="1">
      <c r="A62" s="295">
        <v>51</v>
      </c>
      <c r="B62" s="288" t="s">
        <v>53</v>
      </c>
      <c r="C62" s="77" t="s">
        <v>55</v>
      </c>
      <c r="D62" s="85">
        <v>10676383679.440001</v>
      </c>
      <c r="E62" s="236">
        <f t="shared" si="16"/>
        <v>2.8263469621406495E-2</v>
      </c>
      <c r="F62" s="86">
        <v>1</v>
      </c>
      <c r="G62" s="86">
        <v>1</v>
      </c>
      <c r="H62" s="282">
        <v>4.4999999999999998E-2</v>
      </c>
      <c r="I62" s="85">
        <v>10861244838.459999</v>
      </c>
      <c r="J62" s="236">
        <f t="shared" si="17"/>
        <v>2.8617682477202224E-2</v>
      </c>
      <c r="K62" s="86">
        <v>1</v>
      </c>
      <c r="L62" s="86">
        <v>1</v>
      </c>
      <c r="M62" s="282">
        <v>4.4999999999999998E-2</v>
      </c>
      <c r="N62" s="94">
        <f t="shared" si="18"/>
        <v>1.7314960249695234E-2</v>
      </c>
      <c r="O62" s="94">
        <f t="shared" si="19"/>
        <v>0</v>
      </c>
      <c r="P62" s="293">
        <f t="shared" si="15"/>
        <v>0</v>
      </c>
      <c r="Q62" s="147"/>
      <c r="R62" s="181"/>
      <c r="S62" s="203"/>
      <c r="T62" s="168"/>
    </row>
    <row r="63" spans="1:21" s="149" customFormat="1" ht="12" customHeight="1">
      <c r="A63" s="295">
        <v>52</v>
      </c>
      <c r="B63" s="288" t="s">
        <v>16</v>
      </c>
      <c r="C63" s="77" t="s">
        <v>24</v>
      </c>
      <c r="D63" s="85">
        <v>4643177280.4099998</v>
      </c>
      <c r="E63" s="236">
        <f t="shared" si="16"/>
        <v>1.2291830637783548E-2</v>
      </c>
      <c r="F63" s="86">
        <v>24.880700000000001</v>
      </c>
      <c r="G63" s="86">
        <v>24.880700000000001</v>
      </c>
      <c r="H63" s="282">
        <v>3.6499999999999998E-2</v>
      </c>
      <c r="I63" s="85">
        <v>4643177280.4099998</v>
      </c>
      <c r="J63" s="236">
        <f t="shared" si="17"/>
        <v>1.223404637980458E-2</v>
      </c>
      <c r="K63" s="86">
        <v>24.880700000000001</v>
      </c>
      <c r="L63" s="86">
        <v>24.880700000000001</v>
      </c>
      <c r="M63" s="282">
        <v>3.6499999999999998E-2</v>
      </c>
      <c r="N63" s="94">
        <f t="shared" si="18"/>
        <v>0</v>
      </c>
      <c r="O63" s="94">
        <f t="shared" si="19"/>
        <v>0</v>
      </c>
      <c r="P63" s="293">
        <f t="shared" si="15"/>
        <v>0</v>
      </c>
      <c r="Q63" s="147"/>
      <c r="R63" s="185"/>
      <c r="S63" s="225"/>
      <c r="T63" s="204"/>
    </row>
    <row r="64" spans="1:21" s="149" customFormat="1" ht="12.95" customHeight="1">
      <c r="A64" s="295">
        <v>53</v>
      </c>
      <c r="B64" s="288" t="s">
        <v>113</v>
      </c>
      <c r="C64" s="77" t="s">
        <v>116</v>
      </c>
      <c r="D64" s="85">
        <v>471143493.45999998</v>
      </c>
      <c r="E64" s="236">
        <f t="shared" si="16"/>
        <v>1.2472528352810658E-3</v>
      </c>
      <c r="F64" s="86">
        <v>2.0527000000000002</v>
      </c>
      <c r="G64" s="86">
        <v>2.0527000000000002</v>
      </c>
      <c r="H64" s="282">
        <v>-0.16257333546757696</v>
      </c>
      <c r="I64" s="85">
        <v>469722312.99000001</v>
      </c>
      <c r="J64" s="236">
        <f t="shared" si="17"/>
        <v>1.2376448745548025E-3</v>
      </c>
      <c r="K64" s="86">
        <v>2.0545</v>
      </c>
      <c r="L64" s="86">
        <v>2.0545</v>
      </c>
      <c r="M64" s="282">
        <v>4.5699999999999998E-2</v>
      </c>
      <c r="N64" s="146">
        <f t="shared" si="18"/>
        <v>-3.016449319002698E-3</v>
      </c>
      <c r="O64" s="146">
        <f t="shared" si="19"/>
        <v>8.7689384712807603E-4</v>
      </c>
      <c r="P64" s="293">
        <f t="shared" si="15"/>
        <v>0.20827333546757695</v>
      </c>
      <c r="Q64" s="147"/>
      <c r="R64" s="192"/>
      <c r="S64" s="227"/>
      <c r="T64" s="205"/>
      <c r="U64" s="225"/>
    </row>
    <row r="65" spans="1:21" s="149" customFormat="1" ht="12.95" customHeight="1">
      <c r="A65" s="295">
        <v>54</v>
      </c>
      <c r="B65" s="288" t="s">
        <v>6</v>
      </c>
      <c r="C65" s="77" t="s">
        <v>71</v>
      </c>
      <c r="D65" s="85">
        <v>24689129103.23</v>
      </c>
      <c r="E65" s="236">
        <f t="shared" si="16"/>
        <v>6.5359251909605898E-2</v>
      </c>
      <c r="F65" s="86">
        <v>313.19</v>
      </c>
      <c r="G65" s="86">
        <v>313.19</v>
      </c>
      <c r="H65" s="282">
        <v>6.2899999999999998E-2</v>
      </c>
      <c r="I65" s="85">
        <v>24712532295.18</v>
      </c>
      <c r="J65" s="236">
        <f t="shared" si="17"/>
        <v>6.5113659893458575E-2</v>
      </c>
      <c r="K65" s="86">
        <v>313.55</v>
      </c>
      <c r="L65" s="86">
        <v>313.55</v>
      </c>
      <c r="M65" s="282">
        <v>1.1000000000000001E-3</v>
      </c>
      <c r="N65" s="94">
        <f t="shared" si="18"/>
        <v>9.4791484349842855E-4</v>
      </c>
      <c r="O65" s="94">
        <f t="shared" si="19"/>
        <v>1.1494619879306926E-3</v>
      </c>
      <c r="P65" s="293">
        <f t="shared" si="15"/>
        <v>-6.1800000000000001E-2</v>
      </c>
      <c r="Q65" s="147"/>
      <c r="R65" s="181"/>
      <c r="S65" s="168"/>
      <c r="T65" s="205"/>
      <c r="U65" s="225"/>
    </row>
    <row r="66" spans="1:21" s="149" customFormat="1" ht="12.95" customHeight="1">
      <c r="A66" s="295">
        <v>55</v>
      </c>
      <c r="B66" s="288" t="s">
        <v>25</v>
      </c>
      <c r="C66" s="77" t="s">
        <v>40</v>
      </c>
      <c r="D66" s="85">
        <v>6095102454.96</v>
      </c>
      <c r="E66" s="236">
        <f t="shared" si="16"/>
        <v>1.6135495711611405E-2</v>
      </c>
      <c r="F66" s="86">
        <v>1.08</v>
      </c>
      <c r="G66" s="86">
        <v>1.08</v>
      </c>
      <c r="H66" s="282">
        <v>0.1003</v>
      </c>
      <c r="I66" s="85">
        <v>6130106098.4899998</v>
      </c>
      <c r="J66" s="236">
        <f t="shared" si="17"/>
        <v>1.6151871400315626E-2</v>
      </c>
      <c r="K66" s="86">
        <v>1</v>
      </c>
      <c r="L66" s="86">
        <v>1</v>
      </c>
      <c r="M66" s="282">
        <v>0.1002</v>
      </c>
      <c r="N66" s="94">
        <f t="shared" si="18"/>
        <v>5.7429130664595936E-3</v>
      </c>
      <c r="O66" s="94">
        <f t="shared" si="19"/>
        <v>-7.4074074074074139E-2</v>
      </c>
      <c r="P66" s="293">
        <f t="shared" si="15"/>
        <v>-1.0000000000000286E-4</v>
      </c>
      <c r="Q66" s="147"/>
      <c r="R66" s="181"/>
      <c r="S66" s="206"/>
      <c r="T66" s="202"/>
    </row>
    <row r="67" spans="1:21" s="149" customFormat="1" ht="12.95" customHeight="1">
      <c r="A67" s="295">
        <v>56</v>
      </c>
      <c r="B67" s="288" t="s">
        <v>146</v>
      </c>
      <c r="C67" s="77" t="s">
        <v>123</v>
      </c>
      <c r="D67" s="85">
        <v>6618082369.9300003</v>
      </c>
      <c r="E67" s="236">
        <f t="shared" si="16"/>
        <v>1.7519974518590328E-2</v>
      </c>
      <c r="F67" s="86">
        <v>4</v>
      </c>
      <c r="G67" s="86">
        <v>4</v>
      </c>
      <c r="H67" s="282">
        <v>3.4700000000000002E-2</v>
      </c>
      <c r="I67" s="85">
        <v>6623765739.9200001</v>
      </c>
      <c r="J67" s="236">
        <f t="shared" si="17"/>
        <v>1.7452587393774102E-2</v>
      </c>
      <c r="K67" s="86">
        <v>4.01</v>
      </c>
      <c r="L67" s="86">
        <v>4.01</v>
      </c>
      <c r="M67" s="282">
        <v>3.78E-2</v>
      </c>
      <c r="N67" s="94">
        <f t="shared" si="18"/>
        <v>8.5876386426116428E-4</v>
      </c>
      <c r="O67" s="94">
        <f t="shared" si="19"/>
        <v>2.4999999999999467E-3</v>
      </c>
      <c r="P67" s="293">
        <f t="shared" si="15"/>
        <v>3.0999999999999986E-3</v>
      </c>
      <c r="Q67" s="147"/>
      <c r="R67" s="119"/>
      <c r="S67" s="205"/>
      <c r="T67" s="227"/>
    </row>
    <row r="68" spans="1:21" s="149" customFormat="1" ht="12" customHeight="1">
      <c r="A68" s="295">
        <v>57</v>
      </c>
      <c r="B68" s="288" t="s">
        <v>6</v>
      </c>
      <c r="C68" s="77" t="s">
        <v>76</v>
      </c>
      <c r="D68" s="85">
        <v>44920684839.5</v>
      </c>
      <c r="E68" s="236">
        <f t="shared" si="16"/>
        <v>0.11891802031983338</v>
      </c>
      <c r="F68" s="85">
        <v>4255.29</v>
      </c>
      <c r="G68" s="85">
        <v>4255.29</v>
      </c>
      <c r="H68" s="282">
        <v>7.8600000000000003E-2</v>
      </c>
      <c r="I68" s="85">
        <v>44960860386.279999</v>
      </c>
      <c r="J68" s="236">
        <f t="shared" si="17"/>
        <v>0.11846483948876865</v>
      </c>
      <c r="K68" s="85">
        <v>4262.71</v>
      </c>
      <c r="L68" s="85">
        <v>4262.71</v>
      </c>
      <c r="M68" s="282">
        <v>1.6999999999999999E-3</v>
      </c>
      <c r="N68" s="94">
        <f t="shared" si="18"/>
        <v>8.9436630192848954E-4</v>
      </c>
      <c r="O68" s="94">
        <f t="shared" si="19"/>
        <v>1.7437119444268364E-3</v>
      </c>
      <c r="P68" s="293">
        <f t="shared" si="15"/>
        <v>-7.690000000000001E-2</v>
      </c>
      <c r="Q68" s="147"/>
      <c r="S68" s="205"/>
      <c r="T68" s="227"/>
    </row>
    <row r="69" spans="1:21" s="149" customFormat="1" ht="12.95" customHeight="1">
      <c r="A69" s="295">
        <v>58</v>
      </c>
      <c r="B69" s="288" t="s">
        <v>6</v>
      </c>
      <c r="C69" s="77" t="s">
        <v>77</v>
      </c>
      <c r="D69" s="85">
        <v>242335599.28999999</v>
      </c>
      <c r="E69" s="236">
        <f t="shared" si="16"/>
        <v>6.4153228793267846E-4</v>
      </c>
      <c r="F69" s="85">
        <v>3818.44</v>
      </c>
      <c r="G69" s="85">
        <v>3839.75</v>
      </c>
      <c r="H69" s="282">
        <v>7.5899999999999995E-2</v>
      </c>
      <c r="I69" s="85">
        <v>242091777.71000001</v>
      </c>
      <c r="J69" s="236">
        <f t="shared" si="17"/>
        <v>6.3787399399317202E-4</v>
      </c>
      <c r="K69" s="85">
        <v>3815.11</v>
      </c>
      <c r="L69" s="85">
        <v>3835.6</v>
      </c>
      <c r="M69" s="282">
        <v>-1.1000000000000001E-3</v>
      </c>
      <c r="N69" s="94">
        <f t="shared" ref="N69:N75" si="20">((I69-D69)/D69)</f>
        <v>-1.0061319125804751E-3</v>
      </c>
      <c r="O69" s="94">
        <f t="shared" si="19"/>
        <v>-1.0807995312195041E-3</v>
      </c>
      <c r="P69" s="293">
        <f t="shared" si="15"/>
        <v>-7.6999999999999999E-2</v>
      </c>
      <c r="Q69" s="147"/>
      <c r="S69" s="411"/>
      <c r="T69" s="411"/>
    </row>
    <row r="70" spans="1:21" s="165" customFormat="1" ht="12.95" customHeight="1">
      <c r="A70" s="295">
        <v>59</v>
      </c>
      <c r="B70" s="288" t="s">
        <v>99</v>
      </c>
      <c r="C70" s="77" t="s">
        <v>100</v>
      </c>
      <c r="D70" s="85">
        <v>52143699.979999997</v>
      </c>
      <c r="E70" s="236">
        <f t="shared" si="16"/>
        <v>1.3803942651204591E-4</v>
      </c>
      <c r="F70" s="85">
        <v>11.1592</v>
      </c>
      <c r="G70" s="85">
        <v>11.1944</v>
      </c>
      <c r="H70" s="282">
        <v>0.12859999999999999</v>
      </c>
      <c r="I70" s="85">
        <v>52217720.159999996</v>
      </c>
      <c r="J70" s="236">
        <f t="shared" si="17"/>
        <v>1.3758553070553588E-4</v>
      </c>
      <c r="K70" s="85">
        <v>11.1793</v>
      </c>
      <c r="L70" s="85">
        <v>11.2171</v>
      </c>
      <c r="M70" s="282">
        <v>0.12859999999999999</v>
      </c>
      <c r="N70" s="94">
        <f t="shared" si="20"/>
        <v>1.4195421504110861E-3</v>
      </c>
      <c r="O70" s="94">
        <f t="shared" si="19"/>
        <v>2.0277996140927951E-3</v>
      </c>
      <c r="P70" s="293">
        <f t="shared" si="15"/>
        <v>0</v>
      </c>
      <c r="Q70" s="147"/>
      <c r="R70" s="207"/>
      <c r="S70" s="208"/>
      <c r="T70" s="418"/>
      <c r="U70" s="166"/>
    </row>
    <row r="71" spans="1:21" s="149" customFormat="1" ht="12.95" customHeight="1">
      <c r="A71" s="295">
        <v>60</v>
      </c>
      <c r="B71" s="288" t="s">
        <v>28</v>
      </c>
      <c r="C71" s="77" t="s">
        <v>94</v>
      </c>
      <c r="D71" s="85">
        <v>13524932705.139999</v>
      </c>
      <c r="E71" s="236">
        <f t="shared" si="16"/>
        <v>3.580440120182548E-2</v>
      </c>
      <c r="F71" s="85">
        <v>1161.25</v>
      </c>
      <c r="G71" s="85">
        <v>1161.25</v>
      </c>
      <c r="H71" s="282">
        <v>8.7599999999999997E-2</v>
      </c>
      <c r="I71" s="85">
        <v>13462833503.48</v>
      </c>
      <c r="J71" s="236">
        <f t="shared" si="17"/>
        <v>3.5472461966952425E-2</v>
      </c>
      <c r="K71" s="85">
        <v>1163.99</v>
      </c>
      <c r="L71" s="85">
        <v>1163.99</v>
      </c>
      <c r="M71" s="282">
        <v>2.2000000000000001E-3</v>
      </c>
      <c r="N71" s="94">
        <f t="shared" si="20"/>
        <v>-4.5914610455991206E-3</v>
      </c>
      <c r="O71" s="94">
        <f t="shared" si="19"/>
        <v>2.3595263724434956E-3</v>
      </c>
      <c r="P71" s="293">
        <f t="shared" si="15"/>
        <v>-8.5400000000000004E-2</v>
      </c>
      <c r="Q71" s="147"/>
      <c r="S71" s="209"/>
      <c r="T71" s="418"/>
    </row>
    <row r="72" spans="1:21" s="149" customFormat="1" ht="12.95" customHeight="1">
      <c r="A72" s="295">
        <v>61</v>
      </c>
      <c r="B72" s="288" t="s">
        <v>195</v>
      </c>
      <c r="C72" s="77" t="s">
        <v>194</v>
      </c>
      <c r="D72" s="85">
        <v>20885327</v>
      </c>
      <c r="E72" s="236">
        <f t="shared" si="16"/>
        <v>5.5289489673773405E-5</v>
      </c>
      <c r="F72" s="85">
        <v>0.76</v>
      </c>
      <c r="G72" s="86">
        <v>0.78</v>
      </c>
      <c r="H72" s="282">
        <v>-2.3E-3</v>
      </c>
      <c r="I72" s="85">
        <v>20331854.145036787</v>
      </c>
      <c r="J72" s="236">
        <f t="shared" si="17"/>
        <v>5.3571257691853159E-5</v>
      </c>
      <c r="K72" s="85">
        <v>0.75</v>
      </c>
      <c r="L72" s="86">
        <v>0.77</v>
      </c>
      <c r="M72" s="282">
        <v>-2.3999999999999998E-3</v>
      </c>
      <c r="N72" s="146">
        <f t="shared" si="20"/>
        <v>-2.6500559697399673E-2</v>
      </c>
      <c r="O72" s="146">
        <f>((L72-G72)/G72)</f>
        <v>-1.2820512820512832E-2</v>
      </c>
      <c r="P72" s="293">
        <f t="shared" si="15"/>
        <v>-9.9999999999999829E-5</v>
      </c>
      <c r="Q72" s="147"/>
      <c r="R72" s="210"/>
      <c r="S72" s="167"/>
      <c r="T72" s="418"/>
    </row>
    <row r="73" spans="1:21" s="149" customFormat="1" ht="12.95" customHeight="1">
      <c r="A73" s="295">
        <v>62</v>
      </c>
      <c r="B73" s="288" t="s">
        <v>108</v>
      </c>
      <c r="C73" s="77" t="s">
        <v>111</v>
      </c>
      <c r="D73" s="85">
        <v>841561816.24000001</v>
      </c>
      <c r="E73" s="236">
        <f t="shared" si="16"/>
        <v>2.2278570667743662E-3</v>
      </c>
      <c r="F73" s="85">
        <v>1171.1300000000001</v>
      </c>
      <c r="G73" s="86">
        <v>1171.1600000000001</v>
      </c>
      <c r="H73" s="282" t="s">
        <v>262</v>
      </c>
      <c r="I73" s="85">
        <v>841627669.54999995</v>
      </c>
      <c r="J73" s="236">
        <f t="shared" si="17"/>
        <v>2.2175573582433501E-3</v>
      </c>
      <c r="K73" s="85">
        <v>1171.7</v>
      </c>
      <c r="L73" s="86">
        <v>1172.26</v>
      </c>
      <c r="M73" s="282" t="s">
        <v>266</v>
      </c>
      <c r="N73" s="94">
        <f t="shared" si="20"/>
        <v>7.8251304573403397E-5</v>
      </c>
      <c r="O73" s="94">
        <f t="shared" si="19"/>
        <v>9.3923972813271365E-4</v>
      </c>
      <c r="P73" s="293" t="e">
        <f t="shared" si="15"/>
        <v>#VALUE!</v>
      </c>
      <c r="Q73" s="147"/>
      <c r="R73" s="160"/>
      <c r="S73" s="167"/>
      <c r="T73" s="418"/>
    </row>
    <row r="74" spans="1:21" s="149" customFormat="1" ht="12.95" customHeight="1">
      <c r="A74" s="295">
        <v>63</v>
      </c>
      <c r="B74" s="288" t="s">
        <v>53</v>
      </c>
      <c r="C74" s="77" t="s">
        <v>112</v>
      </c>
      <c r="D74" s="85">
        <v>166038116.34</v>
      </c>
      <c r="E74" s="236">
        <f t="shared" si="16"/>
        <v>4.3955082526757745E-4</v>
      </c>
      <c r="F74" s="85">
        <v>143.28</v>
      </c>
      <c r="G74" s="85">
        <v>143.33000000000001</v>
      </c>
      <c r="H74" s="282">
        <v>1.5E-3</v>
      </c>
      <c r="I74" s="85">
        <v>166046710.16</v>
      </c>
      <c r="J74" s="236">
        <f t="shared" si="17"/>
        <v>4.3750712726007104E-4</v>
      </c>
      <c r="K74" s="85">
        <v>143.29</v>
      </c>
      <c r="L74" s="85">
        <v>143.34</v>
      </c>
      <c r="M74" s="282">
        <v>0</v>
      </c>
      <c r="N74" s="94">
        <f t="shared" si="20"/>
        <v>5.1758115482321468E-5</v>
      </c>
      <c r="O74" s="94">
        <f t="shared" si="19"/>
        <v>6.976906439678298E-5</v>
      </c>
      <c r="P74" s="293">
        <f t="shared" si="15"/>
        <v>-1.5E-3</v>
      </c>
      <c r="Q74" s="147"/>
      <c r="R74" s="181"/>
      <c r="S74" s="168"/>
      <c r="T74" s="418"/>
    </row>
    <row r="75" spans="1:21" s="149" customFormat="1" ht="12.95" customHeight="1">
      <c r="A75" s="295">
        <v>64</v>
      </c>
      <c r="B75" s="288" t="s">
        <v>114</v>
      </c>
      <c r="C75" s="77" t="s">
        <v>115</v>
      </c>
      <c r="D75" s="85">
        <v>757527111.13999999</v>
      </c>
      <c r="E75" s="236">
        <f t="shared" si="16"/>
        <v>2.0053929435233848E-3</v>
      </c>
      <c r="F75" s="86">
        <v>184.94152</v>
      </c>
      <c r="G75" s="86">
        <v>186.75777299999999</v>
      </c>
      <c r="H75" s="282">
        <v>0.1076</v>
      </c>
      <c r="I75" s="85">
        <v>685734160.02999997</v>
      </c>
      <c r="J75" s="236">
        <f t="shared" si="17"/>
        <v>1.8068023276687311E-3</v>
      </c>
      <c r="K75" s="86">
        <v>183.26965999999999</v>
      </c>
      <c r="L75" s="86">
        <v>185.32472899999999</v>
      </c>
      <c r="M75" s="282">
        <v>0.11890000000000001</v>
      </c>
      <c r="N75" s="94">
        <f t="shared" si="20"/>
        <v>-9.4772781137772141E-2</v>
      </c>
      <c r="O75" s="94">
        <f t="shared" si="19"/>
        <v>-7.6732763353308748E-3</v>
      </c>
      <c r="P75" s="293">
        <f t="shared" si="15"/>
        <v>1.1300000000000004E-2</v>
      </c>
      <c r="Q75" s="147"/>
      <c r="R75" s="181"/>
      <c r="S75" s="211"/>
      <c r="T75" s="418"/>
    </row>
    <row r="76" spans="1:21" s="149" customFormat="1" ht="12.95" customHeight="1">
      <c r="A76" s="295">
        <v>65</v>
      </c>
      <c r="B76" s="288" t="s">
        <v>118</v>
      </c>
      <c r="C76" s="77" t="s">
        <v>121</v>
      </c>
      <c r="D76" s="85">
        <v>1065457574.92</v>
      </c>
      <c r="E76" s="236">
        <f t="shared" si="16"/>
        <v>2.8205737734622489E-3</v>
      </c>
      <c r="F76" s="86">
        <v>1.4252</v>
      </c>
      <c r="G76" s="86">
        <v>1.4252</v>
      </c>
      <c r="H76" s="282">
        <v>-0.1003</v>
      </c>
      <c r="I76" s="85">
        <v>1065306280.3099999</v>
      </c>
      <c r="J76" s="236">
        <f t="shared" si="17"/>
        <v>2.8069155354022587E-3</v>
      </c>
      <c r="K76" s="86">
        <v>1.4225000000000001</v>
      </c>
      <c r="L76" s="86">
        <v>1.4225000000000001</v>
      </c>
      <c r="M76" s="282">
        <v>-1.9E-3</v>
      </c>
      <c r="N76" s="94">
        <f t="shared" ref="N76:N82" si="21">((I76-D76)/D76)</f>
        <v>-1.4199965682479125E-4</v>
      </c>
      <c r="O76" s="94">
        <f t="shared" ref="O76:O81" si="22">((L76-G76)/G76)</f>
        <v>-1.8944709514453584E-3</v>
      </c>
      <c r="P76" s="293">
        <f t="shared" si="15"/>
        <v>9.8400000000000001E-2</v>
      </c>
      <c r="Q76" s="147"/>
      <c r="R76" s="192"/>
      <c r="S76" s="211"/>
      <c r="T76" s="418"/>
    </row>
    <row r="77" spans="1:21" s="149" customFormat="1" ht="12.95" customHeight="1">
      <c r="A77" s="295">
        <v>66</v>
      </c>
      <c r="B77" s="288" t="s">
        <v>149</v>
      </c>
      <c r="C77" s="77" t="s">
        <v>152</v>
      </c>
      <c r="D77" s="85">
        <v>488769824.69999999</v>
      </c>
      <c r="E77" s="236">
        <f t="shared" si="16"/>
        <v>1.2939148223823685E-3</v>
      </c>
      <c r="F77" s="86">
        <v>1.1466000000000001</v>
      </c>
      <c r="G77" s="86">
        <v>1.1466000000000001</v>
      </c>
      <c r="H77" s="282">
        <v>2.6200000000000003E-4</v>
      </c>
      <c r="I77" s="85">
        <v>489791357.29000002</v>
      </c>
      <c r="J77" s="236">
        <f t="shared" si="17"/>
        <v>1.2905236693836041E-3</v>
      </c>
      <c r="K77" s="86">
        <v>1.1538999999999999</v>
      </c>
      <c r="L77" s="86">
        <v>1.1538999999999999</v>
      </c>
      <c r="M77" s="282">
        <v>3.4699999999999998E-4</v>
      </c>
      <c r="N77" s="94">
        <f t="shared" si="21"/>
        <v>2.0900074807748935E-3</v>
      </c>
      <c r="O77" s="94">
        <f t="shared" si="22"/>
        <v>6.3666492237919601E-3</v>
      </c>
      <c r="P77" s="293">
        <f t="shared" si="15"/>
        <v>8.4999999999999952E-5</v>
      </c>
      <c r="Q77" s="147"/>
      <c r="R77" s="181"/>
      <c r="S77" s="211"/>
      <c r="T77" s="418"/>
    </row>
    <row r="78" spans="1:21" s="149" customFormat="1" ht="12.95" customHeight="1">
      <c r="A78" s="295">
        <v>67</v>
      </c>
      <c r="B78" s="288" t="s">
        <v>8</v>
      </c>
      <c r="C78" s="77" t="s">
        <v>158</v>
      </c>
      <c r="D78" s="85">
        <v>1453122662.6600001</v>
      </c>
      <c r="E78" s="236">
        <f t="shared" si="16"/>
        <v>3.8468351705417967E-3</v>
      </c>
      <c r="F78" s="86">
        <v>1.0096000000000001</v>
      </c>
      <c r="G78" s="86">
        <v>1.0146999999999999</v>
      </c>
      <c r="H78" s="282">
        <v>-3.7100000000000001E-2</v>
      </c>
      <c r="I78" s="85">
        <v>1453175404.03</v>
      </c>
      <c r="J78" s="236">
        <f t="shared" si="17"/>
        <v>3.8288900503330417E-3</v>
      </c>
      <c r="K78" s="86">
        <v>1.01</v>
      </c>
      <c r="L78" s="86">
        <v>1.0150999999999999</v>
      </c>
      <c r="M78" s="282">
        <v>4.0000000000000002E-4</v>
      </c>
      <c r="N78" s="94">
        <f t="shared" si="21"/>
        <v>3.6295194724539177E-5</v>
      </c>
      <c r="O78" s="94">
        <f t="shared" si="22"/>
        <v>3.9420518379812354E-4</v>
      </c>
      <c r="P78" s="293">
        <f t="shared" si="15"/>
        <v>3.7499999999999999E-2</v>
      </c>
      <c r="Q78" s="147"/>
      <c r="R78" s="181"/>
      <c r="S78" s="211"/>
      <c r="T78" s="418"/>
    </row>
    <row r="79" spans="1:21" s="149" customFormat="1" ht="12.95" customHeight="1">
      <c r="A79" s="295">
        <v>68</v>
      </c>
      <c r="B79" s="288" t="s">
        <v>6</v>
      </c>
      <c r="C79" s="77" t="s">
        <v>182</v>
      </c>
      <c r="D79" s="85">
        <v>17651738510.950001</v>
      </c>
      <c r="E79" s="236">
        <f t="shared" si="16"/>
        <v>4.6729247481991469E-2</v>
      </c>
      <c r="F79" s="86">
        <v>106.4</v>
      </c>
      <c r="G79" s="86">
        <v>106.4</v>
      </c>
      <c r="H79" s="282">
        <v>6.4000000000000001E-2</v>
      </c>
      <c r="I79" s="85">
        <v>17816910543.509998</v>
      </c>
      <c r="J79" s="236">
        <f t="shared" si="17"/>
        <v>4.6944774401308925E-2</v>
      </c>
      <c r="K79" s="86">
        <v>106.58</v>
      </c>
      <c r="L79" s="86">
        <v>106.58</v>
      </c>
      <c r="M79" s="282">
        <v>1.6999999999999999E-3</v>
      </c>
      <c r="N79" s="94">
        <f t="shared" si="21"/>
        <v>9.3572671302339702E-3</v>
      </c>
      <c r="O79" s="94">
        <f t="shared" si="22"/>
        <v>1.6917293233082011E-3</v>
      </c>
      <c r="P79" s="293">
        <f t="shared" si="15"/>
        <v>-6.2300000000000001E-2</v>
      </c>
      <c r="Q79" s="147"/>
      <c r="R79" s="181"/>
      <c r="S79" s="211"/>
      <c r="T79" s="418"/>
    </row>
    <row r="80" spans="1:21" s="149" customFormat="1" ht="12.95" customHeight="1">
      <c r="A80" s="295">
        <v>69</v>
      </c>
      <c r="B80" s="288" t="s">
        <v>161</v>
      </c>
      <c r="C80" s="77" t="s">
        <v>187</v>
      </c>
      <c r="D80" s="85">
        <v>295374759.26999998</v>
      </c>
      <c r="E80" s="236">
        <f t="shared" si="16"/>
        <v>7.8194225556305487E-4</v>
      </c>
      <c r="F80" s="85">
        <v>1067.6600000000001</v>
      </c>
      <c r="G80" s="85">
        <v>1067.6600000000001</v>
      </c>
      <c r="H80" s="282">
        <v>6.7699999999999996E-2</v>
      </c>
      <c r="I80" s="85">
        <v>298099119.69</v>
      </c>
      <c r="J80" s="236">
        <f t="shared" si="17"/>
        <v>7.8544458585573214E-4</v>
      </c>
      <c r="K80" s="85">
        <v>1069.8699999999999</v>
      </c>
      <c r="L80" s="85">
        <v>1069.8699999999999</v>
      </c>
      <c r="M80" s="282">
        <v>6.9900000000000004E-2</v>
      </c>
      <c r="N80" s="94">
        <f t="shared" si="21"/>
        <v>9.2234029296650154E-3</v>
      </c>
      <c r="O80" s="94">
        <f t="shared" si="22"/>
        <v>2.0699473615194059E-3</v>
      </c>
      <c r="P80" s="293">
        <f t="shared" si="15"/>
        <v>2.2000000000000075E-3</v>
      </c>
      <c r="Q80" s="147"/>
      <c r="R80" s="181"/>
      <c r="S80" s="211"/>
      <c r="T80" s="418"/>
    </row>
    <row r="81" spans="1:41" s="149" customFormat="1" ht="12.95" customHeight="1">
      <c r="A81" s="295">
        <v>70</v>
      </c>
      <c r="B81" s="288" t="s">
        <v>197</v>
      </c>
      <c r="C81" s="77" t="s">
        <v>196</v>
      </c>
      <c r="D81" s="85">
        <v>1595432916.3299999</v>
      </c>
      <c r="E81" s="236">
        <f t="shared" si="16"/>
        <v>4.2235714936436344E-3</v>
      </c>
      <c r="F81" s="86">
        <v>1.0427999999999999</v>
      </c>
      <c r="G81" s="86">
        <v>1.0427999999999999</v>
      </c>
      <c r="H81" s="282">
        <v>7.2999999999999995E-2</v>
      </c>
      <c r="I81" s="85">
        <v>1603855863.5799999</v>
      </c>
      <c r="J81" s="236">
        <f t="shared" si="17"/>
        <v>4.2259095090650131E-3</v>
      </c>
      <c r="K81" s="86">
        <v>1.0458000000000001</v>
      </c>
      <c r="L81" s="86">
        <v>1.0458000000000001</v>
      </c>
      <c r="M81" s="282">
        <v>9.4700000000000006E-2</v>
      </c>
      <c r="N81" s="94">
        <f t="shared" si="21"/>
        <v>5.2794117281818667E-3</v>
      </c>
      <c r="O81" s="94">
        <f t="shared" si="22"/>
        <v>2.8768699654776694E-3</v>
      </c>
      <c r="P81" s="293">
        <f t="shared" si="15"/>
        <v>2.1700000000000011E-2</v>
      </c>
      <c r="Q81" s="147"/>
      <c r="R81" s="181"/>
      <c r="S81" s="211"/>
      <c r="T81" s="418"/>
    </row>
    <row r="82" spans="1:41" s="149" customFormat="1" ht="12.95" customHeight="1">
      <c r="A82" s="263"/>
      <c r="B82" s="144"/>
      <c r="C82" s="347" t="s">
        <v>47</v>
      </c>
      <c r="D82" s="90">
        <f>SUM(D56:D81)</f>
        <v>377744976906.65002</v>
      </c>
      <c r="E82" s="367">
        <f>(D82/$D$154)</f>
        <v>0.28758343626090216</v>
      </c>
      <c r="F82" s="84"/>
      <c r="G82" s="84"/>
      <c r="H82" s="383"/>
      <c r="I82" s="90">
        <f>SUM(I56:I81)</f>
        <v>379529154644.59497</v>
      </c>
      <c r="J82" s="367">
        <f>(I82/$I$154)</f>
        <v>0.28892551771824132</v>
      </c>
      <c r="K82" s="369"/>
      <c r="L82" s="84"/>
      <c r="M82" s="386"/>
      <c r="N82" s="371">
        <f t="shared" si="21"/>
        <v>4.7232335226680194E-3</v>
      </c>
      <c r="O82" s="371"/>
      <c r="P82" s="372">
        <f t="shared" si="15"/>
        <v>0</v>
      </c>
      <c r="Q82" s="147"/>
      <c r="R82" s="119"/>
      <c r="S82" s="212"/>
      <c r="T82" s="226"/>
    </row>
    <row r="83" spans="1:41" s="149" customFormat="1" ht="5.25" customHeight="1">
      <c r="A83" s="394"/>
      <c r="B83" s="395"/>
      <c r="C83" s="395"/>
      <c r="D83" s="395"/>
      <c r="E83" s="395"/>
      <c r="F83" s="395"/>
      <c r="G83" s="395"/>
      <c r="H83" s="395"/>
      <c r="I83" s="395"/>
      <c r="J83" s="395"/>
      <c r="K83" s="395"/>
      <c r="L83" s="395"/>
      <c r="M83" s="395"/>
      <c r="N83" s="395"/>
      <c r="O83" s="395"/>
      <c r="P83" s="396"/>
      <c r="Q83" s="147"/>
      <c r="R83" s="119"/>
      <c r="S83" s="212"/>
      <c r="T83" s="226"/>
    </row>
    <row r="84" spans="1:41" s="149" customFormat="1" ht="12" customHeight="1">
      <c r="A84" s="397" t="s">
        <v>222</v>
      </c>
      <c r="B84" s="398"/>
      <c r="C84" s="398"/>
      <c r="D84" s="398"/>
      <c r="E84" s="398"/>
      <c r="F84" s="398"/>
      <c r="G84" s="398"/>
      <c r="H84" s="398"/>
      <c r="I84" s="398"/>
      <c r="J84" s="398"/>
      <c r="K84" s="398"/>
      <c r="L84" s="398"/>
      <c r="M84" s="398"/>
      <c r="N84" s="398"/>
      <c r="O84" s="398"/>
      <c r="P84" s="399"/>
      <c r="Q84" s="147"/>
      <c r="R84" s="119"/>
      <c r="S84" s="212"/>
      <c r="T84" s="226"/>
    </row>
    <row r="85" spans="1:41" s="149" customFormat="1" ht="12.95" customHeight="1">
      <c r="A85" s="406" t="s">
        <v>223</v>
      </c>
      <c r="B85" s="407"/>
      <c r="C85" s="407"/>
      <c r="D85" s="407"/>
      <c r="E85" s="407"/>
      <c r="F85" s="407"/>
      <c r="G85" s="407"/>
      <c r="H85" s="407"/>
      <c r="I85" s="407"/>
      <c r="J85" s="407"/>
      <c r="K85" s="407"/>
      <c r="L85" s="407"/>
      <c r="M85" s="407"/>
      <c r="N85" s="407"/>
      <c r="O85" s="407"/>
      <c r="P85" s="408"/>
      <c r="Q85" s="147"/>
      <c r="R85" s="119"/>
      <c r="S85" s="212"/>
      <c r="T85" s="226"/>
    </row>
    <row r="86" spans="1:41" s="149" customFormat="1" ht="12.95" customHeight="1">
      <c r="A86" s="295" t="s">
        <v>255</v>
      </c>
      <c r="B86" s="288" t="s">
        <v>205</v>
      </c>
      <c r="C86" s="77" t="s">
        <v>212</v>
      </c>
      <c r="D86" s="85">
        <v>7979567094.3500004</v>
      </c>
      <c r="E86" s="236">
        <f>(D86/$D$103)</f>
        <v>2.9316514986553514E-2</v>
      </c>
      <c r="F86" s="85">
        <v>54274.95</v>
      </c>
      <c r="G86" s="85">
        <v>54274.95</v>
      </c>
      <c r="H86" s="282">
        <v>3.95E-2</v>
      </c>
      <c r="I86" s="85">
        <v>7720030512.4799995</v>
      </c>
      <c r="J86" s="236">
        <f>(I86/$I$103)</f>
        <v>2.9301220536136815E-2</v>
      </c>
      <c r="K86" s="85">
        <v>51956.33</v>
      </c>
      <c r="L86" s="85">
        <v>51956.33</v>
      </c>
      <c r="M86" s="282">
        <v>3.95E-2</v>
      </c>
      <c r="N86" s="94">
        <f t="shared" ref="N86:N93" si="23">((I86-D86)/D86)</f>
        <v>-3.2525145637758705E-2</v>
      </c>
      <c r="O86" s="94">
        <f>((L86-G86)/G86)</f>
        <v>-4.2719891957523598E-2</v>
      </c>
      <c r="P86" s="293">
        <f t="shared" ref="P86:P93" si="24">M86-H86</f>
        <v>0</v>
      </c>
      <c r="Q86" s="147"/>
      <c r="R86" s="119"/>
      <c r="S86" s="212"/>
      <c r="T86" s="226"/>
    </row>
    <row r="87" spans="1:41" s="149" customFormat="1" ht="12.95" customHeight="1">
      <c r="A87" s="295" t="s">
        <v>256</v>
      </c>
      <c r="B87" s="288" t="s">
        <v>205</v>
      </c>
      <c r="C87" s="77" t="s">
        <v>213</v>
      </c>
      <c r="D87" s="85">
        <v>662747571.42999995</v>
      </c>
      <c r="E87" s="236">
        <f t="shared" ref="E87:E93" si="25">(D87/$D$103)</f>
        <v>2.4349001493936587E-3</v>
      </c>
      <c r="F87" s="85">
        <v>54187.95</v>
      </c>
      <c r="G87" s="85">
        <v>54187.95</v>
      </c>
      <c r="H87" s="282">
        <v>3.95E-2</v>
      </c>
      <c r="I87" s="85">
        <v>634491902.36000001</v>
      </c>
      <c r="J87" s="236">
        <f t="shared" ref="J87:J93" si="26">(I87/$I$103)</f>
        <v>2.4082012537889582E-3</v>
      </c>
      <c r="K87" s="85">
        <v>51877.24</v>
      </c>
      <c r="L87" s="85">
        <v>51877.24</v>
      </c>
      <c r="M87" s="282">
        <v>3.95E-2</v>
      </c>
      <c r="N87" s="94">
        <f t="shared" si="23"/>
        <v>-4.2634134454892267E-2</v>
      </c>
      <c r="O87" s="94">
        <f t="shared" ref="O87:O92" si="27">((L87-G87)/G87)</f>
        <v>-4.2642506313673043E-2</v>
      </c>
      <c r="P87" s="293">
        <f t="shared" si="24"/>
        <v>0</v>
      </c>
      <c r="Q87" s="147"/>
      <c r="S87" s="202"/>
      <c r="T87" s="202"/>
    </row>
    <row r="88" spans="1:41" s="149" customFormat="1" ht="12.95" customHeight="1">
      <c r="A88" s="295">
        <v>72</v>
      </c>
      <c r="B88" s="288" t="s">
        <v>46</v>
      </c>
      <c r="C88" s="77" t="s">
        <v>181</v>
      </c>
      <c r="D88" s="85">
        <v>66930704693.25</v>
      </c>
      <c r="E88" s="236">
        <f t="shared" si="25"/>
        <v>0.24589993216418793</v>
      </c>
      <c r="F88" s="85">
        <v>53216.55</v>
      </c>
      <c r="G88" s="85">
        <v>53216.55</v>
      </c>
      <c r="H88" s="282">
        <v>6.8400000000000002E-2</v>
      </c>
      <c r="I88" s="85">
        <v>64343987345.93</v>
      </c>
      <c r="J88" s="236">
        <f t="shared" si="26"/>
        <v>0.24421630981246409</v>
      </c>
      <c r="K88" s="85">
        <v>50974.6</v>
      </c>
      <c r="L88" s="85">
        <v>50974.6</v>
      </c>
      <c r="M88" s="282">
        <v>1E-3</v>
      </c>
      <c r="N88" s="94">
        <f t="shared" si="23"/>
        <v>-3.8647693299737086E-2</v>
      </c>
      <c r="O88" s="94">
        <f t="shared" si="27"/>
        <v>-4.2128811431782112E-2</v>
      </c>
      <c r="P88" s="293">
        <f t="shared" si="24"/>
        <v>-6.7400000000000002E-2</v>
      </c>
      <c r="Q88" s="147"/>
      <c r="S88" s="203"/>
      <c r="T88" s="202"/>
    </row>
    <row r="89" spans="1:41" s="149" customFormat="1" ht="12.95" customHeight="1">
      <c r="A89" s="295">
        <v>73</v>
      </c>
      <c r="B89" s="288" t="s">
        <v>146</v>
      </c>
      <c r="C89" s="77" t="s">
        <v>133</v>
      </c>
      <c r="D89" s="85">
        <v>5504939178.1599998</v>
      </c>
      <c r="E89" s="236">
        <f t="shared" si="25"/>
        <v>2.0224860573058365E-2</v>
      </c>
      <c r="F89" s="85">
        <v>412.99</v>
      </c>
      <c r="G89" s="85">
        <v>412.99</v>
      </c>
      <c r="H89" s="282">
        <v>6.2199999999999998E-2</v>
      </c>
      <c r="I89" s="85">
        <v>5493536997.5799999</v>
      </c>
      <c r="J89" s="236">
        <f t="shared" si="26"/>
        <v>2.0850609182088451E-2</v>
      </c>
      <c r="K89" s="85">
        <v>413.64</v>
      </c>
      <c r="L89" s="85">
        <v>413.64</v>
      </c>
      <c r="M89" s="282">
        <v>4.3200000000000002E-2</v>
      </c>
      <c r="N89" s="94">
        <f t="shared" si="23"/>
        <v>-2.0712636799397025E-3</v>
      </c>
      <c r="O89" s="94">
        <f t="shared" si="27"/>
        <v>1.5738879876025502E-3</v>
      </c>
      <c r="P89" s="293">
        <f t="shared" si="24"/>
        <v>-1.8999999999999996E-2</v>
      </c>
      <c r="Q89" s="147"/>
      <c r="S89" s="213"/>
      <c r="T89" s="202"/>
    </row>
    <row r="90" spans="1:41" s="149" customFormat="1" ht="12.95" customHeight="1">
      <c r="A90" s="295">
        <v>74</v>
      </c>
      <c r="B90" s="288" t="s">
        <v>99</v>
      </c>
      <c r="C90" s="77" t="s">
        <v>141</v>
      </c>
      <c r="D90" s="85">
        <v>651829461.36000001</v>
      </c>
      <c r="E90" s="236">
        <f t="shared" si="25"/>
        <v>2.3947875801643543E-3</v>
      </c>
      <c r="F90" s="85">
        <v>46889.345999999998</v>
      </c>
      <c r="G90" s="85">
        <v>47862.18</v>
      </c>
      <c r="H90" s="282">
        <v>2.53E-2</v>
      </c>
      <c r="I90" s="85">
        <v>652363296.92999995</v>
      </c>
      <c r="J90" s="236">
        <f t="shared" si="26"/>
        <v>2.4760317724297019E-3</v>
      </c>
      <c r="K90" s="85">
        <v>46927.733399999997</v>
      </c>
      <c r="L90" s="85">
        <v>47912.694900000002</v>
      </c>
      <c r="M90" s="282">
        <v>2.53E-2</v>
      </c>
      <c r="N90" s="94">
        <f t="shared" si="23"/>
        <v>8.1898042608586589E-4</v>
      </c>
      <c r="O90" s="94">
        <f t="shared" si="27"/>
        <v>1.0554241365521157E-3</v>
      </c>
      <c r="P90" s="293">
        <f t="shared" si="24"/>
        <v>0</v>
      </c>
      <c r="Q90" s="147"/>
      <c r="S90" s="213"/>
      <c r="T90" s="202"/>
    </row>
    <row r="91" spans="1:41" s="149" customFormat="1" ht="12.95" customHeight="1">
      <c r="A91" s="295">
        <v>75</v>
      </c>
      <c r="B91" s="288" t="s">
        <v>65</v>
      </c>
      <c r="C91" s="77" t="s">
        <v>159</v>
      </c>
      <c r="D91" s="85">
        <v>753188974.54999995</v>
      </c>
      <c r="E91" s="236">
        <f t="shared" si="25"/>
        <v>2.767177166257114E-3</v>
      </c>
      <c r="F91" s="85">
        <v>42442.970493000001</v>
      </c>
      <c r="G91" s="85">
        <v>42442.970493000001</v>
      </c>
      <c r="H91" s="282">
        <v>7.9600000000000004E-2</v>
      </c>
      <c r="I91" s="85">
        <v>738432894.16050005</v>
      </c>
      <c r="J91" s="236">
        <f t="shared" si="26"/>
        <v>2.8027071975890256E-3</v>
      </c>
      <c r="K91" s="85">
        <v>41611.440255000001</v>
      </c>
      <c r="L91" s="85">
        <v>41611.440255000001</v>
      </c>
      <c r="M91" s="282">
        <v>7.9500000000000001E-2</v>
      </c>
      <c r="N91" s="94">
        <f t="shared" si="23"/>
        <v>-1.9591471580310993E-2</v>
      </c>
      <c r="O91" s="94">
        <f t="shared" si="27"/>
        <v>-1.9591706903199467E-2</v>
      </c>
      <c r="P91" s="293">
        <f t="shared" si="24"/>
        <v>-1.0000000000000286E-4</v>
      </c>
      <c r="Q91" s="147"/>
      <c r="R91" s="161"/>
      <c r="S91" s="213"/>
      <c r="T91" s="168"/>
    </row>
    <row r="92" spans="1:41" s="149" customFormat="1" ht="12.95" customHeight="1">
      <c r="A92" s="295">
        <v>76</v>
      </c>
      <c r="B92" s="288" t="s">
        <v>8</v>
      </c>
      <c r="C92" s="77" t="s">
        <v>160</v>
      </c>
      <c r="D92" s="85">
        <v>6439047640.8488998</v>
      </c>
      <c r="E92" s="236">
        <f t="shared" si="25"/>
        <v>2.3656726540433416E-2</v>
      </c>
      <c r="F92" s="85">
        <v>445.121985</v>
      </c>
      <c r="G92" s="85">
        <v>447.35483099999999</v>
      </c>
      <c r="H92" s="282">
        <v>-1.7299999999999999E-2</v>
      </c>
      <c r="I92" s="85">
        <v>6418976199.0455999</v>
      </c>
      <c r="J92" s="236">
        <f t="shared" si="26"/>
        <v>2.4363095057771723E-2</v>
      </c>
      <c r="K92" s="85">
        <v>443.95808</v>
      </c>
      <c r="L92" s="85">
        <v>446.194436</v>
      </c>
      <c r="M92" s="282">
        <v>-4.1999999999999997E-3</v>
      </c>
      <c r="N92" s="94">
        <f t="shared" si="23"/>
        <v>-3.1171444789393982E-3</v>
      </c>
      <c r="O92" s="94">
        <f t="shared" si="27"/>
        <v>-2.5939029146194561E-3</v>
      </c>
      <c r="P92" s="293">
        <f t="shared" si="24"/>
        <v>1.3100000000000001E-2</v>
      </c>
      <c r="Q92" s="147"/>
      <c r="S92" s="213"/>
      <c r="T92" s="168"/>
    </row>
    <row r="93" spans="1:41" s="149" customFormat="1" ht="12.95" customHeight="1">
      <c r="A93" s="295">
        <v>77</v>
      </c>
      <c r="B93" s="288" t="s">
        <v>188</v>
      </c>
      <c r="C93" s="77" t="s">
        <v>191</v>
      </c>
      <c r="D93" s="85">
        <v>775032254.78910005</v>
      </c>
      <c r="E93" s="236">
        <f t="shared" si="25"/>
        <v>2.8474282431530632E-3</v>
      </c>
      <c r="F93" s="85">
        <v>43254.651362999997</v>
      </c>
      <c r="G93" s="85">
        <v>43254.651362999997</v>
      </c>
      <c r="H93" s="282">
        <v>4.5600000000000002E-2</v>
      </c>
      <c r="I93" s="85">
        <v>778968751.91579998</v>
      </c>
      <c r="J93" s="236">
        <f t="shared" si="26"/>
        <v>2.9565602303962702E-3</v>
      </c>
      <c r="K93" s="85">
        <v>43340.786350000002</v>
      </c>
      <c r="L93" s="85">
        <v>43340.786350000002</v>
      </c>
      <c r="M93" s="282">
        <v>4.5199999999999997E-2</v>
      </c>
      <c r="N93" s="94">
        <f t="shared" si="23"/>
        <v>5.079139742088689E-3</v>
      </c>
      <c r="O93" s="94">
        <f>((L93-G93)/G93)</f>
        <v>1.9913462318109153E-3</v>
      </c>
      <c r="P93" s="293">
        <f t="shared" si="24"/>
        <v>-4.0000000000000452E-4</v>
      </c>
      <c r="Q93" s="147"/>
      <c r="S93" s="202"/>
      <c r="T93" s="202"/>
    </row>
    <row r="94" spans="1:41" s="149" customFormat="1" ht="4.5" customHeight="1">
      <c r="A94" s="394"/>
      <c r="B94" s="395"/>
      <c r="C94" s="395"/>
      <c r="D94" s="395"/>
      <c r="E94" s="395"/>
      <c r="F94" s="395"/>
      <c r="G94" s="395"/>
      <c r="H94" s="395"/>
      <c r="I94" s="395"/>
      <c r="J94" s="395"/>
      <c r="K94" s="395"/>
      <c r="L94" s="395"/>
      <c r="M94" s="395"/>
      <c r="N94" s="395"/>
      <c r="O94" s="395"/>
      <c r="P94" s="396"/>
      <c r="Q94" s="147"/>
      <c r="S94" s="214"/>
      <c r="T94" s="168"/>
    </row>
    <row r="95" spans="1:41" s="149" customFormat="1" ht="12.95" customHeight="1">
      <c r="A95" s="406" t="s">
        <v>224</v>
      </c>
      <c r="B95" s="407"/>
      <c r="C95" s="407"/>
      <c r="D95" s="407"/>
      <c r="E95" s="407"/>
      <c r="F95" s="407"/>
      <c r="G95" s="407"/>
      <c r="H95" s="407"/>
      <c r="I95" s="407"/>
      <c r="J95" s="407"/>
      <c r="K95" s="407"/>
      <c r="L95" s="407"/>
      <c r="M95" s="407"/>
      <c r="N95" s="407"/>
      <c r="O95" s="407"/>
      <c r="P95" s="408"/>
      <c r="Q95" s="147"/>
      <c r="R95" s="215"/>
      <c r="S95" s="214"/>
      <c r="T95" s="168"/>
      <c r="AE95" s="149">
        <v>136.96</v>
      </c>
      <c r="AO95" s="158">
        <v>185280902</v>
      </c>
    </row>
    <row r="96" spans="1:41" s="149" customFormat="1" ht="12.95" customHeight="1">
      <c r="A96" s="295">
        <v>78</v>
      </c>
      <c r="B96" s="288" t="s">
        <v>6</v>
      </c>
      <c r="C96" s="77" t="s">
        <v>102</v>
      </c>
      <c r="D96" s="85">
        <v>171942435919.04999</v>
      </c>
      <c r="E96" s="236">
        <f t="shared" ref="E96:E102" si="28">(D96/$D$103)</f>
        <v>0.63170757759709717</v>
      </c>
      <c r="F96" s="74">
        <v>562.11</v>
      </c>
      <c r="G96" s="74">
        <v>562.11</v>
      </c>
      <c r="H96" s="282">
        <v>5.3900000000000003E-2</v>
      </c>
      <c r="I96" s="85">
        <v>166137035394.60001</v>
      </c>
      <c r="J96" s="236">
        <f t="shared" ref="J96:J102" si="29">(I96/$I$103)</f>
        <v>0.63056977630433353</v>
      </c>
      <c r="K96" s="74">
        <v>538.38</v>
      </c>
      <c r="L96" s="74">
        <v>538.38</v>
      </c>
      <c r="M96" s="282">
        <v>8.9999999999999998E-4</v>
      </c>
      <c r="N96" s="94">
        <f t="shared" ref="N96:N103" si="30">((I96-D96)/D96)</f>
        <v>-3.3763628469141542E-2</v>
      </c>
      <c r="O96" s="94">
        <f t="shared" ref="O96:O101" si="31">((L96-G96)/G96)</f>
        <v>-4.2215936382558605E-2</v>
      </c>
      <c r="P96" s="293">
        <f t="shared" ref="P96:P103" si="32">M96-H96</f>
        <v>-5.3000000000000005E-2</v>
      </c>
      <c r="Q96" s="147"/>
      <c r="S96" s="416"/>
      <c r="T96" s="168"/>
    </row>
    <row r="97" spans="1:23" s="149" customFormat="1" ht="12.95" customHeight="1">
      <c r="A97" s="295">
        <v>79</v>
      </c>
      <c r="B97" s="288" t="s">
        <v>53</v>
      </c>
      <c r="C97" s="77" t="s">
        <v>137</v>
      </c>
      <c r="D97" s="74">
        <v>1896326474.4400001</v>
      </c>
      <c r="E97" s="236">
        <f t="shared" si="28"/>
        <v>6.9670049577854956E-3</v>
      </c>
      <c r="F97" s="74">
        <v>469.8</v>
      </c>
      <c r="G97" s="74">
        <v>469.8</v>
      </c>
      <c r="H97" s="282">
        <v>9.4999999999999998E-3</v>
      </c>
      <c r="I97" s="74">
        <v>1809389540.28</v>
      </c>
      <c r="J97" s="236">
        <f t="shared" si="29"/>
        <v>6.8675016076448232E-3</v>
      </c>
      <c r="K97" s="74">
        <v>449.28</v>
      </c>
      <c r="L97" s="74">
        <v>449.28</v>
      </c>
      <c r="M97" s="282">
        <v>-2.0000000000000001E-4</v>
      </c>
      <c r="N97" s="94">
        <f t="shared" si="30"/>
        <v>-4.5844919285680089E-2</v>
      </c>
      <c r="O97" s="94">
        <f t="shared" si="31"/>
        <v>-4.3678160919540313E-2</v>
      </c>
      <c r="P97" s="293">
        <f t="shared" si="32"/>
        <v>-9.7000000000000003E-3</v>
      </c>
      <c r="Q97" s="147"/>
      <c r="S97" s="416"/>
      <c r="T97" s="169"/>
    </row>
    <row r="98" spans="1:23" s="149" customFormat="1" ht="12.75" customHeight="1">
      <c r="A98" s="295">
        <v>80</v>
      </c>
      <c r="B98" s="288" t="s">
        <v>97</v>
      </c>
      <c r="C98" s="77" t="s">
        <v>156</v>
      </c>
      <c r="D98" s="74">
        <v>4415274957.2200003</v>
      </c>
      <c r="E98" s="236">
        <f t="shared" si="28"/>
        <v>1.6221490830592298E-2</v>
      </c>
      <c r="F98" s="74">
        <v>45446.06</v>
      </c>
      <c r="G98" s="74">
        <v>45446.06</v>
      </c>
      <c r="H98" s="282">
        <v>5.9020000000000003E-2</v>
      </c>
      <c r="I98" s="74">
        <v>4443253463.5900002</v>
      </c>
      <c r="J98" s="236">
        <f t="shared" si="29"/>
        <v>1.6864279153319169E-2</v>
      </c>
      <c r="K98" s="74">
        <v>45487.21</v>
      </c>
      <c r="L98" s="74">
        <v>45487.21</v>
      </c>
      <c r="M98" s="282">
        <v>5.994E-2</v>
      </c>
      <c r="N98" s="94">
        <f t="shared" si="30"/>
        <v>6.3367528955922733E-3</v>
      </c>
      <c r="O98" s="94">
        <f t="shared" si="31"/>
        <v>9.0546903295910485E-4</v>
      </c>
      <c r="P98" s="293">
        <f t="shared" si="32"/>
        <v>9.1999999999999721E-4</v>
      </c>
      <c r="Q98" s="147"/>
      <c r="R98" s="216"/>
      <c r="S98" s="217"/>
      <c r="T98" s="218"/>
      <c r="U98" s="227"/>
      <c r="V98" s="225"/>
      <c r="W98" s="179"/>
    </row>
    <row r="99" spans="1:23" s="149" customFormat="1" ht="12.95" customHeight="1" thickBot="1">
      <c r="A99" s="295">
        <v>81</v>
      </c>
      <c r="B99" s="288" t="s">
        <v>161</v>
      </c>
      <c r="C99" s="77" t="s">
        <v>162</v>
      </c>
      <c r="D99" s="85">
        <v>508710534.75</v>
      </c>
      <c r="E99" s="236">
        <f t="shared" si="28"/>
        <v>1.8689760784611662E-3</v>
      </c>
      <c r="F99" s="74">
        <v>50192.1</v>
      </c>
      <c r="G99" s="74">
        <v>50192.1</v>
      </c>
      <c r="H99" s="282">
        <v>6.13E-2</v>
      </c>
      <c r="I99" s="85">
        <v>508710534.75</v>
      </c>
      <c r="J99" s="236">
        <f t="shared" si="29"/>
        <v>1.930800602882262E-3</v>
      </c>
      <c r="K99" s="74">
        <v>50192.1</v>
      </c>
      <c r="L99" s="74">
        <v>50192.1</v>
      </c>
      <c r="M99" s="282">
        <v>6.13E-2</v>
      </c>
      <c r="N99" s="94">
        <f t="shared" si="30"/>
        <v>0</v>
      </c>
      <c r="O99" s="94">
        <f t="shared" si="31"/>
        <v>0</v>
      </c>
      <c r="P99" s="293">
        <f t="shared" si="32"/>
        <v>0</v>
      </c>
      <c r="Q99" s="147"/>
      <c r="R99" s="205"/>
      <c r="S99" s="199"/>
      <c r="T99" s="218"/>
      <c r="U99" s="227"/>
      <c r="V99" s="225"/>
      <c r="W99" s="180"/>
    </row>
    <row r="100" spans="1:23" s="149" customFormat="1" ht="12.75" customHeight="1">
      <c r="A100" s="295">
        <v>82</v>
      </c>
      <c r="B100" s="288" t="s">
        <v>10</v>
      </c>
      <c r="C100" s="77" t="s">
        <v>167</v>
      </c>
      <c r="D100" s="74">
        <v>2140293414.7038002</v>
      </c>
      <c r="E100" s="236">
        <f t="shared" si="28"/>
        <v>7.8633268228565367E-3</v>
      </c>
      <c r="F100" s="74">
        <f>1.0845*424.11</f>
        <v>459.947295</v>
      </c>
      <c r="G100" s="74">
        <f>1.0845*424.11</f>
        <v>459.947295</v>
      </c>
      <c r="H100" s="282">
        <v>4.6309999999999997E-2</v>
      </c>
      <c r="I100" s="74">
        <v>2094740837.0472</v>
      </c>
      <c r="J100" s="236">
        <f t="shared" si="29"/>
        <v>7.9505467152168659E-3</v>
      </c>
      <c r="K100" s="74">
        <f>1.08513*415.28</f>
        <v>450.63278639999993</v>
      </c>
      <c r="L100" s="74">
        <v>450.63278639999993</v>
      </c>
      <c r="M100" s="282">
        <v>3.27E-2</v>
      </c>
      <c r="N100" s="94">
        <f t="shared" si="30"/>
        <v>-2.1283333090525981E-2</v>
      </c>
      <c r="O100" s="94">
        <f t="shared" si="31"/>
        <v>-2.0251252048346251E-2</v>
      </c>
      <c r="P100" s="293">
        <f t="shared" si="32"/>
        <v>-1.3609999999999997E-2</v>
      </c>
      <c r="Q100" s="147"/>
      <c r="S100" s="225"/>
      <c r="T100" s="225"/>
      <c r="U100" s="225"/>
      <c r="V100" s="227"/>
    </row>
    <row r="101" spans="1:23" s="149" customFormat="1" ht="12.75" customHeight="1">
      <c r="A101" s="295">
        <v>83</v>
      </c>
      <c r="B101" s="288" t="s">
        <v>175</v>
      </c>
      <c r="C101" s="77" t="s">
        <v>177</v>
      </c>
      <c r="D101" s="74">
        <v>102037901.05</v>
      </c>
      <c r="E101" s="236">
        <f t="shared" si="28"/>
        <v>3.7488194784988677E-4</v>
      </c>
      <c r="F101" s="74">
        <v>411.56</v>
      </c>
      <c r="G101" s="74">
        <v>411.56</v>
      </c>
      <c r="H101" s="282">
        <v>7.9889999999999996E-3</v>
      </c>
      <c r="I101" s="74">
        <v>101853092.72</v>
      </c>
      <c r="J101" s="236">
        <f t="shared" si="29"/>
        <v>3.8658136483421611E-4</v>
      </c>
      <c r="K101" s="74">
        <v>398.67</v>
      </c>
      <c r="L101" s="74">
        <v>398.67</v>
      </c>
      <c r="M101" s="282">
        <v>-1.2052999999999999E-2</v>
      </c>
      <c r="N101" s="94">
        <f t="shared" si="30"/>
        <v>-1.8111733786981717E-3</v>
      </c>
      <c r="O101" s="94">
        <f t="shared" si="31"/>
        <v>-3.1319856157060906E-2</v>
      </c>
      <c r="P101" s="293">
        <f t="shared" si="32"/>
        <v>-2.0041999999999997E-2</v>
      </c>
      <c r="Q101" s="147"/>
      <c r="S101" s="225"/>
      <c r="T101" s="225"/>
      <c r="U101" s="225"/>
      <c r="V101" s="227"/>
    </row>
    <row r="102" spans="1:23" s="149" customFormat="1" ht="12.95" customHeight="1">
      <c r="A102" s="295">
        <v>84</v>
      </c>
      <c r="B102" s="332" t="s">
        <v>13</v>
      </c>
      <c r="C102" s="288" t="s">
        <v>218</v>
      </c>
      <c r="D102" s="85">
        <v>1484619347.9400001</v>
      </c>
      <c r="E102" s="236">
        <f t="shared" si="28"/>
        <v>5.454414362156032E-3</v>
      </c>
      <c r="F102" s="74">
        <v>417.62490000000003</v>
      </c>
      <c r="G102" s="74">
        <v>417.62490000000003</v>
      </c>
      <c r="H102" s="282">
        <v>5.8700000000000002E-2</v>
      </c>
      <c r="I102" s="85">
        <v>1595523988.957</v>
      </c>
      <c r="J102" s="236">
        <f t="shared" si="29"/>
        <v>6.0557792091041167E-3</v>
      </c>
      <c r="K102" s="74">
        <v>418.28140000000002</v>
      </c>
      <c r="L102" s="74">
        <v>418.28140000000002</v>
      </c>
      <c r="M102" s="282">
        <v>5.1900000000000002E-2</v>
      </c>
      <c r="N102" s="94">
        <f t="shared" si="30"/>
        <v>7.4702408513594359E-2</v>
      </c>
      <c r="O102" s="94">
        <f>((L102-G102)/G102)</f>
        <v>1.5719848122082616E-3</v>
      </c>
      <c r="P102" s="293">
        <f t="shared" si="32"/>
        <v>-6.8000000000000005E-3</v>
      </c>
      <c r="Q102" s="147"/>
      <c r="S102" s="225"/>
      <c r="T102" s="225"/>
      <c r="U102" s="225"/>
      <c r="V102" s="227"/>
    </row>
    <row r="103" spans="1:23" s="149" customFormat="1" ht="13.5" customHeight="1">
      <c r="A103" s="263"/>
      <c r="B103" s="144"/>
      <c r="C103" s="347" t="s">
        <v>47</v>
      </c>
      <c r="D103" s="90">
        <f>SUM(D86:D102)</f>
        <v>272186755417.89178</v>
      </c>
      <c r="E103" s="367">
        <f>(D103/$D$154)</f>
        <v>0.20722023379050003</v>
      </c>
      <c r="F103" s="369"/>
      <c r="G103" s="84"/>
      <c r="H103" s="383"/>
      <c r="I103" s="90">
        <f>SUM(I86:I102)</f>
        <v>263471294752.3461</v>
      </c>
      <c r="J103" s="367">
        <f>(I103/$I$154)</f>
        <v>0.20057373539985848</v>
      </c>
      <c r="K103" s="369"/>
      <c r="L103" s="84"/>
      <c r="M103" s="385"/>
      <c r="N103" s="371">
        <f t="shared" si="30"/>
        <v>-3.202014973933881E-2</v>
      </c>
      <c r="O103" s="371"/>
      <c r="P103" s="372">
        <f t="shared" si="32"/>
        <v>0</v>
      </c>
      <c r="Q103" s="147"/>
      <c r="S103" s="225"/>
      <c r="T103" s="225"/>
      <c r="U103" s="225"/>
      <c r="V103" s="225"/>
    </row>
    <row r="104" spans="1:23" s="149" customFormat="1" ht="4.5" customHeight="1">
      <c r="A104" s="394"/>
      <c r="B104" s="395"/>
      <c r="C104" s="395"/>
      <c r="D104" s="395"/>
      <c r="E104" s="395"/>
      <c r="F104" s="395"/>
      <c r="G104" s="395"/>
      <c r="H104" s="395"/>
      <c r="I104" s="395"/>
      <c r="J104" s="395"/>
      <c r="K104" s="395"/>
      <c r="L104" s="395"/>
      <c r="M104" s="395"/>
      <c r="N104" s="395"/>
      <c r="O104" s="395"/>
      <c r="P104" s="396"/>
      <c r="Q104" s="147"/>
      <c r="R104" s="155"/>
      <c r="S104" s="170"/>
    </row>
    <row r="105" spans="1:23" s="149" customFormat="1" ht="12.95" customHeight="1">
      <c r="A105" s="427" t="s">
        <v>244</v>
      </c>
      <c r="B105" s="428"/>
      <c r="C105" s="428"/>
      <c r="D105" s="428"/>
      <c r="E105" s="428"/>
      <c r="F105" s="428"/>
      <c r="G105" s="428"/>
      <c r="H105" s="428"/>
      <c r="I105" s="428"/>
      <c r="J105" s="428"/>
      <c r="K105" s="428"/>
      <c r="L105" s="428"/>
      <c r="M105" s="428"/>
      <c r="N105" s="428"/>
      <c r="O105" s="428"/>
      <c r="P105" s="429"/>
      <c r="Q105" s="147"/>
    </row>
    <row r="106" spans="1:23" s="149" customFormat="1" ht="12.95" customHeight="1">
      <c r="A106" s="295">
        <v>85</v>
      </c>
      <c r="B106" s="288" t="s">
        <v>25</v>
      </c>
      <c r="C106" s="77" t="s">
        <v>154</v>
      </c>
      <c r="D106" s="85">
        <v>2406796715.8099999</v>
      </c>
      <c r="E106" s="236">
        <f>(D106/$D$110)</f>
        <v>4.7944248220969744E-2</v>
      </c>
      <c r="F106" s="86">
        <v>67.900000000000006</v>
      </c>
      <c r="G106" s="86">
        <v>67.900000000000006</v>
      </c>
      <c r="H106" s="282">
        <v>0.1062</v>
      </c>
      <c r="I106" s="85">
        <v>2408590302.6700001</v>
      </c>
      <c r="J106" s="236">
        <f>(I106/$I$110)</f>
        <v>4.8462880380534111E-2</v>
      </c>
      <c r="K106" s="86">
        <v>67.900000000000006</v>
      </c>
      <c r="L106" s="86">
        <v>67.900000000000006</v>
      </c>
      <c r="M106" s="282">
        <v>6.4100000000000004E-2</v>
      </c>
      <c r="N106" s="94">
        <f>((I106-D106)/D106)</f>
        <v>7.4521742871686925E-4</v>
      </c>
      <c r="O106" s="94">
        <f>((L106-G106)/G106)</f>
        <v>0</v>
      </c>
      <c r="P106" s="293">
        <f>M106-H106</f>
        <v>-4.2099999999999999E-2</v>
      </c>
      <c r="Q106" s="147"/>
    </row>
    <row r="107" spans="1:23" s="149" customFormat="1" ht="12.95" customHeight="1">
      <c r="A107" s="295">
        <v>86</v>
      </c>
      <c r="B107" s="288" t="s">
        <v>25</v>
      </c>
      <c r="C107" s="77" t="s">
        <v>26</v>
      </c>
      <c r="D107" s="85">
        <v>9921342054.2600002</v>
      </c>
      <c r="E107" s="236">
        <f>(D107/$D$110)</f>
        <v>0.19763666910875838</v>
      </c>
      <c r="F107" s="86">
        <v>36.6</v>
      </c>
      <c r="G107" s="86">
        <v>36.6</v>
      </c>
      <c r="H107" s="282">
        <v>8.1000000000000003E-2</v>
      </c>
      <c r="I107" s="85">
        <v>9910124562.9500008</v>
      </c>
      <c r="J107" s="236">
        <f>(I107/$I$110)</f>
        <v>0.19940011413233727</v>
      </c>
      <c r="K107" s="86">
        <v>36.6</v>
      </c>
      <c r="L107" s="86">
        <v>36.6</v>
      </c>
      <c r="M107" s="282">
        <v>8.1000000000000003E-2</v>
      </c>
      <c r="N107" s="94">
        <f>((I107-D107)/D107)</f>
        <v>-1.130642532900368E-3</v>
      </c>
      <c r="O107" s="94">
        <f>((L107-G107)/G107)</f>
        <v>0</v>
      </c>
      <c r="P107" s="293">
        <f>M107-H107</f>
        <v>0</v>
      </c>
      <c r="Q107" s="147"/>
      <c r="R107" s="171"/>
      <c r="S107" s="204"/>
    </row>
    <row r="108" spans="1:23" s="149" customFormat="1" ht="12.95" customHeight="1">
      <c r="A108" s="295">
        <v>87</v>
      </c>
      <c r="B108" s="288" t="s">
        <v>6</v>
      </c>
      <c r="C108" s="77" t="s">
        <v>202</v>
      </c>
      <c r="D108" s="85">
        <v>30471766434.77</v>
      </c>
      <c r="E108" s="236">
        <f>(D108/$D$110)</f>
        <v>0.607008445741688</v>
      </c>
      <c r="F108" s="86">
        <v>11.42</v>
      </c>
      <c r="G108" s="86">
        <v>11.42</v>
      </c>
      <c r="H108" s="282">
        <v>0</v>
      </c>
      <c r="I108" s="85">
        <v>29980978668.02</v>
      </c>
      <c r="J108" s="236">
        <f>(I108/$I$110)</f>
        <v>0.60324272719562977</v>
      </c>
      <c r="K108" s="86">
        <v>11.24</v>
      </c>
      <c r="L108" s="86">
        <v>11.24</v>
      </c>
      <c r="M108" s="282">
        <v>-3.3700000000000001E-2</v>
      </c>
      <c r="N108" s="94">
        <f>((I108-D108)/D108)</f>
        <v>-1.610631165083963E-2</v>
      </c>
      <c r="O108" s="94">
        <f>((L108-G108)/G108)</f>
        <v>-1.5761821366024494E-2</v>
      </c>
      <c r="P108" s="293">
        <f>M108-H108</f>
        <v>-3.3700000000000001E-2</v>
      </c>
      <c r="Q108" s="147"/>
      <c r="R108" s="172"/>
      <c r="S108" s="150"/>
    </row>
    <row r="109" spans="1:23" s="173" customFormat="1" ht="12.95" customHeight="1">
      <c r="A109" s="295">
        <v>88</v>
      </c>
      <c r="B109" s="288" t="s">
        <v>13</v>
      </c>
      <c r="C109" s="77" t="s">
        <v>179</v>
      </c>
      <c r="D109" s="85">
        <v>7400000000</v>
      </c>
      <c r="E109" s="236">
        <f>(D109/$D$110)</f>
        <v>0.14741063692858394</v>
      </c>
      <c r="F109" s="86">
        <v>100</v>
      </c>
      <c r="G109" s="86">
        <v>100</v>
      </c>
      <c r="H109" s="282">
        <v>0</v>
      </c>
      <c r="I109" s="85">
        <v>7400000000</v>
      </c>
      <c r="J109" s="236">
        <f>(I109/$I$110)</f>
        <v>0.14889427829149884</v>
      </c>
      <c r="K109" s="86">
        <v>100</v>
      </c>
      <c r="L109" s="86">
        <v>100</v>
      </c>
      <c r="M109" s="282">
        <v>0</v>
      </c>
      <c r="N109" s="94">
        <f>((I109-D109)/D109)</f>
        <v>0</v>
      </c>
      <c r="O109" s="94">
        <f>((L109-G109)/G109)</f>
        <v>0</v>
      </c>
      <c r="P109" s="293">
        <f>M109-H109</f>
        <v>0</v>
      </c>
      <c r="Q109" s="147"/>
      <c r="R109" s="172"/>
      <c r="S109" s="199"/>
    </row>
    <row r="110" spans="1:23" s="149" customFormat="1" ht="12.75" customHeight="1">
      <c r="A110" s="263"/>
      <c r="B110" s="144"/>
      <c r="C110" s="347" t="s">
        <v>47</v>
      </c>
      <c r="D110" s="79">
        <f>SUM(D106:D109)</f>
        <v>50199905204.839996</v>
      </c>
      <c r="E110" s="367">
        <f>(D110/$D$154)</f>
        <v>3.8218009825044176E-2</v>
      </c>
      <c r="F110" s="81"/>
      <c r="G110" s="81"/>
      <c r="H110" s="349"/>
      <c r="I110" s="79">
        <f>SUM(I106:I109)</f>
        <v>49699693533.639999</v>
      </c>
      <c r="J110" s="367">
        <f>(I110/$I$154)</f>
        <v>3.7835063548916657E-2</v>
      </c>
      <c r="K110" s="369"/>
      <c r="L110" s="81"/>
      <c r="M110" s="370"/>
      <c r="N110" s="371">
        <f>((I110-D110)/D110)</f>
        <v>-9.9643947365814813E-3</v>
      </c>
      <c r="O110" s="371"/>
      <c r="P110" s="372">
        <f>M110-H110</f>
        <v>0</v>
      </c>
      <c r="Q110" s="147"/>
      <c r="R110" s="199"/>
      <c r="S110" s="199"/>
      <c r="T110" s="219"/>
      <c r="U110" s="417"/>
    </row>
    <row r="111" spans="1:23" s="149" customFormat="1" ht="5.25" customHeight="1">
      <c r="A111" s="394"/>
      <c r="B111" s="395"/>
      <c r="C111" s="395"/>
      <c r="D111" s="395"/>
      <c r="E111" s="395"/>
      <c r="F111" s="395"/>
      <c r="G111" s="395"/>
      <c r="H111" s="395"/>
      <c r="I111" s="395"/>
      <c r="J111" s="395"/>
      <c r="K111" s="395"/>
      <c r="L111" s="395"/>
      <c r="M111" s="395"/>
      <c r="N111" s="395"/>
      <c r="O111" s="395"/>
      <c r="P111" s="396"/>
      <c r="Q111" s="147"/>
      <c r="R111" s="199"/>
      <c r="S111" s="199"/>
      <c r="T111" s="219"/>
      <c r="U111" s="417"/>
    </row>
    <row r="112" spans="1:23" s="149" customFormat="1" ht="12" customHeight="1">
      <c r="A112" s="397" t="s">
        <v>68</v>
      </c>
      <c r="B112" s="398"/>
      <c r="C112" s="398"/>
      <c r="D112" s="398"/>
      <c r="E112" s="398"/>
      <c r="F112" s="398"/>
      <c r="G112" s="398"/>
      <c r="H112" s="398"/>
      <c r="I112" s="398"/>
      <c r="J112" s="398"/>
      <c r="K112" s="398"/>
      <c r="L112" s="398"/>
      <c r="M112" s="398"/>
      <c r="N112" s="398"/>
      <c r="O112" s="398"/>
      <c r="P112" s="399"/>
      <c r="Q112" s="147"/>
      <c r="R112" s="225"/>
      <c r="S112" s="227"/>
      <c r="T112" s="219"/>
      <c r="U112" s="417"/>
    </row>
    <row r="113" spans="1:21" s="149" customFormat="1" ht="12" customHeight="1">
      <c r="A113" s="295">
        <v>89</v>
      </c>
      <c r="B113" s="288" t="s">
        <v>6</v>
      </c>
      <c r="C113" s="77" t="s">
        <v>27</v>
      </c>
      <c r="D113" s="85">
        <v>1644708721.1500001</v>
      </c>
      <c r="E113" s="236">
        <f>(D113/$D$135)</f>
        <v>5.6182595454105554E-2</v>
      </c>
      <c r="F113" s="74">
        <v>3427.76</v>
      </c>
      <c r="G113" s="74">
        <v>3461.94</v>
      </c>
      <c r="H113" s="282">
        <v>7.22E-2</v>
      </c>
      <c r="I113" s="85">
        <v>1636702044.04</v>
      </c>
      <c r="J113" s="236">
        <f t="shared" ref="J113:J134" si="33">(I113/$I$135)</f>
        <v>5.566991313016708E-2</v>
      </c>
      <c r="K113" s="74">
        <v>3426.13</v>
      </c>
      <c r="L113" s="74">
        <v>3460.39</v>
      </c>
      <c r="M113" s="282">
        <v>-4.0000000000000002E-4</v>
      </c>
      <c r="N113" s="94">
        <f>((I113-D113)/D113)</f>
        <v>-4.8681429161522103E-3</v>
      </c>
      <c r="O113" s="94">
        <f t="shared" ref="O113:O123" si="34">((L113-G113)/G113)</f>
        <v>-4.47725841580207E-4</v>
      </c>
      <c r="P113" s="293">
        <f t="shared" ref="P113:P135" si="35">M113-H113</f>
        <v>-7.2599999999999998E-2</v>
      </c>
      <c r="Q113" s="147"/>
      <c r="R113" s="419"/>
      <c r="S113" s="205"/>
      <c r="T113" s="225"/>
    </row>
    <row r="114" spans="1:21" s="149" customFormat="1" ht="12" customHeight="1">
      <c r="A114" s="295">
        <v>90</v>
      </c>
      <c r="B114" s="288" t="s">
        <v>13</v>
      </c>
      <c r="C114" s="77" t="s">
        <v>263</v>
      </c>
      <c r="D114" s="85">
        <v>192660376.56</v>
      </c>
      <c r="E114" s="236">
        <f t="shared" ref="E114:E134" si="36">(D114/$D$135)</f>
        <v>6.581201800120411E-3</v>
      </c>
      <c r="F114" s="74">
        <v>141.72</v>
      </c>
      <c r="G114" s="74">
        <v>143.36000000000001</v>
      </c>
      <c r="H114" s="282">
        <v>6.4899999999999999E-2</v>
      </c>
      <c r="I114" s="85">
        <v>192660376.56</v>
      </c>
      <c r="J114" s="237">
        <f t="shared" si="33"/>
        <v>6.5530476153412547E-3</v>
      </c>
      <c r="K114" s="74">
        <v>141.71539999999999</v>
      </c>
      <c r="L114" s="74">
        <v>143.35599999999999</v>
      </c>
      <c r="M114" s="282">
        <v>6.4899999999999999E-2</v>
      </c>
      <c r="N114" s="94">
        <f>((I114-D114)/D114)</f>
        <v>0</v>
      </c>
      <c r="O114" s="94">
        <f t="shared" si="34"/>
        <v>-2.7901785714418938E-5</v>
      </c>
      <c r="P114" s="293">
        <f t="shared" si="35"/>
        <v>0</v>
      </c>
      <c r="Q114" s="147"/>
      <c r="R114" s="419"/>
      <c r="U114" s="228"/>
    </row>
    <row r="115" spans="1:21" s="149" customFormat="1" ht="12" customHeight="1">
      <c r="A115" s="295">
        <v>91</v>
      </c>
      <c r="B115" s="288" t="s">
        <v>46</v>
      </c>
      <c r="C115" s="77" t="s">
        <v>83</v>
      </c>
      <c r="D115" s="74">
        <v>972886594.08000004</v>
      </c>
      <c r="E115" s="236">
        <f t="shared" si="36"/>
        <v>3.3233418923990878E-2</v>
      </c>
      <c r="F115" s="74">
        <v>1.361</v>
      </c>
      <c r="G115" s="74">
        <v>1.3821000000000001</v>
      </c>
      <c r="H115" s="282">
        <v>6.1899999999999997E-2</v>
      </c>
      <c r="I115" s="74">
        <v>972253066.88999999</v>
      </c>
      <c r="J115" s="237">
        <f t="shared" si="33"/>
        <v>3.3069698893210424E-2</v>
      </c>
      <c r="K115" s="74">
        <v>1.3602000000000001</v>
      </c>
      <c r="L115" s="74">
        <v>1.3812</v>
      </c>
      <c r="M115" s="282">
        <v>-5.9999999999999995E-4</v>
      </c>
      <c r="N115" s="94">
        <f t="shared" ref="N115:N120" si="37">((I115-D115)/D115)</f>
        <v>-6.511829784222133E-4</v>
      </c>
      <c r="O115" s="94">
        <f t="shared" si="34"/>
        <v>-6.5118298241814839E-4</v>
      </c>
      <c r="P115" s="293">
        <f t="shared" si="35"/>
        <v>-6.25E-2</v>
      </c>
      <c r="Q115" s="147"/>
      <c r="R115" s="227"/>
      <c r="S115" s="150"/>
      <c r="U115" s="228"/>
    </row>
    <row r="116" spans="1:21" s="149" customFormat="1" ht="12" customHeight="1">
      <c r="A116" s="295">
        <v>92</v>
      </c>
      <c r="B116" s="288" t="s">
        <v>8</v>
      </c>
      <c r="C116" s="77" t="s">
        <v>169</v>
      </c>
      <c r="D116" s="74">
        <v>4582602279.25</v>
      </c>
      <c r="E116" s="236">
        <f t="shared" si="36"/>
        <v>0.15653987035597641</v>
      </c>
      <c r="F116" s="74">
        <v>455.67669999999998</v>
      </c>
      <c r="G116" s="74">
        <v>469.41570000000002</v>
      </c>
      <c r="H116" s="282">
        <v>0.1268</v>
      </c>
      <c r="I116" s="74">
        <v>4601176134.6000004</v>
      </c>
      <c r="J116" s="237">
        <f t="shared" si="33"/>
        <v>0.15650195870563716</v>
      </c>
      <c r="K116" s="74">
        <v>457.47800000000001</v>
      </c>
      <c r="L116" s="74">
        <v>471.2713</v>
      </c>
      <c r="M116" s="282">
        <v>4.0000000000000001E-3</v>
      </c>
      <c r="N116" s="94">
        <f>((I116-D116)/D116)</f>
        <v>4.0531240151698749E-3</v>
      </c>
      <c r="O116" s="94">
        <f t="shared" si="34"/>
        <v>3.9529994416462452E-3</v>
      </c>
      <c r="P116" s="293">
        <f t="shared" si="35"/>
        <v>-0.12279999999999999</v>
      </c>
      <c r="Q116" s="147"/>
      <c r="R116" s="227"/>
      <c r="S116" s="150"/>
      <c r="U116" s="228"/>
    </row>
    <row r="117" spans="1:21" s="149" customFormat="1" ht="12" customHeight="1">
      <c r="A117" s="295">
        <v>93</v>
      </c>
      <c r="B117" s="288" t="s">
        <v>16</v>
      </c>
      <c r="C117" s="77" t="s">
        <v>211</v>
      </c>
      <c r="D117" s="74">
        <v>2476680481.5300002</v>
      </c>
      <c r="E117" s="236">
        <f t="shared" si="36"/>
        <v>8.4602419731553774E-2</v>
      </c>
      <c r="F117" s="74">
        <v>13.2492</v>
      </c>
      <c r="G117" s="74">
        <v>13.3688</v>
      </c>
      <c r="H117" s="282">
        <v>0.1167</v>
      </c>
      <c r="I117" s="74">
        <v>2476680481.5300002</v>
      </c>
      <c r="J117" s="237">
        <f t="shared" si="33"/>
        <v>8.424049310626136E-2</v>
      </c>
      <c r="K117" s="74">
        <v>13.2492</v>
      </c>
      <c r="L117" s="74">
        <v>13.3688</v>
      </c>
      <c r="M117" s="282">
        <v>0.1167</v>
      </c>
      <c r="N117" s="94">
        <f>((I117-D117)/D117)</f>
        <v>0</v>
      </c>
      <c r="O117" s="94">
        <f t="shared" si="34"/>
        <v>0</v>
      </c>
      <c r="P117" s="293">
        <f t="shared" si="35"/>
        <v>0</v>
      </c>
      <c r="Q117" s="147"/>
      <c r="R117" s="227"/>
      <c r="S117" s="150"/>
      <c r="U117" s="228"/>
    </row>
    <row r="118" spans="1:21" s="149" customFormat="1" ht="12" customHeight="1">
      <c r="A118" s="295">
        <v>94</v>
      </c>
      <c r="B118" s="288" t="s">
        <v>205</v>
      </c>
      <c r="C118" s="77" t="s">
        <v>214</v>
      </c>
      <c r="D118" s="74">
        <v>4156490857.5700002</v>
      </c>
      <c r="E118" s="236">
        <f t="shared" si="36"/>
        <v>0.14198407374909636</v>
      </c>
      <c r="F118" s="74">
        <v>175.26</v>
      </c>
      <c r="G118" s="74">
        <v>176.46</v>
      </c>
      <c r="H118" s="282">
        <v>0.51474485989999996</v>
      </c>
      <c r="I118" s="74">
        <v>4158469973.2199998</v>
      </c>
      <c r="J118" s="237">
        <f t="shared" si="33"/>
        <v>0.14144398670886482</v>
      </c>
      <c r="K118" s="74">
        <v>175.45</v>
      </c>
      <c r="L118" s="74">
        <v>176.66</v>
      </c>
      <c r="M118" s="282">
        <v>0.51474485989999996</v>
      </c>
      <c r="N118" s="94">
        <f t="shared" si="37"/>
        <v>4.7615060824569318E-4</v>
      </c>
      <c r="O118" s="94">
        <f t="shared" si="34"/>
        <v>1.1334013374135136E-3</v>
      </c>
      <c r="P118" s="293">
        <f t="shared" si="35"/>
        <v>0</v>
      </c>
      <c r="Q118" s="147"/>
      <c r="S118" s="150"/>
      <c r="U118" s="228"/>
    </row>
    <row r="119" spans="1:21" s="149" customFormat="1" ht="12" customHeight="1">
      <c r="A119" s="295">
        <v>95</v>
      </c>
      <c r="B119" s="288" t="s">
        <v>117</v>
      </c>
      <c r="C119" s="77" t="s">
        <v>172</v>
      </c>
      <c r="D119" s="74">
        <v>5238149430.3000002</v>
      </c>
      <c r="E119" s="236">
        <f t="shared" si="36"/>
        <v>0.17893310018136543</v>
      </c>
      <c r="F119" s="74">
        <v>179.25970000000001</v>
      </c>
      <c r="G119" s="74">
        <v>182.66370000000001</v>
      </c>
      <c r="H119" s="282">
        <v>7.3200000000000001E-2</v>
      </c>
      <c r="I119" s="74">
        <v>5213889169.9899998</v>
      </c>
      <c r="J119" s="237">
        <f t="shared" si="33"/>
        <v>0.17734245412634711</v>
      </c>
      <c r="K119" s="74">
        <v>178.41040000000001</v>
      </c>
      <c r="L119" s="74">
        <v>181.83</v>
      </c>
      <c r="M119" s="282">
        <v>6.8199999999999997E-2</v>
      </c>
      <c r="N119" s="94">
        <f>((I119-D119)/D119)</f>
        <v>-4.6314563249508101E-3</v>
      </c>
      <c r="O119" s="94">
        <f t="shared" si="34"/>
        <v>-4.5641252202818254E-3</v>
      </c>
      <c r="P119" s="293">
        <f t="shared" si="35"/>
        <v>-5.0000000000000044E-3</v>
      </c>
      <c r="Q119" s="147"/>
      <c r="S119" s="150"/>
    </row>
    <row r="120" spans="1:21" s="149" customFormat="1" ht="12" customHeight="1">
      <c r="A120" s="295">
        <v>96</v>
      </c>
      <c r="B120" s="288" t="s">
        <v>10</v>
      </c>
      <c r="C120" s="77" t="s">
        <v>186</v>
      </c>
      <c r="D120" s="74">
        <v>2131597738.4200001</v>
      </c>
      <c r="E120" s="236">
        <f t="shared" si="36"/>
        <v>7.2814530541797373E-2</v>
      </c>
      <c r="F120" s="74">
        <v>3894.84</v>
      </c>
      <c r="G120" s="74">
        <v>3949.34</v>
      </c>
      <c r="H120" s="282">
        <v>3.0099999999999998E-2</v>
      </c>
      <c r="I120" s="74">
        <v>2164915764.3000002</v>
      </c>
      <c r="J120" s="237">
        <f t="shared" si="33"/>
        <v>7.3636293772334799E-2</v>
      </c>
      <c r="K120" s="74">
        <v>3900.49</v>
      </c>
      <c r="L120" s="74">
        <v>3955.17</v>
      </c>
      <c r="M120" s="282">
        <v>7.6999999999999999E-2</v>
      </c>
      <c r="N120" s="94">
        <f t="shared" si="37"/>
        <v>1.5630541016006316E-2</v>
      </c>
      <c r="O120" s="94">
        <f t="shared" si="34"/>
        <v>1.4761960226265471E-3</v>
      </c>
      <c r="P120" s="293">
        <f t="shared" si="35"/>
        <v>4.6899999999999997E-2</v>
      </c>
      <c r="Q120" s="147"/>
      <c r="S120" s="148"/>
    </row>
    <row r="121" spans="1:21" s="149" customFormat="1" ht="11.25" customHeight="1">
      <c r="A121" s="295">
        <v>97</v>
      </c>
      <c r="B121" s="288" t="s">
        <v>195</v>
      </c>
      <c r="C121" s="77" t="s">
        <v>201</v>
      </c>
      <c r="D121" s="74">
        <v>1700000000</v>
      </c>
      <c r="E121" s="236">
        <f t="shared" si="36"/>
        <v>5.8071323538186996E-2</v>
      </c>
      <c r="F121" s="74">
        <v>1.22</v>
      </c>
      <c r="G121" s="74">
        <v>1.24</v>
      </c>
      <c r="H121" s="282">
        <v>2.3E-3</v>
      </c>
      <c r="I121" s="74">
        <v>1766920505.9600003</v>
      </c>
      <c r="J121" s="237">
        <f t="shared" si="33"/>
        <v>6.00990946598342E-2</v>
      </c>
      <c r="K121" s="74">
        <v>1.19</v>
      </c>
      <c r="L121" s="74">
        <v>1.21</v>
      </c>
      <c r="M121" s="282">
        <v>2E-3</v>
      </c>
      <c r="N121" s="94">
        <f>((I121-D121)/D121)</f>
        <v>3.9365003505882519E-2</v>
      </c>
      <c r="O121" s="94">
        <f t="shared" si="34"/>
        <v>-2.4193548387096794E-2</v>
      </c>
      <c r="P121" s="293">
        <f t="shared" si="35"/>
        <v>-2.9999999999999992E-4</v>
      </c>
      <c r="Q121" s="147"/>
    </row>
    <row r="122" spans="1:21" s="149" customFormat="1" ht="12" customHeight="1">
      <c r="A122" s="295">
        <v>98</v>
      </c>
      <c r="B122" s="288" t="s">
        <v>63</v>
      </c>
      <c r="C122" s="77" t="s">
        <v>32</v>
      </c>
      <c r="D122" s="85">
        <v>1137687526.1900001</v>
      </c>
      <c r="E122" s="236">
        <f t="shared" si="36"/>
        <v>3.8862953187493582E-2</v>
      </c>
      <c r="F122" s="74">
        <v>552.20000000000005</v>
      </c>
      <c r="G122" s="74">
        <v>552.20000000000005</v>
      </c>
      <c r="H122" s="282">
        <v>8.4699999999999998E-2</v>
      </c>
      <c r="I122" s="85">
        <v>1150845956.4200001</v>
      </c>
      <c r="J122" s="237">
        <f t="shared" si="33"/>
        <v>3.9144262484063767E-2</v>
      </c>
      <c r="K122" s="74">
        <v>552.20000000000005</v>
      </c>
      <c r="L122" s="74">
        <v>552.20000000000005</v>
      </c>
      <c r="M122" s="282">
        <v>9.7299999999999998E-2</v>
      </c>
      <c r="N122" s="94">
        <f>((I122-D122)/D122)</f>
        <v>1.1565944011064502E-2</v>
      </c>
      <c r="O122" s="94">
        <f t="shared" si="34"/>
        <v>0</v>
      </c>
      <c r="P122" s="293">
        <f t="shared" si="35"/>
        <v>1.26E-2</v>
      </c>
      <c r="Q122" s="147"/>
    </row>
    <row r="123" spans="1:21" s="149" customFormat="1" ht="13.5" customHeight="1">
      <c r="A123" s="295">
        <v>99</v>
      </c>
      <c r="B123" s="288" t="s">
        <v>53</v>
      </c>
      <c r="C123" s="77" t="s">
        <v>58</v>
      </c>
      <c r="D123" s="85">
        <v>2038339061.5799999</v>
      </c>
      <c r="E123" s="236">
        <f t="shared" si="36"/>
        <v>6.9628851250315676E-2</v>
      </c>
      <c r="F123" s="74">
        <v>2.85</v>
      </c>
      <c r="G123" s="74">
        <v>2.93</v>
      </c>
      <c r="H123" s="282">
        <v>1.6500000000000001E-2</v>
      </c>
      <c r="I123" s="85">
        <v>2031839581.9000001</v>
      </c>
      <c r="J123" s="237">
        <f t="shared" si="33"/>
        <v>6.910991125764343E-2</v>
      </c>
      <c r="K123" s="74">
        <v>2.85</v>
      </c>
      <c r="L123" s="74">
        <v>2.91</v>
      </c>
      <c r="M123" s="282">
        <v>-3.0000000000000001E-3</v>
      </c>
      <c r="N123" s="94">
        <f>((I123-D123)/D123)</f>
        <v>-3.1886155755469926E-3</v>
      </c>
      <c r="O123" s="94">
        <f t="shared" si="34"/>
        <v>-6.8259385665529063E-3</v>
      </c>
      <c r="P123" s="293">
        <f t="shared" si="35"/>
        <v>-1.95E-2</v>
      </c>
      <c r="Q123" s="147"/>
    </row>
    <row r="124" spans="1:21" s="149" customFormat="1" ht="12" customHeight="1">
      <c r="A124" s="295">
        <v>100</v>
      </c>
      <c r="B124" s="288" t="s">
        <v>99</v>
      </c>
      <c r="C124" s="77" t="s">
        <v>54</v>
      </c>
      <c r="D124" s="74">
        <v>160698597.47999999</v>
      </c>
      <c r="E124" s="236">
        <f t="shared" si="36"/>
        <v>5.4894001449376246E-3</v>
      </c>
      <c r="F124" s="74">
        <v>1.587</v>
      </c>
      <c r="G124" s="74">
        <v>1.6175999999999999</v>
      </c>
      <c r="H124" s="282">
        <v>0.13159999999999999</v>
      </c>
      <c r="I124" s="74">
        <v>159819831.81</v>
      </c>
      <c r="J124" s="237">
        <f t="shared" si="33"/>
        <v>5.436026786756535E-3</v>
      </c>
      <c r="K124" s="74">
        <v>1.5784</v>
      </c>
      <c r="L124" s="74">
        <v>1.6093</v>
      </c>
      <c r="M124" s="282">
        <v>0.1318</v>
      </c>
      <c r="N124" s="94">
        <f>((I124-D124)/D124)</f>
        <v>-5.4684090824710227E-3</v>
      </c>
      <c r="O124" s="94">
        <f t="shared" ref="O124:O134" si="38">((L124-G124)/G124)</f>
        <v>-5.1310583580613097E-3</v>
      </c>
      <c r="P124" s="293">
        <f t="shared" si="35"/>
        <v>2.0000000000000573E-4</v>
      </c>
      <c r="Q124" s="147"/>
    </row>
    <row r="125" spans="1:21" s="149" customFormat="1" ht="12" customHeight="1">
      <c r="A125" s="295">
        <v>101</v>
      </c>
      <c r="B125" s="288" t="s">
        <v>46</v>
      </c>
      <c r="C125" s="77" t="s">
        <v>239</v>
      </c>
      <c r="D125" s="74">
        <v>581923206.13</v>
      </c>
      <c r="E125" s="236">
        <f t="shared" si="36"/>
        <v>1.9878265163267243E-2</v>
      </c>
      <c r="F125" s="74">
        <v>1.0883</v>
      </c>
      <c r="G125" s="74">
        <v>1.1041000000000001</v>
      </c>
      <c r="H125" s="282">
        <v>6.6000000000000003E-2</v>
      </c>
      <c r="I125" s="74">
        <v>581923206.13</v>
      </c>
      <c r="J125" s="237">
        <f t="shared" si="33"/>
        <v>1.9793226538485146E-2</v>
      </c>
      <c r="K125" s="74">
        <v>1.0883</v>
      </c>
      <c r="L125" s="74">
        <v>1.1041000000000001</v>
      </c>
      <c r="M125" s="282">
        <v>3.0000000000000001E-3</v>
      </c>
      <c r="N125" s="94">
        <f t="shared" ref="N125:N134" si="39">((I125-D125)/D125)</f>
        <v>0</v>
      </c>
      <c r="O125" s="94">
        <f t="shared" si="38"/>
        <v>0</v>
      </c>
      <c r="P125" s="293">
        <f t="shared" si="35"/>
        <v>-6.3E-2</v>
      </c>
      <c r="Q125" s="147"/>
    </row>
    <row r="126" spans="1:21" s="149" customFormat="1" ht="12" customHeight="1">
      <c r="A126" s="295">
        <v>102</v>
      </c>
      <c r="B126" s="288" t="s">
        <v>118</v>
      </c>
      <c r="C126" s="77" t="s">
        <v>120</v>
      </c>
      <c r="D126" s="74">
        <v>112910304.33</v>
      </c>
      <c r="E126" s="236">
        <f t="shared" si="36"/>
        <v>3.8569710667897567E-3</v>
      </c>
      <c r="F126" s="74">
        <v>1.2479</v>
      </c>
      <c r="G126" s="74">
        <v>1.2479</v>
      </c>
      <c r="H126" s="282">
        <v>3.9699999999999999E-2</v>
      </c>
      <c r="I126" s="74">
        <v>112882590.98</v>
      </c>
      <c r="J126" s="237">
        <f t="shared" si="33"/>
        <v>3.839528432586965E-3</v>
      </c>
      <c r="K126" s="74">
        <v>1.2585999999999999</v>
      </c>
      <c r="L126" s="74">
        <v>1.2472000000000001</v>
      </c>
      <c r="M126" s="282">
        <v>8.6E-3</v>
      </c>
      <c r="N126" s="94">
        <f t="shared" si="39"/>
        <v>-2.454457116597344E-4</v>
      </c>
      <c r="O126" s="94">
        <f t="shared" si="38"/>
        <v>-5.6094238320372053E-4</v>
      </c>
      <c r="P126" s="293">
        <f t="shared" si="35"/>
        <v>-3.1099999999999999E-2</v>
      </c>
      <c r="Q126" s="147"/>
    </row>
    <row r="127" spans="1:21" s="149" customFormat="1" ht="12" customHeight="1">
      <c r="A127" s="295">
        <v>103</v>
      </c>
      <c r="B127" s="288" t="s">
        <v>96</v>
      </c>
      <c r="C127" s="77" t="s">
        <v>122</v>
      </c>
      <c r="D127" s="74">
        <v>221550629.3385691</v>
      </c>
      <c r="E127" s="236">
        <f t="shared" si="36"/>
        <v>7.5680813390641127E-3</v>
      </c>
      <c r="F127" s="74">
        <v>142.34817834946261</v>
      </c>
      <c r="G127" s="74">
        <v>143.36735465245044</v>
      </c>
      <c r="H127" s="282">
        <v>0</v>
      </c>
      <c r="I127" s="74">
        <v>222845378.53914818</v>
      </c>
      <c r="J127" s="237">
        <f t="shared" si="33"/>
        <v>7.579744224007574E-3</v>
      </c>
      <c r="K127" s="74">
        <v>143.18006580865014</v>
      </c>
      <c r="L127" s="74">
        <v>144.24640513713297</v>
      </c>
      <c r="M127" s="282">
        <v>0</v>
      </c>
      <c r="N127" s="94">
        <f t="shared" si="39"/>
        <v>5.8440330521493033E-3</v>
      </c>
      <c r="O127" s="94">
        <f t="shared" si="38"/>
        <v>6.13145500810493E-3</v>
      </c>
      <c r="P127" s="293">
        <f t="shared" si="35"/>
        <v>0</v>
      </c>
      <c r="Q127" s="147"/>
      <c r="R127" s="291"/>
      <c r="S127" s="291"/>
      <c r="T127" s="148"/>
    </row>
    <row r="128" spans="1:21" s="149" customFormat="1" ht="12" customHeight="1">
      <c r="A128" s="295">
        <v>104</v>
      </c>
      <c r="B128" s="288" t="s">
        <v>41</v>
      </c>
      <c r="C128" s="77" t="s">
        <v>128</v>
      </c>
      <c r="D128" s="74">
        <v>153237581.11000001</v>
      </c>
      <c r="E128" s="236">
        <f t="shared" si="36"/>
        <v>5.2345347946164611E-3</v>
      </c>
      <c r="F128" s="74">
        <v>3.4883999999999999</v>
      </c>
      <c r="G128" s="74">
        <v>3.6547000000000001</v>
      </c>
      <c r="H128" s="282">
        <v>2.58E-2</v>
      </c>
      <c r="I128" s="74">
        <v>154601286.94999999</v>
      </c>
      <c r="J128" s="237">
        <f t="shared" si="33"/>
        <v>5.2585259764655074E-3</v>
      </c>
      <c r="K128" s="74">
        <v>3.5194000000000001</v>
      </c>
      <c r="L128" s="74">
        <v>3.6858</v>
      </c>
      <c r="M128" s="282">
        <v>8.6999999999999994E-3</v>
      </c>
      <c r="N128" s="94">
        <f t="shared" si="39"/>
        <v>8.8992910885290714E-3</v>
      </c>
      <c r="O128" s="94">
        <f t="shared" si="38"/>
        <v>8.5095903904560989E-3</v>
      </c>
      <c r="P128" s="293">
        <f t="shared" si="35"/>
        <v>-1.7100000000000001E-2</v>
      </c>
      <c r="Q128" s="147"/>
      <c r="S128" s="277"/>
      <c r="T128" s="148"/>
    </row>
    <row r="129" spans="1:23" s="149" customFormat="1" ht="12" customHeight="1">
      <c r="A129" s="295">
        <v>105</v>
      </c>
      <c r="B129" s="288" t="s">
        <v>97</v>
      </c>
      <c r="C129" s="77" t="s">
        <v>170</v>
      </c>
      <c r="D129" s="74">
        <v>346131786.25</v>
      </c>
      <c r="E129" s="236">
        <f t="shared" si="36"/>
        <v>1.1823724085984904E-2</v>
      </c>
      <c r="F129" s="74">
        <v>132.22</v>
      </c>
      <c r="G129" s="74">
        <v>133.03</v>
      </c>
      <c r="H129" s="282">
        <v>0.12705</v>
      </c>
      <c r="I129" s="74">
        <v>348148174.12</v>
      </c>
      <c r="J129" s="237">
        <f t="shared" si="33"/>
        <v>1.1841726892358555E-2</v>
      </c>
      <c r="K129" s="74">
        <v>133</v>
      </c>
      <c r="L129" s="74">
        <v>133.83000000000001</v>
      </c>
      <c r="M129" s="282">
        <v>0.13308</v>
      </c>
      <c r="N129" s="94">
        <f>((I129-D129)/D129)</f>
        <v>5.825491763832495E-3</v>
      </c>
      <c r="O129" s="94">
        <f t="shared" si="38"/>
        <v>6.0136811245584555E-3</v>
      </c>
      <c r="P129" s="293">
        <f t="shared" si="35"/>
        <v>6.0300000000000076E-3</v>
      </c>
      <c r="Q129" s="147"/>
    </row>
    <row r="130" spans="1:23" s="149" customFormat="1" ht="12" customHeight="1">
      <c r="A130" s="295">
        <v>106</v>
      </c>
      <c r="B130" s="288" t="s">
        <v>114</v>
      </c>
      <c r="C130" s="77" t="s">
        <v>143</v>
      </c>
      <c r="D130" s="85">
        <v>116329074.66</v>
      </c>
      <c r="E130" s="236">
        <f t="shared" si="36"/>
        <v>3.9737549008698652E-3</v>
      </c>
      <c r="F130" s="74">
        <v>134.98454000000001</v>
      </c>
      <c r="G130" s="74">
        <v>140.71181200000001</v>
      </c>
      <c r="H130" s="282">
        <v>5.8999999999999999E-3</v>
      </c>
      <c r="I130" s="85">
        <v>131348050.26000001</v>
      </c>
      <c r="J130" s="237">
        <f t="shared" si="33"/>
        <v>4.467602746888435E-3</v>
      </c>
      <c r="K130" s="74">
        <v>137.72716</v>
      </c>
      <c r="L130" s="74">
        <v>142.97332800000001</v>
      </c>
      <c r="M130" s="282">
        <v>4.6600000000000003E-2</v>
      </c>
      <c r="N130" s="94">
        <f>((I130-D130)/D130)</f>
        <v>0.12910766843024082</v>
      </c>
      <c r="O130" s="94">
        <f>((L130-G130)/G130)</f>
        <v>1.6071969849979616E-2</v>
      </c>
      <c r="P130" s="293">
        <f t="shared" si="35"/>
        <v>4.07E-2</v>
      </c>
      <c r="Q130" s="147"/>
      <c r="R130" s="148"/>
      <c r="T130" s="176"/>
    </row>
    <row r="131" spans="1:23" s="149" customFormat="1" ht="12" customHeight="1">
      <c r="A131" s="295">
        <v>107</v>
      </c>
      <c r="B131" s="288" t="s">
        <v>113</v>
      </c>
      <c r="C131" s="77" t="s">
        <v>157</v>
      </c>
      <c r="D131" s="85">
        <v>1097322864.1099999</v>
      </c>
      <c r="E131" s="236">
        <f>(D131/$D$135)</f>
        <v>3.7484112392695182E-2</v>
      </c>
      <c r="F131" s="74">
        <v>2.1806999999999999</v>
      </c>
      <c r="G131" s="74">
        <v>2.2235</v>
      </c>
      <c r="H131" s="282">
        <v>0.31189565999550467</v>
      </c>
      <c r="I131" s="85">
        <v>1107835593.24</v>
      </c>
      <c r="J131" s="237">
        <f>(I131/$I$135)</f>
        <v>3.7681330858453224E-2</v>
      </c>
      <c r="K131" s="74">
        <v>2.2012999999999998</v>
      </c>
      <c r="L131" s="74">
        <v>2.2450000000000001</v>
      </c>
      <c r="M131" s="282">
        <v>0.50419223232355859</v>
      </c>
      <c r="N131" s="94">
        <f>((I131-D131)/D131)</f>
        <v>9.5803427357969255E-3</v>
      </c>
      <c r="O131" s="94">
        <f>((L131-G131)/G131)</f>
        <v>9.6694400719586574E-3</v>
      </c>
      <c r="P131" s="293">
        <f t="shared" si="35"/>
        <v>0.19229657232805392</v>
      </c>
      <c r="Q131" s="147"/>
      <c r="R131" s="155"/>
      <c r="T131" s="176"/>
    </row>
    <row r="132" spans="1:23" s="149" customFormat="1" ht="12" customHeight="1">
      <c r="A132" s="295">
        <v>108</v>
      </c>
      <c r="B132" s="288" t="s">
        <v>175</v>
      </c>
      <c r="C132" s="77" t="s">
        <v>207</v>
      </c>
      <c r="D132" s="74">
        <v>17397423.219999999</v>
      </c>
      <c r="E132" s="236">
        <f>(D132/$D$135)</f>
        <v>5.9428905443493357E-4</v>
      </c>
      <c r="F132" s="74">
        <v>1.1213</v>
      </c>
      <c r="G132" s="74">
        <v>1.1213</v>
      </c>
      <c r="H132" s="282">
        <v>-1.0460000000000001E-3</v>
      </c>
      <c r="I132" s="74">
        <v>17578111.100000001</v>
      </c>
      <c r="J132" s="237">
        <f>(I132/$I$135)</f>
        <v>5.9789252508901376E-4</v>
      </c>
      <c r="K132" s="74">
        <v>1.133</v>
      </c>
      <c r="L132" s="74">
        <v>1.133</v>
      </c>
      <c r="M132" s="282">
        <v>-2.1000000000000001E-4</v>
      </c>
      <c r="N132" s="94">
        <f>((I132-D132)/D132)</f>
        <v>1.0385898975676162E-2</v>
      </c>
      <c r="O132" s="94">
        <f>((L132-G132)/G132)</f>
        <v>1.0434317310264911E-2</v>
      </c>
      <c r="P132" s="293">
        <f t="shared" si="35"/>
        <v>8.3600000000000005E-4</v>
      </c>
      <c r="Q132" s="147"/>
      <c r="R132" s="148"/>
      <c r="T132" s="176"/>
    </row>
    <row r="133" spans="1:23" s="149" customFormat="1" ht="12" customHeight="1">
      <c r="A133" s="295">
        <v>109</v>
      </c>
      <c r="B133" s="288" t="s">
        <v>188</v>
      </c>
      <c r="C133" s="77" t="s">
        <v>240</v>
      </c>
      <c r="D133" s="85">
        <v>190577678.38</v>
      </c>
      <c r="E133" s="236">
        <f>(D133/$D$135)</f>
        <v>6.5100576590361916E-3</v>
      </c>
      <c r="F133" s="74">
        <v>1.1168</v>
      </c>
      <c r="G133" s="74">
        <v>1.1168</v>
      </c>
      <c r="H133" s="282">
        <v>0.11047031918067018</v>
      </c>
      <c r="I133" s="85">
        <v>192336913.88</v>
      </c>
      <c r="J133" s="237">
        <f>(I133/$I$135)</f>
        <v>6.542045527721199E-3</v>
      </c>
      <c r="K133" s="74">
        <v>1.1263000000000001</v>
      </c>
      <c r="L133" s="74">
        <v>1.1263000000000001</v>
      </c>
      <c r="M133" s="282">
        <v>0.117659983256727</v>
      </c>
      <c r="N133" s="94">
        <f>((I133-D133)/D133)</f>
        <v>9.2310679558819803E-3</v>
      </c>
      <c r="O133" s="94">
        <f>((L133-G133)/G133)</f>
        <v>8.5064469914040691E-3</v>
      </c>
      <c r="P133" s="293">
        <f>M133-H133</f>
        <v>7.189664076056812E-3</v>
      </c>
      <c r="Q133" s="147"/>
      <c r="R133" s="148"/>
      <c r="S133" s="177"/>
      <c r="T133" s="176"/>
    </row>
    <row r="134" spans="1:23" s="149" customFormat="1" ht="12" customHeight="1">
      <c r="A134" s="295">
        <v>110</v>
      </c>
      <c r="B134" s="288" t="s">
        <v>198</v>
      </c>
      <c r="C134" s="77" t="s">
        <v>200</v>
      </c>
      <c r="D134" s="74">
        <v>4463479.5199999996</v>
      </c>
      <c r="E134" s="236">
        <f t="shared" si="36"/>
        <v>1.5247068430117151E-4</v>
      </c>
      <c r="F134" s="74">
        <v>100.37</v>
      </c>
      <c r="G134" s="74">
        <v>100.57299999999999</v>
      </c>
      <c r="H134" s="282">
        <v>-3.9960000000000004E-3</v>
      </c>
      <c r="I134" s="74">
        <v>4446327.8499999996</v>
      </c>
      <c r="J134" s="237">
        <f t="shared" si="33"/>
        <v>1.5123503148242734E-4</v>
      </c>
      <c r="K134" s="74">
        <v>100.367</v>
      </c>
      <c r="L134" s="74">
        <v>100.569</v>
      </c>
      <c r="M134" s="282">
        <v>-3.9960000000000004E-3</v>
      </c>
      <c r="N134" s="94">
        <f t="shared" si="39"/>
        <v>-3.8426680178875175E-3</v>
      </c>
      <c r="O134" s="94">
        <f t="shared" si="38"/>
        <v>-3.9772105833480934E-5</v>
      </c>
      <c r="P134" s="293">
        <f t="shared" si="35"/>
        <v>0</v>
      </c>
      <c r="Q134" s="147"/>
      <c r="R134" s="148"/>
      <c r="S134" s="177"/>
      <c r="T134" s="176"/>
    </row>
    <row r="135" spans="1:23" s="149" customFormat="1" ht="12" customHeight="1">
      <c r="A135" s="263"/>
      <c r="B135" s="15"/>
      <c r="C135" s="347" t="s">
        <v>47</v>
      </c>
      <c r="D135" s="267">
        <f>SUM(D113:D134)</f>
        <v>29274345691.158573</v>
      </c>
      <c r="E135" s="367">
        <f>(D135/$D$154)</f>
        <v>2.2287038724100393E-2</v>
      </c>
      <c r="F135" s="15"/>
      <c r="G135" s="15"/>
      <c r="H135" s="383"/>
      <c r="I135" s="267">
        <f>SUM(I113:I134)</f>
        <v>29400118520.26915</v>
      </c>
      <c r="J135" s="367">
        <f>(I135/$I$154)</f>
        <v>2.2381533435556298E-2</v>
      </c>
      <c r="K135" s="369"/>
      <c r="L135" s="223"/>
      <c r="M135" s="384"/>
      <c r="N135" s="371">
        <f>((I135-D135)/D135)</f>
        <v>4.2963497950549408E-3</v>
      </c>
      <c r="O135" s="371"/>
      <c r="P135" s="372">
        <f t="shared" si="35"/>
        <v>0</v>
      </c>
      <c r="Q135" s="147"/>
      <c r="R135" s="148"/>
      <c r="S135" s="177"/>
      <c r="T135" s="176"/>
    </row>
    <row r="136" spans="1:23" s="149" customFormat="1" ht="5.25" customHeight="1">
      <c r="A136" s="394"/>
      <c r="B136" s="395"/>
      <c r="C136" s="395"/>
      <c r="D136" s="395"/>
      <c r="E136" s="395"/>
      <c r="F136" s="395"/>
      <c r="G136" s="395"/>
      <c r="H136" s="395"/>
      <c r="I136" s="395"/>
      <c r="J136" s="395"/>
      <c r="K136" s="395"/>
      <c r="L136" s="395"/>
      <c r="M136" s="395"/>
      <c r="N136" s="395"/>
      <c r="O136" s="395"/>
      <c r="P136" s="396"/>
      <c r="R136" s="148"/>
      <c r="S136" s="177"/>
      <c r="T136" s="176"/>
    </row>
    <row r="137" spans="1:23" s="149" customFormat="1" ht="12" customHeight="1">
      <c r="A137" s="397" t="s">
        <v>74</v>
      </c>
      <c r="B137" s="398"/>
      <c r="C137" s="398"/>
      <c r="D137" s="398"/>
      <c r="E137" s="398"/>
      <c r="F137" s="398"/>
      <c r="G137" s="398"/>
      <c r="H137" s="398"/>
      <c r="I137" s="398"/>
      <c r="J137" s="398"/>
      <c r="K137" s="398"/>
      <c r="L137" s="398"/>
      <c r="M137" s="398"/>
      <c r="N137" s="398"/>
      <c r="O137" s="398"/>
      <c r="P137" s="399"/>
      <c r="S137" s="178"/>
      <c r="T137" s="176"/>
    </row>
    <row r="138" spans="1:23" s="149" customFormat="1" ht="12" customHeight="1">
      <c r="A138" s="295">
        <v>111</v>
      </c>
      <c r="B138" s="288" t="s">
        <v>210</v>
      </c>
      <c r="C138" s="77" t="s">
        <v>209</v>
      </c>
      <c r="D138" s="78">
        <v>555719309.70000005</v>
      </c>
      <c r="E138" s="236">
        <f>(D138/$D$141)</f>
        <v>0.21940836368844635</v>
      </c>
      <c r="F138" s="78">
        <v>14.6907</v>
      </c>
      <c r="G138" s="78">
        <v>14.847300000000001</v>
      </c>
      <c r="H138" s="282">
        <v>0.113</v>
      </c>
      <c r="I138" s="78">
        <v>555719309.70000005</v>
      </c>
      <c r="J138" s="236">
        <f>(I138/$I$141)</f>
        <v>0.21931554585153529</v>
      </c>
      <c r="K138" s="78">
        <v>14.6907</v>
      </c>
      <c r="L138" s="78">
        <v>14.847300000000001</v>
      </c>
      <c r="M138" s="282">
        <v>0.113</v>
      </c>
      <c r="N138" s="94">
        <f>((I138-D138)/D138)</f>
        <v>0</v>
      </c>
      <c r="O138" s="146">
        <f>((L138-G138)/G138)</f>
        <v>0</v>
      </c>
      <c r="P138" s="293">
        <f>M138-H138</f>
        <v>0</v>
      </c>
      <c r="Q138" s="147"/>
      <c r="S138" s="150"/>
      <c r="T138" s="176"/>
    </row>
    <row r="139" spans="1:23" s="149" customFormat="1" ht="11.25" customHeight="1">
      <c r="A139" s="295">
        <v>112</v>
      </c>
      <c r="B139" s="288" t="s">
        <v>6</v>
      </c>
      <c r="C139" s="77" t="s">
        <v>30</v>
      </c>
      <c r="D139" s="75">
        <v>1567934296.2</v>
      </c>
      <c r="E139" s="236">
        <f>(D139/$D$141)</f>
        <v>0.61904974740926799</v>
      </c>
      <c r="F139" s="78">
        <v>1.28</v>
      </c>
      <c r="G139" s="78">
        <v>1.3</v>
      </c>
      <c r="H139" s="282">
        <v>0.1017</v>
      </c>
      <c r="I139" s="75">
        <v>1565031894.4300001</v>
      </c>
      <c r="J139" s="236">
        <f>(I139/$I$141)</f>
        <v>0.61764242885004395</v>
      </c>
      <c r="K139" s="78">
        <v>1.27</v>
      </c>
      <c r="L139" s="78">
        <v>1.29</v>
      </c>
      <c r="M139" s="282">
        <v>-7.7000000000000002E-3</v>
      </c>
      <c r="N139" s="94">
        <f>((I139-D139)/D139)</f>
        <v>-1.8510991034727396E-3</v>
      </c>
      <c r="O139" s="94">
        <f>((L139-G139)/G139)</f>
        <v>-7.6923076923076988E-3</v>
      </c>
      <c r="P139" s="293">
        <f>M139-H139</f>
        <v>-0.1094</v>
      </c>
      <c r="Q139" s="147"/>
    </row>
    <row r="140" spans="1:23" s="149" customFormat="1" ht="12" customHeight="1">
      <c r="A140" s="295">
        <v>113</v>
      </c>
      <c r="B140" s="288" t="s">
        <v>8</v>
      </c>
      <c r="C140" s="77" t="s">
        <v>31</v>
      </c>
      <c r="D140" s="78">
        <v>409154626.00999999</v>
      </c>
      <c r="E140" s="236">
        <f>(D140/$D$141)</f>
        <v>0.16154188890228574</v>
      </c>
      <c r="F140" s="78">
        <v>39.346600000000002</v>
      </c>
      <c r="G140" s="78">
        <v>40.532899999999998</v>
      </c>
      <c r="H140" s="282">
        <v>0.15590000000000001</v>
      </c>
      <c r="I140" s="78">
        <v>413128952.62</v>
      </c>
      <c r="J140" s="236">
        <f>(I140/$I$141)</f>
        <v>0.16304202529842082</v>
      </c>
      <c r="K140" s="78">
        <v>39.374299999999998</v>
      </c>
      <c r="L140" s="78">
        <v>40.561500000000002</v>
      </c>
      <c r="M140" s="282">
        <v>6.9999999999999999E-4</v>
      </c>
      <c r="N140" s="94">
        <f>((I140-D140)/D140)</f>
        <v>9.7135076994165018E-3</v>
      </c>
      <c r="O140" s="94">
        <f>((L140-G140)/G140)</f>
        <v>7.0559964868056326E-4</v>
      </c>
      <c r="P140" s="293">
        <f>M140-H140</f>
        <v>-0.1552</v>
      </c>
      <c r="Q140" s="147"/>
      <c r="U140" s="220"/>
      <c r="V140" s="221"/>
      <c r="W140" s="147"/>
    </row>
    <row r="141" spans="1:23" s="149" customFormat="1" ht="12.75" customHeight="1">
      <c r="A141" s="263"/>
      <c r="B141" s="15"/>
      <c r="C141" s="347" t="s">
        <v>47</v>
      </c>
      <c r="D141" s="267">
        <f>SUM(D138:D140)</f>
        <v>2532808231.9099998</v>
      </c>
      <c r="E141" s="367">
        <f>(D141/$D$154)</f>
        <v>1.9282683801314494E-3</v>
      </c>
      <c r="F141" s="15"/>
      <c r="G141" s="15"/>
      <c r="H141" s="383"/>
      <c r="I141" s="267">
        <f>SUM(I138:I140)</f>
        <v>2533880156.75</v>
      </c>
      <c r="J141" s="367">
        <f>(I141/$I$154)</f>
        <v>1.9289760145318482E-3</v>
      </c>
      <c r="K141" s="369"/>
      <c r="L141" s="223"/>
      <c r="M141" s="384"/>
      <c r="N141" s="371">
        <f>((I141-D141)/D141)</f>
        <v>4.2321594919636306E-4</v>
      </c>
      <c r="O141" s="371"/>
      <c r="P141" s="372">
        <f>M141-H141</f>
        <v>0</v>
      </c>
      <c r="Q141" s="147"/>
      <c r="T141" s="148"/>
    </row>
    <row r="142" spans="1:23" s="149" customFormat="1" ht="4.5" customHeight="1">
      <c r="A142" s="394"/>
      <c r="B142" s="395"/>
      <c r="C142" s="395"/>
      <c r="D142" s="395"/>
      <c r="E142" s="395"/>
      <c r="F142" s="395"/>
      <c r="G142" s="395"/>
      <c r="H142" s="395"/>
      <c r="I142" s="395"/>
      <c r="J142" s="395"/>
      <c r="K142" s="395"/>
      <c r="L142" s="395"/>
      <c r="M142" s="395"/>
      <c r="N142" s="395"/>
      <c r="O142" s="395"/>
      <c r="P142" s="396"/>
      <c r="T142" s="148"/>
    </row>
    <row r="143" spans="1:23" s="149" customFormat="1" ht="12.75" customHeight="1">
      <c r="A143" s="397" t="s">
        <v>225</v>
      </c>
      <c r="B143" s="398"/>
      <c r="C143" s="398"/>
      <c r="D143" s="398"/>
      <c r="E143" s="398"/>
      <c r="F143" s="398"/>
      <c r="G143" s="398"/>
      <c r="H143" s="398"/>
      <c r="I143" s="398"/>
      <c r="J143" s="398"/>
      <c r="K143" s="398"/>
      <c r="L143" s="398"/>
      <c r="M143" s="398"/>
      <c r="N143" s="398"/>
      <c r="O143" s="398"/>
      <c r="P143" s="399"/>
      <c r="T143" s="148"/>
    </row>
    <row r="144" spans="1:23" s="149" customFormat="1" ht="12.75" customHeight="1">
      <c r="A144" s="406" t="s">
        <v>226</v>
      </c>
      <c r="B144" s="407"/>
      <c r="C144" s="407"/>
      <c r="D144" s="407"/>
      <c r="E144" s="407"/>
      <c r="F144" s="407"/>
      <c r="G144" s="407"/>
      <c r="H144" s="407"/>
      <c r="I144" s="407"/>
      <c r="J144" s="407"/>
      <c r="K144" s="407"/>
      <c r="L144" s="407"/>
      <c r="M144" s="407"/>
      <c r="N144" s="407"/>
      <c r="O144" s="407"/>
      <c r="P144" s="408"/>
      <c r="T144" s="148"/>
    </row>
    <row r="145" spans="1:20" s="149" customFormat="1" ht="12" customHeight="1">
      <c r="A145" s="295">
        <v>114</v>
      </c>
      <c r="B145" s="288" t="s">
        <v>28</v>
      </c>
      <c r="C145" s="77" t="s">
        <v>142</v>
      </c>
      <c r="D145" s="268">
        <v>2967671055.5300002</v>
      </c>
      <c r="E145" s="236">
        <f>(D145/$D$153)</f>
        <v>0.16567577134522021</v>
      </c>
      <c r="F145" s="122">
        <v>1.5</v>
      </c>
      <c r="G145" s="122">
        <v>1.51</v>
      </c>
      <c r="H145" s="283">
        <v>9.0300000000000005E-2</v>
      </c>
      <c r="I145" s="268">
        <v>3011240162.8800001</v>
      </c>
      <c r="J145" s="236">
        <f>(I145/$I$153)</f>
        <v>0.16786460800713007</v>
      </c>
      <c r="K145" s="122">
        <v>1.51</v>
      </c>
      <c r="L145" s="122">
        <v>1.54</v>
      </c>
      <c r="M145" s="283">
        <v>0</v>
      </c>
      <c r="N145" s="146">
        <f>((I145-D145)/D145)</f>
        <v>1.4681245506914459E-2</v>
      </c>
      <c r="O145" s="146">
        <f>((L145-G145)/G145)</f>
        <v>1.986754966887419E-2</v>
      </c>
      <c r="P145" s="293">
        <f>M145-H145</f>
        <v>-9.0300000000000005E-2</v>
      </c>
      <c r="Q145" s="147"/>
      <c r="T145" s="148"/>
    </row>
    <row r="146" spans="1:20" s="149" customFormat="1" ht="10.5" customHeight="1">
      <c r="A146" s="295">
        <v>115</v>
      </c>
      <c r="B146" s="288" t="s">
        <v>6</v>
      </c>
      <c r="C146" s="77" t="s">
        <v>73</v>
      </c>
      <c r="D146" s="268">
        <v>253008293.47</v>
      </c>
      <c r="E146" s="236">
        <f>(D146/$D$153)</f>
        <v>1.412465984033868E-2</v>
      </c>
      <c r="F146" s="122">
        <v>240.17</v>
      </c>
      <c r="G146" s="122">
        <v>243.9</v>
      </c>
      <c r="H146" s="283">
        <v>0.10929999999999999</v>
      </c>
      <c r="I146" s="268">
        <v>257030296.28</v>
      </c>
      <c r="J146" s="236">
        <f>(I146/$I$153)</f>
        <v>1.4328412081795852E-2</v>
      </c>
      <c r="K146" s="122">
        <v>239.48</v>
      </c>
      <c r="L146" s="122">
        <v>243.12</v>
      </c>
      <c r="M146" s="283">
        <v>-3.2000000000000002E-3</v>
      </c>
      <c r="N146" s="94">
        <f>((I146-D146)/D146)</f>
        <v>1.589672320554545E-2</v>
      </c>
      <c r="O146" s="94">
        <f>((L146-G146)/G146)</f>
        <v>-3.1980319803198076E-3</v>
      </c>
      <c r="P146" s="293">
        <f>M146-H146</f>
        <v>-0.11249999999999999</v>
      </c>
      <c r="Q146" s="147"/>
      <c r="R146" s="231"/>
    </row>
    <row r="147" spans="1:20" s="149" customFormat="1" ht="6" customHeight="1">
      <c r="A147" s="394"/>
      <c r="B147" s="395"/>
      <c r="C147" s="395"/>
      <c r="D147" s="395"/>
      <c r="E147" s="395"/>
      <c r="F147" s="395"/>
      <c r="G147" s="395"/>
      <c r="H147" s="395"/>
      <c r="I147" s="395"/>
      <c r="J147" s="395"/>
      <c r="K147" s="395"/>
      <c r="L147" s="395"/>
      <c r="M147" s="395"/>
      <c r="N147" s="395"/>
      <c r="O147" s="395"/>
      <c r="P147" s="396"/>
      <c r="R147" s="231"/>
    </row>
    <row r="148" spans="1:20" s="149" customFormat="1" ht="12" customHeight="1">
      <c r="A148" s="406" t="s">
        <v>227</v>
      </c>
      <c r="B148" s="407"/>
      <c r="C148" s="407"/>
      <c r="D148" s="407"/>
      <c r="E148" s="407"/>
      <c r="F148" s="407"/>
      <c r="G148" s="407"/>
      <c r="H148" s="407"/>
      <c r="I148" s="407"/>
      <c r="J148" s="407"/>
      <c r="K148" s="407"/>
      <c r="L148" s="407"/>
      <c r="M148" s="407"/>
      <c r="N148" s="407"/>
      <c r="O148" s="407"/>
      <c r="P148" s="408"/>
      <c r="R148" s="231"/>
    </row>
    <row r="149" spans="1:20" s="149" customFormat="1" ht="12" customHeight="1">
      <c r="A149" s="295">
        <v>116</v>
      </c>
      <c r="B149" s="288" t="s">
        <v>6</v>
      </c>
      <c r="C149" s="77" t="s">
        <v>144</v>
      </c>
      <c r="D149" s="85">
        <v>7389815005.1599998</v>
      </c>
      <c r="E149" s="236">
        <f>(D149/$D$153)</f>
        <v>0.41255020457774888</v>
      </c>
      <c r="F149" s="86">
        <v>116.94</v>
      </c>
      <c r="G149" s="86">
        <v>116.94</v>
      </c>
      <c r="H149" s="282">
        <v>5.28E-2</v>
      </c>
      <c r="I149" s="85">
        <v>7407958211.6800003</v>
      </c>
      <c r="J149" s="236">
        <f>(I149/$I$153)</f>
        <v>0.41296407263229606</v>
      </c>
      <c r="K149" s="86">
        <v>117.02</v>
      </c>
      <c r="L149" s="86">
        <v>117.02</v>
      </c>
      <c r="M149" s="282">
        <v>6.9999999999999999E-4</v>
      </c>
      <c r="N149" s="94">
        <f t="shared" ref="N149:N154" si="40">((I149-D149)/D149)</f>
        <v>2.4551638312098221E-3</v>
      </c>
      <c r="O149" s="94">
        <f>((L149-G149)/G149)</f>
        <v>6.8411151017614411E-4</v>
      </c>
      <c r="P149" s="293">
        <f>M149-H149</f>
        <v>-5.21E-2</v>
      </c>
      <c r="Q149" s="147"/>
      <c r="R149" s="231"/>
    </row>
    <row r="150" spans="1:20" s="149" customFormat="1" ht="12" customHeight="1">
      <c r="A150" s="295">
        <v>117</v>
      </c>
      <c r="B150" s="288" t="s">
        <v>205</v>
      </c>
      <c r="C150" s="77" t="s">
        <v>206</v>
      </c>
      <c r="D150" s="85">
        <v>5178777490.0100002</v>
      </c>
      <c r="E150" s="236">
        <f>(D150/$D$153)</f>
        <v>0.28911491173655002</v>
      </c>
      <c r="F150" s="85">
        <v>115.63</v>
      </c>
      <c r="G150" s="85">
        <v>115.63</v>
      </c>
      <c r="H150" s="282">
        <v>9.35E-2</v>
      </c>
      <c r="I150" s="85">
        <v>5181203901.3599997</v>
      </c>
      <c r="J150" s="236">
        <f>(I150/$I$153)</f>
        <v>0.2888314165798635</v>
      </c>
      <c r="K150" s="85">
        <v>115.83</v>
      </c>
      <c r="L150" s="85">
        <v>115.83</v>
      </c>
      <c r="M150" s="282">
        <v>9.35E-2</v>
      </c>
      <c r="N150" s="94">
        <f t="shared" si="40"/>
        <v>4.6852975527140138E-4</v>
      </c>
      <c r="O150" s="94">
        <f>((L150-G150)/G150)</f>
        <v>1.7296549338407235E-3</v>
      </c>
      <c r="P150" s="293">
        <f>M150-H150</f>
        <v>0</v>
      </c>
      <c r="Q150" s="147"/>
      <c r="R150" s="231"/>
    </row>
    <row r="151" spans="1:20" s="149" customFormat="1" ht="12" customHeight="1">
      <c r="A151" s="295">
        <v>118</v>
      </c>
      <c r="B151" s="288" t="s">
        <v>46</v>
      </c>
      <c r="C151" s="77" t="s">
        <v>180</v>
      </c>
      <c r="D151" s="85">
        <v>1836592323.6199999</v>
      </c>
      <c r="E151" s="236">
        <f>(D151/$D$153)</f>
        <v>0.10253119168832957</v>
      </c>
      <c r="F151" s="86">
        <v>1.0731999999999999</v>
      </c>
      <c r="G151" s="86">
        <v>1.0731999999999999</v>
      </c>
      <c r="H151" s="282">
        <v>7.3200000000000001E-2</v>
      </c>
      <c r="I151" s="85">
        <v>1794413965.99</v>
      </c>
      <c r="J151" s="236">
        <f>(I151/$I$153)</f>
        <v>0.10003140922354745</v>
      </c>
      <c r="K151" s="86">
        <v>1.0751999999999999</v>
      </c>
      <c r="L151" s="86">
        <v>1.0751999999999999</v>
      </c>
      <c r="M151" s="282">
        <v>1.9E-3</v>
      </c>
      <c r="N151" s="94">
        <f t="shared" si="40"/>
        <v>-2.2965552609337154E-2</v>
      </c>
      <c r="O151" s="94">
        <f>((L151-G151)/G151)</f>
        <v>1.8635855385762223E-3</v>
      </c>
      <c r="P151" s="293">
        <f>M151-H151</f>
        <v>-7.1300000000000002E-2</v>
      </c>
      <c r="Q151" s="147"/>
      <c r="R151" s="231"/>
    </row>
    <row r="152" spans="1:20" s="149" customFormat="1" ht="12" customHeight="1">
      <c r="A152" s="295">
        <v>119</v>
      </c>
      <c r="B152" s="288" t="s">
        <v>192</v>
      </c>
      <c r="C152" s="77" t="s">
        <v>193</v>
      </c>
      <c r="D152" s="85">
        <v>286658776.47464436</v>
      </c>
      <c r="E152" s="236">
        <f>(D152/$D$153)</f>
        <v>1.6003260811812595E-2</v>
      </c>
      <c r="F152" s="86">
        <v>101.91179307077678</v>
      </c>
      <c r="G152" s="86">
        <v>101.90418864396625</v>
      </c>
      <c r="H152" s="282">
        <v>7.5499999999999998E-2</v>
      </c>
      <c r="I152" s="85">
        <v>286658776.47464436</v>
      </c>
      <c r="J152" s="236">
        <f>(I152/$I$153)</f>
        <v>1.5980081475366965E-2</v>
      </c>
      <c r="K152" s="86">
        <v>101.90418864396625</v>
      </c>
      <c r="L152" s="86">
        <v>101.91179307077678</v>
      </c>
      <c r="M152" s="282">
        <v>7.5499999999999998E-2</v>
      </c>
      <c r="N152" s="94">
        <f t="shared" si="40"/>
        <v>0</v>
      </c>
      <c r="O152" s="94">
        <f>((L152-G152)/G152)</f>
        <v>7.4623299706541533E-5</v>
      </c>
      <c r="P152" s="293">
        <f>M152-H152</f>
        <v>0</v>
      </c>
      <c r="Q152" s="147"/>
      <c r="R152" s="231"/>
    </row>
    <row r="153" spans="1:20" s="149" customFormat="1" ht="12" customHeight="1">
      <c r="A153" s="366"/>
      <c r="B153" s="15"/>
      <c r="C153" s="347" t="s">
        <v>47</v>
      </c>
      <c r="D153" s="90">
        <f>SUM(D145:D152)</f>
        <v>17912522944.264645</v>
      </c>
      <c r="E153" s="367">
        <f>(D153/$D$154)</f>
        <v>1.3637097024024497E-2</v>
      </c>
      <c r="F153" s="368"/>
      <c r="G153" s="81"/>
      <c r="H153" s="349"/>
      <c r="I153" s="90">
        <f>SUM(I145:I152)</f>
        <v>17938505314.664646</v>
      </c>
      <c r="J153" s="367">
        <f>(I153/$I$154)</f>
        <v>1.3656110134633416E-2</v>
      </c>
      <c r="K153" s="369"/>
      <c r="L153" s="81"/>
      <c r="M153" s="370"/>
      <c r="N153" s="371">
        <f t="shared" si="40"/>
        <v>1.4505142843834146E-3</v>
      </c>
      <c r="O153" s="371"/>
      <c r="P153" s="372">
        <f>M153-H153</f>
        <v>0</v>
      </c>
      <c r="Q153" s="147"/>
      <c r="R153" s="174" t="s">
        <v>185</v>
      </c>
    </row>
    <row r="154" spans="1:20" s="149" customFormat="1" ht="12" customHeight="1">
      <c r="A154" s="373"/>
      <c r="B154" s="374"/>
      <c r="C154" s="375" t="s">
        <v>33</v>
      </c>
      <c r="D154" s="376">
        <f>SUM(D21,D53,D82,D103,D110,D135,D141,D153)</f>
        <v>1313514372795.6267</v>
      </c>
      <c r="E154" s="377"/>
      <c r="F154" s="377"/>
      <c r="G154" s="378"/>
      <c r="H154" s="379"/>
      <c r="I154" s="376">
        <f>SUM(I21,I53,I82,I103,I110,I135,I141,I153)</f>
        <v>1313588213467.2156</v>
      </c>
      <c r="J154" s="377"/>
      <c r="K154" s="377"/>
      <c r="L154" s="378"/>
      <c r="M154" s="380"/>
      <c r="N154" s="381">
        <f t="shared" si="40"/>
        <v>5.6216112376226168E-5</v>
      </c>
      <c r="O154" s="381"/>
      <c r="P154" s="382"/>
      <c r="R154" s="175">
        <f>((I154-D154)/D154)</f>
        <v>5.6216112376226168E-5</v>
      </c>
    </row>
    <row r="155" spans="1:20" s="149" customFormat="1" ht="6.75" customHeight="1">
      <c r="A155" s="394"/>
      <c r="B155" s="395"/>
      <c r="C155" s="395"/>
      <c r="D155" s="395"/>
      <c r="E155" s="395"/>
      <c r="F155" s="395"/>
      <c r="G155" s="395"/>
      <c r="H155" s="395"/>
      <c r="I155" s="395"/>
      <c r="J155" s="395"/>
      <c r="K155" s="395"/>
      <c r="L155" s="395"/>
      <c r="M155" s="395"/>
      <c r="N155" s="395"/>
      <c r="O155" s="395"/>
      <c r="P155" s="396"/>
      <c r="R155" s="231"/>
    </row>
    <row r="156" spans="1:20" s="149" customFormat="1" ht="12" customHeight="1">
      <c r="A156" s="421" t="s">
        <v>228</v>
      </c>
      <c r="B156" s="422"/>
      <c r="C156" s="422"/>
      <c r="D156" s="422"/>
      <c r="E156" s="422"/>
      <c r="F156" s="422"/>
      <c r="G156" s="422"/>
      <c r="H156" s="422"/>
      <c r="I156" s="422"/>
      <c r="J156" s="422"/>
      <c r="K156" s="422"/>
      <c r="L156" s="422"/>
      <c r="M156" s="422"/>
      <c r="N156" s="422"/>
      <c r="O156" s="422"/>
      <c r="P156" s="423"/>
      <c r="R156" s="231"/>
    </row>
    <row r="157" spans="1:20" s="149" customFormat="1" ht="25.5" customHeight="1">
      <c r="A157" s="343"/>
      <c r="B157" s="344"/>
      <c r="C157" s="344"/>
      <c r="D157" s="361" t="s">
        <v>233</v>
      </c>
      <c r="E157" s="362"/>
      <c r="F157" s="362"/>
      <c r="G157" s="363" t="s">
        <v>234</v>
      </c>
      <c r="H157" s="364"/>
      <c r="I157" s="365" t="s">
        <v>233</v>
      </c>
      <c r="J157" s="362"/>
      <c r="K157" s="362"/>
      <c r="L157" s="363" t="s">
        <v>234</v>
      </c>
      <c r="M157" s="363"/>
      <c r="N157" s="393" t="s">
        <v>70</v>
      </c>
      <c r="O157" s="393"/>
      <c r="P157" s="420"/>
      <c r="R157" s="231"/>
    </row>
    <row r="158" spans="1:20" s="149" customFormat="1" ht="12" customHeight="1">
      <c r="A158" s="302" t="s">
        <v>2</v>
      </c>
      <c r="B158" s="303" t="s">
        <v>221</v>
      </c>
      <c r="C158" s="304" t="s">
        <v>3</v>
      </c>
      <c r="D158" s="246"/>
      <c r="E158" s="246"/>
      <c r="F158" s="246"/>
      <c r="G158" s="246"/>
      <c r="H158" s="246"/>
      <c r="I158" s="305"/>
      <c r="J158" s="306"/>
      <c r="K158" s="306"/>
      <c r="L158" s="307"/>
      <c r="M158" s="307"/>
      <c r="N158" s="298" t="s">
        <v>232</v>
      </c>
      <c r="O158" s="297" t="s">
        <v>235</v>
      </c>
      <c r="P158" s="300" t="s">
        <v>248</v>
      </c>
      <c r="R158" s="231"/>
    </row>
    <row r="159" spans="1:20" s="149" customFormat="1" ht="12" customHeight="1">
      <c r="A159" s="295">
        <v>1</v>
      </c>
      <c r="B159" s="288" t="s">
        <v>129</v>
      </c>
      <c r="C159" s="77" t="s">
        <v>257</v>
      </c>
      <c r="D159" s="85">
        <v>77723084061</v>
      </c>
      <c r="E159" s="236">
        <f>(D159/$D$161)</f>
        <v>0.91895773732939923</v>
      </c>
      <c r="F159" s="86">
        <v>107.28</v>
      </c>
      <c r="G159" s="86">
        <v>107.28</v>
      </c>
      <c r="H159" s="286" t="s">
        <v>125</v>
      </c>
      <c r="I159" s="85">
        <v>77723084061</v>
      </c>
      <c r="J159" s="236">
        <f>(I159/$I$161)</f>
        <v>0.91882845430898386</v>
      </c>
      <c r="K159" s="86">
        <v>107.28</v>
      </c>
      <c r="L159" s="86">
        <v>107.28</v>
      </c>
      <c r="M159" s="286" t="s">
        <v>125</v>
      </c>
      <c r="N159" s="94">
        <f>((I159-D159)/D159)</f>
        <v>0</v>
      </c>
      <c r="O159" s="94">
        <f>((L159-G159)/G159)</f>
        <v>0</v>
      </c>
      <c r="P159" s="293" t="e">
        <f>M159-H159</f>
        <v>#VALUE!</v>
      </c>
      <c r="R159" s="231"/>
    </row>
    <row r="160" spans="1:20" s="149" customFormat="1" ht="12" customHeight="1">
      <c r="A160" s="295">
        <v>2</v>
      </c>
      <c r="B160" s="288" t="s">
        <v>44</v>
      </c>
      <c r="C160" s="77" t="s">
        <v>229</v>
      </c>
      <c r="D160" s="85">
        <v>6854346329.7299995</v>
      </c>
      <c r="E160" s="236">
        <f>(D160/$D$161)</f>
        <v>8.1042262670600856E-2</v>
      </c>
      <c r="F160" s="86">
        <v>101.62</v>
      </c>
      <c r="G160" s="86">
        <v>101.62</v>
      </c>
      <c r="H160" s="286" t="s">
        <v>125</v>
      </c>
      <c r="I160" s="85">
        <v>6866246729.21</v>
      </c>
      <c r="J160" s="236">
        <f>(I160/$I$161)</f>
        <v>8.117154569101602E-2</v>
      </c>
      <c r="K160" s="86">
        <v>101.62</v>
      </c>
      <c r="L160" s="86">
        <v>101.62</v>
      </c>
      <c r="M160" s="286" t="s">
        <v>125</v>
      </c>
      <c r="N160" s="94">
        <f>((I160-D160)/D160)</f>
        <v>1.7361829863168391E-3</v>
      </c>
      <c r="O160" s="94">
        <f>((L160-G160)/G160)</f>
        <v>0</v>
      </c>
      <c r="P160" s="293" t="e">
        <f>M160-H160</f>
        <v>#VALUE!</v>
      </c>
      <c r="R160" s="174" t="s">
        <v>237</v>
      </c>
    </row>
    <row r="161" spans="1:18" s="149" customFormat="1" ht="12" customHeight="1">
      <c r="A161" s="346"/>
      <c r="B161" s="347"/>
      <c r="C161" s="347" t="s">
        <v>230</v>
      </c>
      <c r="D161" s="91">
        <f>SUM(D159:D160)</f>
        <v>84577430390.729996</v>
      </c>
      <c r="E161" s="348"/>
      <c r="F161" s="81"/>
      <c r="G161" s="81"/>
      <c r="H161" s="349"/>
      <c r="I161" s="91">
        <f>SUM(I159:I160)</f>
        <v>84589330790.210007</v>
      </c>
      <c r="J161" s="309"/>
      <c r="K161" s="308"/>
      <c r="L161" s="87"/>
      <c r="M161" s="301"/>
      <c r="N161" s="94">
        <f>((I161-D161)/D161)</f>
        <v>1.4070419762144152E-4</v>
      </c>
      <c r="O161" s="265"/>
      <c r="P161" s="293">
        <f>M161-H161</f>
        <v>0</v>
      </c>
      <c r="R161" s="175">
        <f>((I161-D161)/D161)</f>
        <v>1.4070419762144152E-4</v>
      </c>
    </row>
    <row r="162" spans="1:18" s="149" customFormat="1" ht="7.5" customHeight="1">
      <c r="A162" s="424"/>
      <c r="B162" s="425"/>
      <c r="C162" s="425"/>
      <c r="D162" s="425"/>
      <c r="E162" s="425"/>
      <c r="F162" s="425"/>
      <c r="G162" s="425"/>
      <c r="H162" s="425"/>
      <c r="I162" s="425"/>
      <c r="J162" s="425"/>
      <c r="K162" s="425"/>
      <c r="L162" s="425"/>
      <c r="M162" s="425"/>
      <c r="N162" s="425"/>
      <c r="O162" s="425"/>
      <c r="P162" s="426"/>
      <c r="R162" s="231"/>
    </row>
    <row r="163" spans="1:18" s="149" customFormat="1" ht="12" customHeight="1">
      <c r="A163" s="421" t="s">
        <v>260</v>
      </c>
      <c r="B163" s="422"/>
      <c r="C163" s="422"/>
      <c r="D163" s="422"/>
      <c r="E163" s="422"/>
      <c r="F163" s="422"/>
      <c r="G163" s="422"/>
      <c r="H163" s="422"/>
      <c r="I163" s="422"/>
      <c r="J163" s="422"/>
      <c r="K163" s="422"/>
      <c r="L163" s="422"/>
      <c r="M163" s="422"/>
      <c r="N163" s="422"/>
      <c r="O163" s="422"/>
      <c r="P163" s="423"/>
      <c r="R163" s="231"/>
    </row>
    <row r="164" spans="1:18" s="149" customFormat="1" ht="25.5" customHeight="1">
      <c r="A164" s="355"/>
      <c r="B164" s="356" t="s">
        <v>221</v>
      </c>
      <c r="C164" s="357" t="s">
        <v>51</v>
      </c>
      <c r="D164" s="357" t="s">
        <v>81</v>
      </c>
      <c r="E164" s="358" t="s">
        <v>69</v>
      </c>
      <c r="F164" s="358"/>
      <c r="G164" s="358" t="s">
        <v>82</v>
      </c>
      <c r="H164" s="359"/>
      <c r="I164" s="360" t="s">
        <v>81</v>
      </c>
      <c r="J164" s="358" t="s">
        <v>69</v>
      </c>
      <c r="K164" s="358"/>
      <c r="L164" s="358" t="s">
        <v>82</v>
      </c>
      <c r="M164" s="358"/>
      <c r="N164" s="393" t="s">
        <v>70</v>
      </c>
      <c r="O164" s="393"/>
      <c r="P164" s="420"/>
      <c r="R164" s="231"/>
    </row>
    <row r="165" spans="1:18" s="149" customFormat="1" ht="12" customHeight="1">
      <c r="A165" s="232"/>
      <c r="B165" s="76"/>
      <c r="C165" s="76"/>
      <c r="D165" s="246"/>
      <c r="E165" s="246"/>
      <c r="F165" s="246"/>
      <c r="G165" s="246"/>
      <c r="H165" s="280"/>
      <c r="I165" s="269"/>
      <c r="J165" s="246"/>
      <c r="K165" s="246"/>
      <c r="L165" s="246"/>
      <c r="M165" s="278"/>
      <c r="N165" s="297" t="s">
        <v>132</v>
      </c>
      <c r="O165" s="299" t="s">
        <v>131</v>
      </c>
      <c r="P165" s="300" t="s">
        <v>248</v>
      </c>
      <c r="R165" s="231"/>
    </row>
    <row r="166" spans="1:18" s="149" customFormat="1" ht="12" customHeight="1">
      <c r="A166" s="295">
        <v>1</v>
      </c>
      <c r="B166" s="288" t="s">
        <v>34</v>
      </c>
      <c r="C166" s="77" t="s">
        <v>35</v>
      </c>
      <c r="D166" s="88">
        <v>2564072000</v>
      </c>
      <c r="E166" s="238">
        <f>(D166/$D$178)</f>
        <v>0.36639649600703589</v>
      </c>
      <c r="F166" s="87">
        <v>17.68</v>
      </c>
      <c r="G166" s="87">
        <v>17.88</v>
      </c>
      <c r="H166" s="284">
        <v>3.6600000000000001E-2</v>
      </c>
      <c r="I166" s="88">
        <v>2640022000</v>
      </c>
      <c r="J166" s="238">
        <f t="shared" ref="J166:J173" si="41">(I166/$I$178)</f>
        <v>0.3767750386884503</v>
      </c>
      <c r="K166" s="87">
        <v>17.73</v>
      </c>
      <c r="L166" s="87">
        <v>17.93</v>
      </c>
      <c r="M166" s="284">
        <v>0</v>
      </c>
      <c r="N166" s="94">
        <f>((I166-D166)/D166)</f>
        <v>2.9620853080568721E-2</v>
      </c>
      <c r="O166" s="94">
        <f t="shared" ref="O166:O177" si="42">((L166-G166)/G166)</f>
        <v>2.796420581655521E-3</v>
      </c>
      <c r="P166" s="293">
        <f t="shared" ref="P166:P177" si="43">M166-H166</f>
        <v>-3.6600000000000001E-2</v>
      </c>
      <c r="R166" s="231"/>
    </row>
    <row r="167" spans="1:18" s="149" customFormat="1" ht="12" customHeight="1">
      <c r="A167" s="295">
        <v>2</v>
      </c>
      <c r="B167" s="288" t="s">
        <v>34</v>
      </c>
      <c r="C167" s="77" t="s">
        <v>67</v>
      </c>
      <c r="D167" s="88">
        <v>344224939.72000003</v>
      </c>
      <c r="E167" s="238">
        <f t="shared" ref="E167:E177" si="44">(D167/$D$178)</f>
        <v>4.9188482909856342E-2</v>
      </c>
      <c r="F167" s="87">
        <v>4.01</v>
      </c>
      <c r="G167" s="87">
        <v>4.1100000000000003</v>
      </c>
      <c r="H167" s="284">
        <v>3.6900000000000002E-2</v>
      </c>
      <c r="I167" s="88">
        <v>348485149.37</v>
      </c>
      <c r="J167" s="238">
        <f t="shared" si="41"/>
        <v>4.9734625558511304E-2</v>
      </c>
      <c r="K167" s="87">
        <v>4.04</v>
      </c>
      <c r="L167" s="87">
        <v>4.1399999999999997</v>
      </c>
      <c r="M167" s="284">
        <v>0</v>
      </c>
      <c r="N167" s="94">
        <f t="shared" ref="N167:N177" si="45">((I167-D167)/D167)</f>
        <v>1.2376237623762306E-2</v>
      </c>
      <c r="O167" s="94">
        <f t="shared" si="42"/>
        <v>7.2992700729925444E-3</v>
      </c>
      <c r="P167" s="293">
        <f t="shared" si="43"/>
        <v>-3.6900000000000002E-2</v>
      </c>
      <c r="R167" s="231"/>
    </row>
    <row r="168" spans="1:18" s="149" customFormat="1" ht="12" customHeight="1">
      <c r="A168" s="295">
        <v>3</v>
      </c>
      <c r="B168" s="288" t="s">
        <v>34</v>
      </c>
      <c r="C168" s="77" t="s">
        <v>56</v>
      </c>
      <c r="D168" s="88">
        <v>151519174.40000001</v>
      </c>
      <c r="E168" s="238">
        <f t="shared" si="44"/>
        <v>2.1651534971732066E-2</v>
      </c>
      <c r="F168" s="87">
        <v>5.84</v>
      </c>
      <c r="G168" s="87">
        <v>5.94</v>
      </c>
      <c r="H168" s="284" t="s">
        <v>249</v>
      </c>
      <c r="I168" s="88">
        <v>150235113.59999999</v>
      </c>
      <c r="J168" s="238">
        <f t="shared" si="41"/>
        <v>2.1441048877245614E-2</v>
      </c>
      <c r="K168" s="87">
        <v>5.79</v>
      </c>
      <c r="L168" s="87">
        <v>5.89</v>
      </c>
      <c r="M168" s="284" t="s">
        <v>249</v>
      </c>
      <c r="N168" s="94">
        <f t="shared" si="45"/>
        <v>-8.4745762711865187E-3</v>
      </c>
      <c r="O168" s="94">
        <f t="shared" si="42"/>
        <v>-8.4175084175085371E-3</v>
      </c>
      <c r="P168" s="293" t="e">
        <f t="shared" si="43"/>
        <v>#VALUE!</v>
      </c>
      <c r="R168" s="231"/>
    </row>
    <row r="169" spans="1:18" s="149" customFormat="1" ht="12" customHeight="1">
      <c r="A169" s="295">
        <v>4</v>
      </c>
      <c r="B169" s="288" t="s">
        <v>34</v>
      </c>
      <c r="C169" s="77" t="s">
        <v>57</v>
      </c>
      <c r="D169" s="88">
        <v>211267316.61000001</v>
      </c>
      <c r="E169" s="238">
        <f t="shared" si="44"/>
        <v>3.0189325622179512E-2</v>
      </c>
      <c r="F169" s="87">
        <v>19.98</v>
      </c>
      <c r="G169" s="87">
        <v>20.18</v>
      </c>
      <c r="H169" s="284" t="s">
        <v>249</v>
      </c>
      <c r="I169" s="88">
        <v>212214703.68000001</v>
      </c>
      <c r="J169" s="238">
        <f t="shared" si="41"/>
        <v>3.0286567001824232E-2</v>
      </c>
      <c r="K169" s="87">
        <v>20.05</v>
      </c>
      <c r="L169" s="87">
        <v>20.25</v>
      </c>
      <c r="M169" s="284" t="s">
        <v>249</v>
      </c>
      <c r="N169" s="94">
        <f t="shared" si="45"/>
        <v>4.4843049327353921E-3</v>
      </c>
      <c r="O169" s="94">
        <f t="shared" si="42"/>
        <v>3.4687809712586862E-3</v>
      </c>
      <c r="P169" s="293" t="e">
        <f t="shared" si="43"/>
        <v>#VALUE!</v>
      </c>
      <c r="R169" s="231"/>
    </row>
    <row r="170" spans="1:18" s="149" customFormat="1" ht="12" customHeight="1">
      <c r="A170" s="295">
        <v>5</v>
      </c>
      <c r="B170" s="288" t="s">
        <v>34</v>
      </c>
      <c r="C170" s="77" t="s">
        <v>101</v>
      </c>
      <c r="D170" s="88">
        <v>635354392.32000005</v>
      </c>
      <c r="E170" s="238">
        <f t="shared" si="44"/>
        <v>9.0789815211401101E-2</v>
      </c>
      <c r="F170" s="87">
        <v>157.77000000000001</v>
      </c>
      <c r="G170" s="87">
        <v>159.77000000000001</v>
      </c>
      <c r="H170" s="284">
        <v>9.64E-2</v>
      </c>
      <c r="I170" s="88">
        <v>635354392.32000005</v>
      </c>
      <c r="J170" s="238">
        <f>(I170/$I$178)</f>
        <v>9.0675636698196019E-2</v>
      </c>
      <c r="K170" s="87">
        <v>157.9</v>
      </c>
      <c r="L170" s="87">
        <v>159.9</v>
      </c>
      <c r="M170" s="284">
        <v>0</v>
      </c>
      <c r="N170" s="94">
        <f t="shared" si="45"/>
        <v>0</v>
      </c>
      <c r="O170" s="94">
        <f t="shared" si="42"/>
        <v>8.1366965012202191E-4</v>
      </c>
      <c r="P170" s="293">
        <f t="shared" si="43"/>
        <v>-9.64E-2</v>
      </c>
      <c r="R170" s="231"/>
    </row>
    <row r="171" spans="1:18" s="149" customFormat="1" ht="12" customHeight="1">
      <c r="A171" s="295">
        <v>6</v>
      </c>
      <c r="B171" s="288" t="s">
        <v>36</v>
      </c>
      <c r="C171" s="77" t="s">
        <v>37</v>
      </c>
      <c r="D171" s="88">
        <v>519671869.80000001</v>
      </c>
      <c r="E171" s="238">
        <f t="shared" si="44"/>
        <v>7.4259206515318046E-2</v>
      </c>
      <c r="F171" s="87">
        <v>9089.94</v>
      </c>
      <c r="G171" s="87">
        <v>9089.94</v>
      </c>
      <c r="H171" s="284">
        <v>0</v>
      </c>
      <c r="I171" s="88">
        <v>520189258.30000001</v>
      </c>
      <c r="J171" s="238">
        <f t="shared" si="41"/>
        <v>7.4239657063955813E-2</v>
      </c>
      <c r="K171" s="87">
        <v>9098.99</v>
      </c>
      <c r="L171" s="87">
        <v>9098.99</v>
      </c>
      <c r="M171" s="284">
        <v>0</v>
      </c>
      <c r="N171" s="94">
        <f t="shared" si="45"/>
        <v>9.9560613161362994E-4</v>
      </c>
      <c r="O171" s="94">
        <f t="shared" si="42"/>
        <v>9.9560613161354993E-4</v>
      </c>
      <c r="P171" s="293">
        <f t="shared" si="43"/>
        <v>0</v>
      </c>
      <c r="R171" s="231"/>
    </row>
    <row r="172" spans="1:18" s="149" customFormat="1" ht="12" customHeight="1">
      <c r="A172" s="295">
        <v>7</v>
      </c>
      <c r="B172" s="288" t="s">
        <v>28</v>
      </c>
      <c r="C172" s="77" t="s">
        <v>105</v>
      </c>
      <c r="D172" s="88">
        <v>447046977.48000002</v>
      </c>
      <c r="E172" s="238">
        <f t="shared" si="44"/>
        <v>6.3881375444686542E-2</v>
      </c>
      <c r="F172" s="87">
        <v>13.38</v>
      </c>
      <c r="G172" s="87">
        <v>13.38</v>
      </c>
      <c r="H172" s="284">
        <v>3.6700000000000003E-2</v>
      </c>
      <c r="I172" s="88">
        <v>467458823.72000003</v>
      </c>
      <c r="J172" s="238">
        <f t="shared" si="41"/>
        <v>6.6714147227697529E-2</v>
      </c>
      <c r="K172" s="87">
        <v>14</v>
      </c>
      <c r="L172" s="87">
        <v>14</v>
      </c>
      <c r="M172" s="284">
        <v>2.5000000000000001E-2</v>
      </c>
      <c r="N172" s="94">
        <f t="shared" si="45"/>
        <v>4.5659286983800701E-2</v>
      </c>
      <c r="O172" s="94">
        <f t="shared" si="42"/>
        <v>4.6337817638266006E-2</v>
      </c>
      <c r="P172" s="293">
        <f t="shared" si="43"/>
        <v>-1.1700000000000002E-2</v>
      </c>
      <c r="R172" s="231"/>
    </row>
    <row r="173" spans="1:18" s="149" customFormat="1" ht="12" customHeight="1">
      <c r="A173" s="295">
        <v>8</v>
      </c>
      <c r="B173" s="288" t="s">
        <v>44</v>
      </c>
      <c r="C173" s="77" t="s">
        <v>45</v>
      </c>
      <c r="D173" s="88">
        <v>463595363.01999998</v>
      </c>
      <c r="E173" s="238">
        <f t="shared" si="44"/>
        <v>6.6246079117761827E-2</v>
      </c>
      <c r="F173" s="87">
        <v>68.5</v>
      </c>
      <c r="G173" s="87">
        <v>68.5</v>
      </c>
      <c r="H173" s="284">
        <v>7.85E-2</v>
      </c>
      <c r="I173" s="88">
        <v>463510905.13999999</v>
      </c>
      <c r="J173" s="238">
        <f t="shared" si="41"/>
        <v>6.6150713598842018E-2</v>
      </c>
      <c r="K173" s="87">
        <v>67.5</v>
      </c>
      <c r="L173" s="87">
        <v>67.5</v>
      </c>
      <c r="M173" s="284">
        <v>-2.0000000000000001E-4</v>
      </c>
      <c r="N173" s="94">
        <f t="shared" si="45"/>
        <v>-1.8218016558623696E-4</v>
      </c>
      <c r="O173" s="94">
        <f t="shared" si="42"/>
        <v>-1.4598540145985401E-2</v>
      </c>
      <c r="P173" s="293">
        <f t="shared" si="43"/>
        <v>-7.8700000000000006E-2</v>
      </c>
      <c r="R173" s="231"/>
    </row>
    <row r="174" spans="1:18" s="149" customFormat="1" ht="12" customHeight="1">
      <c r="A174" s="295">
        <v>9</v>
      </c>
      <c r="B174" s="288" t="s">
        <v>44</v>
      </c>
      <c r="C174" s="77" t="s">
        <v>103</v>
      </c>
      <c r="D174" s="88">
        <v>732223053.50999999</v>
      </c>
      <c r="E174" s="238">
        <f t="shared" si="44"/>
        <v>0.10463199204298333</v>
      </c>
      <c r="F174" s="87">
        <v>130</v>
      </c>
      <c r="G174" s="87">
        <v>130</v>
      </c>
      <c r="H174" s="284">
        <v>0.13519999999999999</v>
      </c>
      <c r="I174" s="88">
        <v>732501864.70000005</v>
      </c>
      <c r="J174" s="238">
        <f>(I174/$I$178)</f>
        <v>0.10454019641188766</v>
      </c>
      <c r="K174" s="87">
        <v>130</v>
      </c>
      <c r="L174" s="87">
        <v>130</v>
      </c>
      <c r="M174" s="284">
        <v>2.9999999999999997E-4</v>
      </c>
      <c r="N174" s="94">
        <f>((I174-D174)/D174)</f>
        <v>3.8077357529722939E-4</v>
      </c>
      <c r="O174" s="94">
        <f t="shared" si="42"/>
        <v>0</v>
      </c>
      <c r="P174" s="293">
        <f t="shared" si="43"/>
        <v>-0.13489999999999999</v>
      </c>
      <c r="R174" s="231"/>
    </row>
    <row r="175" spans="1:18" s="149" customFormat="1" ht="12" customHeight="1">
      <c r="A175" s="295">
        <v>10</v>
      </c>
      <c r="B175" s="288" t="s">
        <v>96</v>
      </c>
      <c r="C175" s="77" t="s">
        <v>155</v>
      </c>
      <c r="D175" s="87">
        <v>555478511.19240654</v>
      </c>
      <c r="E175" s="238">
        <f>(D175/$D$178)</f>
        <v>7.9375844402225379E-2</v>
      </c>
      <c r="F175" s="87">
        <v>125.00922947955587</v>
      </c>
      <c r="G175" s="87">
        <v>126.4149813817936</v>
      </c>
      <c r="H175" s="284">
        <v>0</v>
      </c>
      <c r="I175" s="87">
        <v>540361874.12965202</v>
      </c>
      <c r="J175" s="238">
        <f>(I175/$I$178)</f>
        <v>7.711862478076438E-2</v>
      </c>
      <c r="K175" s="87">
        <v>121.60726322260651</v>
      </c>
      <c r="L175" s="87">
        <v>123.06874134353549</v>
      </c>
      <c r="M175" s="284">
        <v>0</v>
      </c>
      <c r="N175" s="94">
        <f>((I175-D175)/D175)</f>
        <v>-2.7213720707763643E-2</v>
      </c>
      <c r="O175" s="94">
        <f t="shared" si="42"/>
        <v>-2.647028067149667E-2</v>
      </c>
      <c r="P175" s="293">
        <f t="shared" si="43"/>
        <v>0</v>
      </c>
      <c r="R175" s="231"/>
    </row>
    <row r="176" spans="1:18" s="149" customFormat="1" ht="12" customHeight="1">
      <c r="A176" s="295">
        <v>11</v>
      </c>
      <c r="B176" s="288" t="s">
        <v>61</v>
      </c>
      <c r="C176" s="77" t="s">
        <v>203</v>
      </c>
      <c r="D176" s="88">
        <v>217176636.06</v>
      </c>
      <c r="E176" s="238">
        <f>(D176/$D$178)</f>
        <v>3.1033745724370954E-2</v>
      </c>
      <c r="F176" s="87">
        <v>21.41</v>
      </c>
      <c r="G176" s="87">
        <v>21.51</v>
      </c>
      <c r="H176" s="284">
        <v>0</v>
      </c>
      <c r="I176" s="88">
        <v>141215034.22999999</v>
      </c>
      <c r="J176" s="238">
        <f>(I176/$I$178)</f>
        <v>2.0153733561841181E-2</v>
      </c>
      <c r="K176" s="87">
        <v>21.41</v>
      </c>
      <c r="L176" s="87">
        <v>21.51</v>
      </c>
      <c r="M176" s="284">
        <v>0</v>
      </c>
      <c r="N176" s="94">
        <f>((I176-D176)/D176)</f>
        <v>-0.34976875601394752</v>
      </c>
      <c r="O176" s="94">
        <f t="shared" si="42"/>
        <v>0</v>
      </c>
      <c r="P176" s="293">
        <f t="shared" si="43"/>
        <v>0</v>
      </c>
      <c r="R176" s="231"/>
    </row>
    <row r="177" spans="1:18" s="149" customFormat="1" ht="12" customHeight="1">
      <c r="A177" s="295">
        <v>12</v>
      </c>
      <c r="B177" s="288" t="s">
        <v>61</v>
      </c>
      <c r="C177" s="77" t="s">
        <v>204</v>
      </c>
      <c r="D177" s="87">
        <v>156449791.06</v>
      </c>
      <c r="E177" s="238">
        <f t="shared" si="44"/>
        <v>2.2356102030448792E-2</v>
      </c>
      <c r="F177" s="87">
        <v>17.82</v>
      </c>
      <c r="G177" s="87">
        <v>17.920000000000002</v>
      </c>
      <c r="H177" s="284" t="s">
        <v>125</v>
      </c>
      <c r="I177" s="87">
        <v>155342869.16999999</v>
      </c>
      <c r="J177" s="238">
        <f>(I177/$I$178)</f>
        <v>2.2170010530784066E-2</v>
      </c>
      <c r="K177" s="87">
        <v>17.82</v>
      </c>
      <c r="L177" s="87">
        <v>17.920000000000002</v>
      </c>
      <c r="M177" s="284" t="s">
        <v>125</v>
      </c>
      <c r="N177" s="94">
        <f t="shared" si="45"/>
        <v>-7.0752532330036816E-3</v>
      </c>
      <c r="O177" s="94">
        <f t="shared" si="42"/>
        <v>0</v>
      </c>
      <c r="P177" s="293" t="e">
        <f t="shared" si="43"/>
        <v>#VALUE!</v>
      </c>
      <c r="R177" s="233"/>
    </row>
    <row r="178" spans="1:18" s="149" customFormat="1" ht="12" customHeight="1">
      <c r="A178" s="346"/>
      <c r="B178" s="347"/>
      <c r="C178" s="347" t="s">
        <v>38</v>
      </c>
      <c r="D178" s="91">
        <f>SUM(D166:D177)</f>
        <v>6998080025.1724081</v>
      </c>
      <c r="E178" s="348"/>
      <c r="F178" s="91"/>
      <c r="G178" s="81"/>
      <c r="H178" s="349"/>
      <c r="I178" s="91">
        <f>SUM(I166:I177)</f>
        <v>7006891988.3596516</v>
      </c>
      <c r="J178" s="309"/>
      <c r="K178" s="308"/>
      <c r="L178" s="87"/>
      <c r="M178" s="301"/>
      <c r="N178" s="94">
        <f>((I178-D178)/D178)</f>
        <v>1.259197259183438E-3</v>
      </c>
      <c r="O178" s="265"/>
      <c r="P178" s="293" t="e">
        <f>((M178-H178)/H178)</f>
        <v>#DIV/0!</v>
      </c>
      <c r="R178" s="174" t="s">
        <v>184</v>
      </c>
    </row>
    <row r="179" spans="1:18" s="149" customFormat="1" ht="12" customHeight="1" thickBot="1">
      <c r="A179" s="350"/>
      <c r="B179" s="351"/>
      <c r="C179" s="351" t="s">
        <v>48</v>
      </c>
      <c r="D179" s="352">
        <f>SUM(D154,D161,D178)</f>
        <v>1405089883211.5291</v>
      </c>
      <c r="E179" s="352"/>
      <c r="F179" s="352"/>
      <c r="G179" s="353"/>
      <c r="H179" s="354"/>
      <c r="I179" s="352">
        <f>SUM(I154,I161,I178)</f>
        <v>1405184436245.7852</v>
      </c>
      <c r="J179" s="310"/>
      <c r="K179" s="310"/>
      <c r="L179" s="311"/>
      <c r="M179" s="312"/>
      <c r="N179" s="260"/>
      <c r="O179" s="266"/>
      <c r="P179" s="261"/>
      <c r="R179" s="175">
        <f>((I178-D178)/D178)</f>
        <v>1.259197259183438E-3</v>
      </c>
    </row>
    <row r="180" spans="1:18" ht="12" customHeight="1">
      <c r="A180" s="313"/>
      <c r="B180" s="314"/>
      <c r="C180" s="124"/>
      <c r="D180" s="72"/>
      <c r="E180" s="72"/>
      <c r="F180" s="72"/>
      <c r="G180" s="315"/>
      <c r="H180" s="316"/>
      <c r="I180" s="10"/>
      <c r="J180" s="72"/>
      <c r="K180" s="72"/>
      <c r="L180" s="317"/>
      <c r="M180" s="318"/>
    </row>
    <row r="181" spans="1:18" ht="12" customHeight="1">
      <c r="A181" s="318"/>
      <c r="B181" s="314"/>
      <c r="C181" s="319"/>
      <c r="D181" s="72"/>
      <c r="E181" s="72"/>
      <c r="F181" s="72"/>
      <c r="G181" s="315"/>
      <c r="H181" s="320"/>
      <c r="I181" s="321"/>
      <c r="J181" s="322"/>
      <c r="K181" s="322"/>
      <c r="L181" s="8"/>
      <c r="M181" s="279"/>
      <c r="N181" s="9"/>
      <c r="O181" s="9"/>
    </row>
    <row r="182" spans="1:18" ht="12" customHeight="1">
      <c r="A182" s="318"/>
      <c r="B182" s="323"/>
      <c r="C182" s="323"/>
      <c r="D182" s="324"/>
      <c r="E182" s="325"/>
      <c r="F182" s="325"/>
      <c r="G182" s="317"/>
      <c r="H182" s="326"/>
      <c r="I182" s="327"/>
      <c r="J182" s="317"/>
      <c r="K182" s="317"/>
      <c r="L182" s="317"/>
      <c r="M182" s="318"/>
    </row>
    <row r="183" spans="1:18" ht="12" customHeight="1">
      <c r="A183" s="318"/>
      <c r="B183" s="317"/>
      <c r="C183" s="138"/>
      <c r="D183" s="325"/>
      <c r="E183" s="325"/>
      <c r="F183" s="325"/>
      <c r="G183" s="317"/>
      <c r="H183" s="326"/>
      <c r="I183" s="327"/>
      <c r="J183" s="317"/>
      <c r="K183" s="317"/>
      <c r="L183" s="317"/>
      <c r="M183" s="318"/>
    </row>
    <row r="184" spans="1:18" ht="12" customHeight="1">
      <c r="A184" s="318"/>
      <c r="B184" s="328"/>
      <c r="C184" s="317"/>
      <c r="D184" s="317"/>
      <c r="E184" s="317"/>
      <c r="F184" s="317"/>
      <c r="G184" s="317"/>
      <c r="H184" s="326"/>
      <c r="I184" s="329"/>
      <c r="J184" s="317"/>
      <c r="K184" s="317"/>
      <c r="L184" s="317"/>
      <c r="M184" s="318"/>
    </row>
    <row r="185" spans="1:18" ht="12" customHeight="1">
      <c r="A185" s="318"/>
      <c r="B185" s="317"/>
      <c r="C185" s="328"/>
      <c r="D185" s="317"/>
      <c r="E185" s="317"/>
      <c r="F185" s="317"/>
      <c r="G185" s="317"/>
      <c r="H185" s="326"/>
      <c r="I185" s="329"/>
      <c r="J185" s="317"/>
      <c r="K185" s="317"/>
      <c r="L185" s="317"/>
      <c r="M185" s="318"/>
    </row>
    <row r="186" spans="1:18" ht="12" customHeight="1">
      <c r="A186" s="318"/>
      <c r="B186" s="330"/>
      <c r="C186" s="331"/>
      <c r="D186" s="317"/>
      <c r="E186" s="317"/>
      <c r="F186" s="317"/>
      <c r="G186" s="317"/>
      <c r="H186" s="326"/>
      <c r="I186" s="329"/>
      <c r="J186" s="317"/>
      <c r="K186" s="317"/>
      <c r="L186" s="317"/>
      <c r="M186" s="318"/>
    </row>
    <row r="187" spans="1:18" ht="12" customHeight="1">
      <c r="A187" s="318"/>
      <c r="B187" s="330"/>
      <c r="C187" s="330"/>
      <c r="D187" s="317"/>
      <c r="E187" s="317"/>
      <c r="F187" s="317"/>
      <c r="G187" s="317"/>
      <c r="H187" s="326"/>
      <c r="I187" s="329"/>
      <c r="J187" s="317"/>
      <c r="K187" s="317"/>
      <c r="L187" s="317"/>
      <c r="M187" s="318"/>
    </row>
    <row r="188" spans="1:18" ht="12" customHeight="1">
      <c r="A188" s="318"/>
      <c r="B188" s="330"/>
      <c r="C188" s="330"/>
      <c r="D188" s="317"/>
      <c r="E188" s="317"/>
      <c r="F188" s="317"/>
      <c r="G188" s="317"/>
      <c r="H188" s="326"/>
      <c r="I188" s="329"/>
      <c r="J188" s="317"/>
      <c r="K188" s="317"/>
      <c r="L188" s="317"/>
      <c r="M188" s="318"/>
    </row>
    <row r="189" spans="1:18" ht="12" customHeight="1">
      <c r="A189" s="318"/>
      <c r="B189" s="330"/>
      <c r="C189" s="330"/>
      <c r="D189" s="317"/>
      <c r="E189" s="317"/>
      <c r="F189" s="317"/>
      <c r="G189" s="317"/>
      <c r="H189" s="326"/>
      <c r="I189" s="329"/>
      <c r="J189" s="317"/>
      <c r="K189" s="317"/>
      <c r="L189" s="317"/>
      <c r="M189" s="318"/>
    </row>
    <row r="190" spans="1:18" ht="12" customHeight="1">
      <c r="A190" s="318"/>
      <c r="B190" s="330"/>
      <c r="C190" s="331"/>
      <c r="D190" s="317"/>
      <c r="E190" s="317"/>
      <c r="F190" s="317"/>
      <c r="G190" s="317"/>
      <c r="H190" s="326"/>
      <c r="I190" s="329"/>
      <c r="J190" s="317"/>
      <c r="K190" s="317"/>
      <c r="L190" s="317"/>
      <c r="M190" s="318"/>
    </row>
    <row r="191" spans="1:18" ht="12" customHeight="1">
      <c r="B191" s="330"/>
      <c r="C191" s="330"/>
      <c r="D191" s="317"/>
      <c r="E191" s="317"/>
      <c r="F191" s="317"/>
      <c r="G191" s="317"/>
      <c r="H191" s="326"/>
      <c r="I191" s="329"/>
      <c r="J191" s="317"/>
      <c r="K191" s="317"/>
      <c r="L191" s="317"/>
      <c r="M191" s="318"/>
    </row>
    <row r="192" spans="1:18" ht="12" customHeight="1">
      <c r="B192" s="5"/>
      <c r="C192" s="5"/>
    </row>
    <row r="193" spans="2:3" ht="12" customHeight="1">
      <c r="B193" s="5"/>
      <c r="C193" s="5"/>
    </row>
    <row r="194" spans="2:3" ht="12" customHeight="1">
      <c r="B194" s="5"/>
      <c r="C194" s="7"/>
    </row>
    <row r="195" spans="2:3" ht="12" customHeight="1">
      <c r="B195" s="5"/>
      <c r="C195" s="5"/>
    </row>
    <row r="196" spans="2:3" ht="12" customHeight="1">
      <c r="B196" s="5"/>
      <c r="C196" s="5"/>
    </row>
    <row r="197" spans="2:3" ht="12" customHeight="1">
      <c r="B197" s="5"/>
      <c r="C197" s="5"/>
    </row>
    <row r="198" spans="2:3" ht="12" customHeight="1">
      <c r="B198" s="5"/>
      <c r="C198" s="5"/>
    </row>
    <row r="199" spans="2:3" ht="12" customHeight="1">
      <c r="B199" s="5"/>
      <c r="C199" s="5"/>
    </row>
    <row r="200" spans="2:3" ht="12" customHeight="1">
      <c r="B200" s="5"/>
      <c r="C200" s="5"/>
    </row>
    <row r="201" spans="2:3" ht="12" customHeight="1">
      <c r="B201" s="5"/>
      <c r="C201" s="5"/>
    </row>
    <row r="202" spans="2:3" ht="12" customHeight="1">
      <c r="B202" s="5"/>
      <c r="C202" s="5"/>
    </row>
    <row r="203" spans="2:3" ht="12" customHeight="1">
      <c r="B203" s="5"/>
      <c r="C203" s="5"/>
    </row>
    <row r="204" spans="2:3" ht="12" customHeight="1">
      <c r="B204" s="5"/>
      <c r="C204" s="5"/>
    </row>
    <row r="205" spans="2:3" ht="12" customHeight="1">
      <c r="B205" s="5"/>
      <c r="C205" s="5"/>
    </row>
    <row r="206" spans="2:3" ht="12" customHeight="1">
      <c r="B206" s="5"/>
      <c r="C206" s="5"/>
    </row>
    <row r="207" spans="2:3" ht="12" customHeight="1">
      <c r="B207" s="5"/>
      <c r="C207" s="5"/>
    </row>
    <row r="208" spans="2:3" ht="12" customHeight="1">
      <c r="B208" s="5"/>
      <c r="C208" s="5"/>
    </row>
    <row r="209" spans="2:3" ht="12" customHeight="1">
      <c r="B209" s="5"/>
      <c r="C209" s="5"/>
    </row>
    <row r="210" spans="2:3" ht="12" customHeight="1">
      <c r="B210" s="5"/>
      <c r="C210" s="5"/>
    </row>
    <row r="211" spans="2:3" ht="12" customHeight="1">
      <c r="B211" s="5"/>
      <c r="C211" s="5"/>
    </row>
    <row r="212" spans="2:3" ht="12" customHeight="1">
      <c r="B212" s="5"/>
      <c r="C212" s="5"/>
    </row>
    <row r="213" spans="2:3" ht="12" customHeight="1">
      <c r="B213" s="5"/>
      <c r="C213" s="5"/>
    </row>
    <row r="214" spans="2:3" ht="12" customHeight="1">
      <c r="B214" s="5"/>
      <c r="C214" s="5"/>
    </row>
    <row r="215" spans="2:3" ht="12" customHeight="1">
      <c r="B215" s="5"/>
      <c r="C215" s="5"/>
    </row>
    <row r="216" spans="2:3" ht="12" customHeight="1">
      <c r="B216" s="5"/>
      <c r="C216" s="5"/>
    </row>
    <row r="217" spans="2:3" ht="12" customHeight="1">
      <c r="B217" s="5"/>
      <c r="C217" s="5"/>
    </row>
    <row r="218" spans="2:3" ht="12" customHeight="1">
      <c r="B218" s="5"/>
      <c r="C218" s="5"/>
    </row>
    <row r="219" spans="2:3" ht="12" customHeight="1">
      <c r="B219" s="5"/>
      <c r="C219" s="5"/>
    </row>
    <row r="220" spans="2:3" ht="12" customHeight="1">
      <c r="B220" s="5"/>
      <c r="C220" s="5"/>
    </row>
    <row r="221" spans="2:3" ht="12" customHeight="1">
      <c r="B221" s="5"/>
      <c r="C221" s="5"/>
    </row>
    <row r="222" spans="2:3" ht="12" customHeight="1">
      <c r="B222" s="5"/>
      <c r="C222" s="5"/>
    </row>
    <row r="223" spans="2:3" ht="12" customHeight="1">
      <c r="B223" s="5"/>
      <c r="C223" s="5"/>
    </row>
    <row r="224" spans="2:3" ht="12" customHeight="1">
      <c r="B224" s="5"/>
      <c r="C224" s="5"/>
    </row>
    <row r="225" spans="2:3" ht="12" customHeight="1">
      <c r="B225" s="5"/>
      <c r="C225" s="5"/>
    </row>
    <row r="226" spans="2:3" ht="12" customHeight="1">
      <c r="B226" s="5"/>
      <c r="C226" s="5"/>
    </row>
    <row r="227" spans="2:3" ht="12" customHeight="1">
      <c r="B227" s="6"/>
      <c r="C227" s="6"/>
    </row>
    <row r="228" spans="2:3" ht="12" customHeight="1">
      <c r="B228" s="6"/>
      <c r="C228" s="6"/>
    </row>
    <row r="229" spans="2:3" ht="12" customHeight="1">
      <c r="B229" s="6"/>
      <c r="C229" s="6"/>
    </row>
  </sheetData>
  <protectedRanges>
    <protectedRange password="CADF" sqref="M19 H19" name="Yield_1_1_2_1"/>
    <protectedRange password="CADF" sqref="M46 H46" name="Yield_1_1_2_1_1"/>
    <protectedRange password="CADF" sqref="M77 H77" name="Yield_1_1_2_1_2"/>
    <protectedRange password="CADF" sqref="M51 H51" name="Yield_1_1_1"/>
    <protectedRange password="CADF" sqref="M134 H134" name="Yield_1_1_2"/>
    <protectedRange password="CADF" sqref="K76 F76" name="BidOffer Prices_2_1_1_1_1_1_1_1_2"/>
    <protectedRange password="CADF" sqref="L76 G76" name="BidOffer Prices_2_1_1_1_1_1_1_1_3"/>
    <protectedRange password="CADF" sqref="I51 D51" name="Yield_2_1_2"/>
    <protectedRange password="CADF" sqref="I134 D134" name="Fund Name_1_1_1"/>
    <protectedRange password="CADF" sqref="K134:L134 F134:G134" name="Fund Name_1_1_1_1"/>
    <protectedRange password="CADF" sqref="I19 D19" name="Fund Name_1_1_1_3_1"/>
    <protectedRange password="CADF" sqref="K19:L19 F19:G19" name="Fund Name_1_1_1_1_1"/>
    <protectedRange password="CADF" sqref="I46 D46" name="Yield_2_1_2_3"/>
    <protectedRange password="CADF" sqref="K77:L77 F77:G77" name="Fund Name_2_2_1"/>
    <protectedRange password="CADF" sqref="I77 D77" name="Yield_2_1_2_1"/>
  </protectedRanges>
  <mergeCells count="42">
    <mergeCell ref="A143:P143"/>
    <mergeCell ref="A144:P144"/>
    <mergeCell ref="A137:P137"/>
    <mergeCell ref="A112:P112"/>
    <mergeCell ref="A105:P105"/>
    <mergeCell ref="S96:S97"/>
    <mergeCell ref="U110:U112"/>
    <mergeCell ref="T70:T81"/>
    <mergeCell ref="R113:R114"/>
    <mergeCell ref="N164:P164"/>
    <mergeCell ref="A163:P163"/>
    <mergeCell ref="N157:P157"/>
    <mergeCell ref="A156:P156"/>
    <mergeCell ref="A148:P148"/>
    <mergeCell ref="A147:P147"/>
    <mergeCell ref="A155:P155"/>
    <mergeCell ref="A162:P162"/>
    <mergeCell ref="A83:P83"/>
    <mergeCell ref="A94:P94"/>
    <mergeCell ref="A104:P104"/>
    <mergeCell ref="A111:P111"/>
    <mergeCell ref="S69:T69"/>
    <mergeCell ref="T30:U30"/>
    <mergeCell ref="T31:U31"/>
    <mergeCell ref="T29:U29"/>
    <mergeCell ref="T34:U34"/>
    <mergeCell ref="S39:S40"/>
    <mergeCell ref="A1:P1"/>
    <mergeCell ref="D2:H2"/>
    <mergeCell ref="I2:M2"/>
    <mergeCell ref="A142:P142"/>
    <mergeCell ref="A55:P55"/>
    <mergeCell ref="A5:P5"/>
    <mergeCell ref="A4:P4"/>
    <mergeCell ref="A22:P22"/>
    <mergeCell ref="A54:P54"/>
    <mergeCell ref="A23:P23"/>
    <mergeCell ref="A136:P136"/>
    <mergeCell ref="A95:P95"/>
    <mergeCell ref="A85:P85"/>
    <mergeCell ref="A84:P84"/>
    <mergeCell ref="N2:O2"/>
  </mergeCells>
  <pageMargins left="0.44" right="0.49" top="0.17" bottom="0.69" header="0.33" footer="0.5500000000000000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26"/>
  <sheetViews>
    <sheetView showGridLines="0" zoomScale="70" zoomScaleNormal="70" workbookViewId="0">
      <selection activeCell="M1" sqref="M1"/>
    </sheetView>
  </sheetViews>
  <sheetFormatPr defaultColWidth="8.85546875" defaultRowHeight="15"/>
  <cols>
    <col min="1" max="1" width="11.42578125" customWidth="1"/>
    <col min="2" max="2" width="17.28515625" customWidth="1"/>
    <col min="4" max="4" width="4.28515625" customWidth="1"/>
    <col min="5" max="5" width="30.7109375" customWidth="1"/>
    <col min="6" max="6" width="22.7109375" customWidth="1"/>
    <col min="12" max="12" width="3.28515625" customWidth="1"/>
  </cols>
  <sheetData>
    <row r="3" spans="1:7">
      <c r="E3" s="134"/>
      <c r="F3" s="134"/>
      <c r="G3" s="134"/>
    </row>
    <row r="4" spans="1:7">
      <c r="E4" s="134"/>
      <c r="F4" s="134"/>
      <c r="G4" s="134"/>
    </row>
    <row r="5" spans="1:7">
      <c r="E5" s="245"/>
      <c r="F5" s="245"/>
      <c r="G5" s="134"/>
    </row>
    <row r="6" spans="1:7">
      <c r="E6" s="131" t="s">
        <v>72</v>
      </c>
      <c r="F6" s="132" t="s">
        <v>166</v>
      </c>
      <c r="G6" s="134"/>
    </row>
    <row r="7" spans="1:7">
      <c r="E7" s="239" t="s">
        <v>0</v>
      </c>
      <c r="F7" s="133">
        <f>'NAV Trend'!J2</f>
        <v>15804177330.209999</v>
      </c>
      <c r="G7" s="134"/>
    </row>
    <row r="8" spans="1:7">
      <c r="E8" s="239" t="s">
        <v>49</v>
      </c>
      <c r="F8" s="133">
        <f>'NAV Trend'!J3</f>
        <v>555211389214.74097</v>
      </c>
      <c r="G8" s="134"/>
    </row>
    <row r="9" spans="1:7">
      <c r="A9" s="134"/>
      <c r="B9" s="134"/>
      <c r="E9" s="239" t="s">
        <v>220</v>
      </c>
      <c r="F9" s="133">
        <f>'NAV Trend'!J4</f>
        <v>379529154644.59497</v>
      </c>
      <c r="G9" s="134"/>
    </row>
    <row r="10" spans="1:7">
      <c r="A10" s="430"/>
      <c r="B10" s="430"/>
      <c r="E10" s="239" t="s">
        <v>222</v>
      </c>
      <c r="F10" s="133">
        <f>'NAV Trend'!J5</f>
        <v>263471294752.3461</v>
      </c>
      <c r="G10" s="134"/>
    </row>
    <row r="11" spans="1:7">
      <c r="A11" s="127"/>
      <c r="B11" s="127"/>
      <c r="E11" s="239" t="s">
        <v>244</v>
      </c>
      <c r="F11" s="133">
        <f>'NAV Trend'!J6</f>
        <v>49699693533.639999</v>
      </c>
      <c r="G11" s="134"/>
    </row>
    <row r="12" spans="1:7">
      <c r="A12" s="128"/>
      <c r="B12" s="129"/>
      <c r="E12" s="239" t="s">
        <v>68</v>
      </c>
      <c r="F12" s="133">
        <f>'NAV Trend'!J7</f>
        <v>29400118520.26915</v>
      </c>
      <c r="G12" s="134"/>
    </row>
    <row r="13" spans="1:7">
      <c r="A13" s="128"/>
      <c r="B13" s="129"/>
      <c r="E13" s="239" t="s">
        <v>74</v>
      </c>
      <c r="F13" s="133">
        <f>'NAV Trend'!J8</f>
        <v>2533880156.75</v>
      </c>
      <c r="G13" s="134"/>
    </row>
    <row r="14" spans="1:7">
      <c r="A14" s="128"/>
      <c r="B14" s="129"/>
      <c r="E14" s="239" t="s">
        <v>236</v>
      </c>
      <c r="F14" s="240">
        <f>'NAV Trend'!J9</f>
        <v>17938505314.664646</v>
      </c>
      <c r="G14" s="134"/>
    </row>
    <row r="15" spans="1:7">
      <c r="A15" s="128"/>
      <c r="B15" s="129"/>
      <c r="E15" s="245"/>
      <c r="F15" s="245"/>
      <c r="G15" s="134"/>
    </row>
    <row r="16" spans="1:7">
      <c r="A16" s="128"/>
      <c r="B16" s="129"/>
      <c r="E16" s="245"/>
      <c r="F16" s="245"/>
      <c r="G16" s="134"/>
    </row>
    <row r="17" spans="1:13">
      <c r="A17" s="128"/>
      <c r="B17" s="129"/>
      <c r="E17" s="245"/>
      <c r="F17" s="245"/>
      <c r="G17" s="134"/>
    </row>
    <row r="18" spans="1:13">
      <c r="A18" s="128"/>
      <c r="B18" s="129"/>
      <c r="E18" s="134"/>
      <c r="F18" s="134"/>
      <c r="G18" s="134"/>
    </row>
    <row r="19" spans="1:13">
      <c r="A19" s="128"/>
      <c r="B19" s="129"/>
      <c r="E19" s="134"/>
      <c r="F19" s="134"/>
      <c r="G19" s="134"/>
    </row>
    <row r="24" spans="1:13" s="125" customFormat="1" ht="21.75" customHeight="1"/>
    <row r="25" spans="1:13" ht="30.75" customHeight="1">
      <c r="B25" s="135" t="s">
        <v>168</v>
      </c>
      <c r="M25" s="126"/>
    </row>
    <row r="26" spans="1:13" ht="68.25" customHeight="1">
      <c r="B26" s="431" t="s">
        <v>269</v>
      </c>
      <c r="C26" s="431"/>
      <c r="D26" s="431"/>
      <c r="E26" s="431"/>
      <c r="F26" s="431"/>
      <c r="G26" s="431"/>
      <c r="H26" s="431"/>
      <c r="I26" s="431"/>
      <c r="J26" s="431"/>
      <c r="K26" s="431"/>
      <c r="L26" s="431"/>
      <c r="M26" s="130"/>
    </row>
  </sheetData>
  <mergeCells count="2">
    <mergeCell ref="A10:B10"/>
    <mergeCell ref="B26:L26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3"/>
  <sheetViews>
    <sheetView topLeftCell="B1" zoomScale="110" zoomScaleNormal="110" workbookViewId="0">
      <pane xSplit="1" topLeftCell="E1" activePane="topRight" state="frozen"/>
      <selection activeCell="B1" sqref="B1"/>
      <selection pane="topRight" activeCell="K1" sqref="K1"/>
    </sheetView>
  </sheetViews>
  <sheetFormatPr defaultColWidth="8.85546875" defaultRowHeight="15"/>
  <cols>
    <col min="1" max="1" width="0.28515625" hidden="1" customWidth="1"/>
    <col min="2" max="2" width="30.28515625" customWidth="1"/>
    <col min="3" max="3" width="22.140625" customWidth="1"/>
    <col min="4" max="4" width="22" customWidth="1"/>
    <col min="5" max="5" width="20.42578125" customWidth="1"/>
    <col min="6" max="6" width="21.140625" customWidth="1"/>
    <col min="7" max="7" width="20.85546875" customWidth="1"/>
    <col min="8" max="8" width="21.42578125" customWidth="1"/>
    <col min="9" max="10" width="21" customWidth="1"/>
    <col min="11" max="11" width="15.85546875" customWidth="1"/>
  </cols>
  <sheetData>
    <row r="1" spans="2:24">
      <c r="B1" s="111" t="s">
        <v>72</v>
      </c>
      <c r="C1" s="112">
        <v>44519</v>
      </c>
      <c r="D1" s="112">
        <v>44526</v>
      </c>
      <c r="E1" s="112">
        <v>44533</v>
      </c>
      <c r="F1" s="112">
        <v>44540</v>
      </c>
      <c r="G1" s="112">
        <v>44547</v>
      </c>
      <c r="H1" s="112">
        <v>44554</v>
      </c>
      <c r="I1" s="112">
        <v>44926</v>
      </c>
      <c r="J1" s="112">
        <v>44568</v>
      </c>
    </row>
    <row r="2" spans="2:24" s="145" customFormat="1">
      <c r="B2" s="113" t="s">
        <v>0</v>
      </c>
      <c r="C2" s="114">
        <v>15965047161.139999</v>
      </c>
      <c r="D2" s="114">
        <v>15900877276.35</v>
      </c>
      <c r="E2" s="114">
        <v>15480906263.620001</v>
      </c>
      <c r="F2" s="114">
        <v>15528121718.949999</v>
      </c>
      <c r="G2" s="114">
        <v>15604456768.670002</v>
      </c>
      <c r="H2" s="114">
        <v>15542804259.489998</v>
      </c>
      <c r="I2" s="114">
        <v>15756247273.010002</v>
      </c>
      <c r="J2" s="114">
        <v>15804177330.209999</v>
      </c>
    </row>
    <row r="3" spans="2:24" s="145" customFormat="1">
      <c r="B3" s="113" t="s">
        <v>49</v>
      </c>
      <c r="C3" s="116">
        <v>538215247916.04419</v>
      </c>
      <c r="D3" s="116">
        <v>542548264283.8194</v>
      </c>
      <c r="E3" s="116">
        <v>548165339384.65997</v>
      </c>
      <c r="F3" s="116">
        <v>543944712442</v>
      </c>
      <c r="G3" s="116">
        <v>546435351786.04675</v>
      </c>
      <c r="H3" s="116">
        <v>548428396659.73608</v>
      </c>
      <c r="I3" s="116">
        <v>547906811125.90155</v>
      </c>
      <c r="J3" s="116">
        <v>555211389214.74097</v>
      </c>
    </row>
    <row r="4" spans="2:24" s="145" customFormat="1">
      <c r="B4" s="113" t="s">
        <v>220</v>
      </c>
      <c r="C4" s="114">
        <v>389102222041.17004</v>
      </c>
      <c r="D4" s="114">
        <v>386504325895.71014</v>
      </c>
      <c r="E4" s="114">
        <v>384428914391.67004</v>
      </c>
      <c r="F4" s="114">
        <v>375554593414.5</v>
      </c>
      <c r="G4" s="114">
        <v>373276764567.33008</v>
      </c>
      <c r="H4" s="114">
        <v>377444877891.81989</v>
      </c>
      <c r="I4" s="114">
        <v>377744976906.65002</v>
      </c>
      <c r="J4" s="114">
        <v>379529154644.59497</v>
      </c>
    </row>
    <row r="5" spans="2:24" s="145" customFormat="1">
      <c r="B5" s="113" t="s">
        <v>222</v>
      </c>
      <c r="C5" s="116">
        <v>249308889980.215</v>
      </c>
      <c r="D5" s="116">
        <v>251583674347.76721</v>
      </c>
      <c r="E5" s="116">
        <v>253508946774.55542</v>
      </c>
      <c r="F5" s="116">
        <v>256903231714.80502</v>
      </c>
      <c r="G5" s="116">
        <v>257437121498.53989</v>
      </c>
      <c r="H5" s="116">
        <v>261527720350.76688</v>
      </c>
      <c r="I5" s="116">
        <v>272186755417.89178</v>
      </c>
      <c r="J5" s="116">
        <v>263471294752.3461</v>
      </c>
    </row>
    <row r="6" spans="2:24" s="145" customFormat="1">
      <c r="B6" s="113" t="s">
        <v>245</v>
      </c>
      <c r="C6" s="114">
        <v>50153494933.330002</v>
      </c>
      <c r="D6" s="114">
        <v>50111224933.139999</v>
      </c>
      <c r="E6" s="114">
        <v>50148775654.720001</v>
      </c>
      <c r="F6" s="114">
        <v>50172900185.470001</v>
      </c>
      <c r="G6" s="114">
        <v>50174917751.979996</v>
      </c>
      <c r="H6" s="114">
        <v>50174533421.040001</v>
      </c>
      <c r="I6" s="114">
        <v>50199905204.839996</v>
      </c>
      <c r="J6" s="114">
        <v>49699693533.639999</v>
      </c>
    </row>
    <row r="7" spans="2:24" s="145" customFormat="1">
      <c r="B7" s="113" t="s">
        <v>68</v>
      </c>
      <c r="C7" s="115">
        <v>29370374411.095947</v>
      </c>
      <c r="D7" s="115">
        <v>29015498650.13488</v>
      </c>
      <c r="E7" s="115">
        <v>28733678459.418221</v>
      </c>
      <c r="F7" s="115">
        <v>28863464828.689995</v>
      </c>
      <c r="G7" s="115">
        <v>29120838802.45488</v>
      </c>
      <c r="H7" s="115">
        <v>28917512522.091064</v>
      </c>
      <c r="I7" s="115">
        <v>29274345691.158573</v>
      </c>
      <c r="J7" s="115">
        <v>29400118520.26915</v>
      </c>
    </row>
    <row r="8" spans="2:24">
      <c r="B8" s="113" t="s">
        <v>74</v>
      </c>
      <c r="C8" s="114">
        <v>2529344940.96</v>
      </c>
      <c r="D8" s="114">
        <v>2529045921.6999998</v>
      </c>
      <c r="E8" s="114">
        <v>2481540392.4299998</v>
      </c>
      <c r="F8" s="114">
        <v>2489850249.9499998</v>
      </c>
      <c r="G8" s="114">
        <v>2494659000.9000001</v>
      </c>
      <c r="H8" s="114">
        <v>2488383973.4900002</v>
      </c>
      <c r="I8" s="114">
        <v>2532808231.9099998</v>
      </c>
      <c r="J8" s="114">
        <v>2533880156.75</v>
      </c>
      <c r="K8" s="121"/>
    </row>
    <row r="9" spans="2:24">
      <c r="B9" s="113" t="s">
        <v>236</v>
      </c>
      <c r="C9" s="114">
        <v>18002138920.610004</v>
      </c>
      <c r="D9" s="114">
        <v>17789361810.209999</v>
      </c>
      <c r="E9" s="114">
        <v>18040467610.950001</v>
      </c>
      <c r="F9" s="114">
        <v>17977988548.700001</v>
      </c>
      <c r="G9" s="114">
        <v>17838385351.695881</v>
      </c>
      <c r="H9" s="114">
        <v>18132696513.529003</v>
      </c>
      <c r="I9" s="114">
        <v>17912522944.264645</v>
      </c>
      <c r="J9" s="114">
        <v>17938505314.664646</v>
      </c>
      <c r="K9" s="121"/>
    </row>
    <row r="10" spans="2:24" s="2" customFormat="1">
      <c r="B10" s="117" t="s">
        <v>1</v>
      </c>
      <c r="C10" s="118">
        <f t="shared" ref="C10:H10" si="0">SUM(C2:C9)</f>
        <v>1292646760304.5654</v>
      </c>
      <c r="D10" s="118">
        <f t="shared" si="0"/>
        <v>1295982273118.8315</v>
      </c>
      <c r="E10" s="118">
        <f t="shared" si="0"/>
        <v>1300988568932.0234</v>
      </c>
      <c r="F10" s="118">
        <f t="shared" si="0"/>
        <v>1291434863103.0647</v>
      </c>
      <c r="G10" s="118">
        <f t="shared" si="0"/>
        <v>1292382495527.6172</v>
      </c>
      <c r="H10" s="118">
        <f t="shared" si="0"/>
        <v>1302656925591.9629</v>
      </c>
      <c r="I10" s="118">
        <f t="shared" ref="I10:J10" si="1">SUM(I2:I9)</f>
        <v>1313514372795.6267</v>
      </c>
      <c r="J10" s="118">
        <f t="shared" si="1"/>
        <v>1313588213467.2156</v>
      </c>
      <c r="K10" s="121"/>
      <c r="L10" s="137"/>
      <c r="M10" s="137"/>
      <c r="N10" s="137"/>
      <c r="O10" s="137"/>
      <c r="P10" s="137"/>
      <c r="Q10" s="137"/>
      <c r="R10" s="137"/>
      <c r="S10" s="137"/>
      <c r="T10" s="137"/>
      <c r="U10" s="137"/>
      <c r="V10" s="137"/>
      <c r="W10" s="137"/>
      <c r="X10" s="137"/>
    </row>
    <row r="11" spans="2:24">
      <c r="C11" s="10"/>
      <c r="D11" s="10"/>
      <c r="E11" s="10"/>
      <c r="F11" s="10"/>
      <c r="G11" s="10"/>
      <c r="H11" s="10"/>
      <c r="I11" s="10"/>
    </row>
    <row r="12" spans="2:24">
      <c r="B12" s="103" t="s">
        <v>126</v>
      </c>
      <c r="C12" s="104" t="s">
        <v>125</v>
      </c>
      <c r="D12" s="105">
        <f t="shared" ref="D12:J12" si="2">(C10+D10)/2</f>
        <v>1294314516711.6985</v>
      </c>
      <c r="E12" s="106">
        <f t="shared" si="2"/>
        <v>1298485421025.4275</v>
      </c>
      <c r="F12" s="106">
        <f t="shared" si="2"/>
        <v>1296211716017.5439</v>
      </c>
      <c r="G12" s="106">
        <f t="shared" si="2"/>
        <v>1291908679315.3408</v>
      </c>
      <c r="H12" s="106">
        <f>(G10+H10)/2</f>
        <v>1297519710559.79</v>
      </c>
      <c r="I12" s="106">
        <f t="shared" si="2"/>
        <v>1308085649193.7949</v>
      </c>
      <c r="J12" s="106">
        <f t="shared" si="2"/>
        <v>1313551293131.4211</v>
      </c>
    </row>
    <row r="13" spans="2:24">
      <c r="B13" s="11"/>
      <c r="C13" s="14"/>
      <c r="D13" s="14"/>
      <c r="E13" s="14"/>
      <c r="F13" s="14"/>
      <c r="G13" s="14"/>
      <c r="H13" s="14"/>
      <c r="I13" s="14"/>
    </row>
    <row r="14" spans="2:24">
      <c r="B14" s="11"/>
      <c r="C14" s="14"/>
      <c r="D14" s="14"/>
      <c r="E14" s="14"/>
      <c r="F14" s="14"/>
      <c r="G14" s="14"/>
      <c r="H14" s="120"/>
      <c r="I14" s="121"/>
      <c r="J14" s="120"/>
    </row>
    <row r="15" spans="2:24">
      <c r="B15" s="11"/>
      <c r="C15" s="14"/>
      <c r="D15" s="14"/>
      <c r="E15" s="14"/>
      <c r="F15" s="14"/>
      <c r="G15" s="14"/>
      <c r="H15" s="14"/>
      <c r="I15" s="14"/>
    </row>
    <row r="16" spans="2:24">
      <c r="B16" s="11"/>
      <c r="C16" s="14"/>
      <c r="D16" s="14"/>
      <c r="E16" s="14"/>
      <c r="F16" s="14"/>
      <c r="G16" s="14"/>
      <c r="H16" s="14"/>
      <c r="I16" s="14"/>
      <c r="J16" s="121"/>
    </row>
    <row r="17" spans="2:10">
      <c r="B17" s="11"/>
      <c r="C17" s="14"/>
      <c r="D17" s="14"/>
      <c r="E17" s="14"/>
      <c r="F17" s="14"/>
      <c r="G17" s="14"/>
      <c r="H17" s="14"/>
      <c r="I17" s="14"/>
    </row>
    <row r="18" spans="2:10">
      <c r="B18" s="11"/>
      <c r="C18" s="12"/>
      <c r="D18" s="12"/>
      <c r="E18" s="12"/>
      <c r="F18" s="12"/>
      <c r="G18" s="12"/>
      <c r="H18" s="12"/>
      <c r="I18" s="12"/>
    </row>
    <row r="19" spans="2:10">
      <c r="B19" s="11"/>
      <c r="C19" s="13"/>
      <c r="D19" s="13"/>
      <c r="E19" s="11"/>
      <c r="F19" s="11"/>
      <c r="G19" s="11"/>
      <c r="H19" s="11"/>
      <c r="I19" s="11"/>
    </row>
    <row r="20" spans="2:10">
      <c r="B20" s="11"/>
      <c r="C20" s="13"/>
      <c r="D20" s="13"/>
      <c r="E20" s="11"/>
      <c r="F20" s="11"/>
      <c r="G20" s="11"/>
      <c r="H20" s="11"/>
      <c r="I20" s="11"/>
      <c r="J20" s="123"/>
    </row>
    <row r="21" spans="2:10">
      <c r="B21" s="11"/>
      <c r="C21" s="13"/>
      <c r="D21" s="13"/>
      <c r="E21" s="11"/>
      <c r="F21" s="11"/>
      <c r="G21" s="11"/>
      <c r="H21" s="11"/>
      <c r="I21" s="11"/>
    </row>
    <row r="22" spans="2:10">
      <c r="C22" s="1"/>
      <c r="D22" s="1"/>
    </row>
    <row r="23" spans="2:10">
      <c r="C23" s="1"/>
      <c r="D23" s="1"/>
    </row>
  </sheetData>
  <pageMargins left="0.18" right="0.24" top="0.59" bottom="0.75" header="0.25" footer="0.3"/>
  <pageSetup scale="7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173"/>
  <sheetViews>
    <sheetView zoomScale="120" zoomScaleNormal="120" workbookViewId="0">
      <pane xSplit="1" ySplit="8" topLeftCell="AD9" activePane="bottomRight" state="frozen"/>
      <selection pane="topRight" activeCell="E1" sqref="E1"/>
      <selection pane="bottomLeft" activeCell="A8" sqref="A8"/>
      <selection pane="bottomRight" activeCell="AP1" sqref="AP1"/>
    </sheetView>
  </sheetViews>
  <sheetFormatPr defaultColWidth="8.85546875" defaultRowHeight="15"/>
  <cols>
    <col min="1" max="1" width="37.140625" customWidth="1"/>
    <col min="2" max="2" width="18.85546875" style="145" customWidth="1"/>
    <col min="3" max="3" width="8.42578125" style="145" customWidth="1"/>
    <col min="4" max="4" width="18.85546875" style="145" customWidth="1"/>
    <col min="5" max="5" width="8.28515625" style="145" customWidth="1"/>
    <col min="6" max="7" width="7.140625" style="145" customWidth="1"/>
    <col min="8" max="8" width="19" style="145" customWidth="1"/>
    <col min="9" max="9" width="10" style="145" customWidth="1"/>
    <col min="10" max="10" width="7.85546875" style="145" customWidth="1"/>
    <col min="11" max="11" width="8.7109375" style="145" customWidth="1"/>
    <col min="12" max="12" width="17.85546875" style="145" customWidth="1"/>
    <col min="13" max="15" width="9.28515625" style="145" customWidth="1"/>
    <col min="16" max="16" width="18.5703125" style="145" customWidth="1"/>
    <col min="17" max="19" width="9.28515625" style="145" customWidth="1"/>
    <col min="20" max="20" width="17.28515625" style="145" customWidth="1"/>
    <col min="21" max="23" width="9.28515625" style="145" customWidth="1"/>
    <col min="24" max="24" width="17.5703125" style="145" customWidth="1"/>
    <col min="25" max="27" width="9.28515625" style="145" customWidth="1"/>
    <col min="28" max="28" width="17.42578125" style="145" customWidth="1"/>
    <col min="29" max="29" width="9" style="145" customWidth="1"/>
    <col min="30" max="31" width="9.28515625" style="145" customWidth="1"/>
    <col min="32" max="32" width="17.85546875" style="145" customWidth="1"/>
    <col min="33" max="35" width="9.28515625" style="145" customWidth="1"/>
    <col min="36" max="36" width="8.28515625" customWidth="1"/>
    <col min="37" max="37" width="9" customWidth="1"/>
    <col min="38" max="38" width="7.28515625" customWidth="1"/>
    <col min="39" max="39" width="7.140625" customWidth="1"/>
    <col min="40" max="40" width="6.85546875" customWidth="1"/>
    <col min="41" max="41" width="7" customWidth="1"/>
    <col min="43" max="43" width="13.42578125" hidden="1" customWidth="1"/>
    <col min="44" max="44" width="9.7109375" hidden="1" customWidth="1"/>
    <col min="45" max="46" width="6.42578125" hidden="1" customWidth="1"/>
    <col min="47" max="47" width="10.7109375" customWidth="1"/>
  </cols>
  <sheetData>
    <row r="1" spans="1:49" s="145" customFormat="1" ht="51" customHeight="1" thickBot="1">
      <c r="A1" s="432" t="s">
        <v>79</v>
      </c>
      <c r="B1" s="433"/>
      <c r="C1" s="433"/>
      <c r="D1" s="433"/>
      <c r="E1" s="433"/>
      <c r="F1" s="433"/>
      <c r="G1" s="433"/>
      <c r="H1" s="433"/>
      <c r="I1" s="433"/>
      <c r="J1" s="433"/>
      <c r="K1" s="433"/>
      <c r="L1" s="433"/>
      <c r="M1" s="433"/>
      <c r="N1" s="433"/>
      <c r="O1" s="433"/>
      <c r="P1" s="433"/>
      <c r="Q1" s="433"/>
      <c r="R1" s="433"/>
      <c r="S1" s="433"/>
      <c r="T1" s="433"/>
      <c r="U1" s="433"/>
      <c r="V1" s="433"/>
      <c r="W1" s="433"/>
      <c r="X1" s="433"/>
      <c r="Y1" s="433"/>
      <c r="Z1" s="433"/>
      <c r="AA1" s="433"/>
      <c r="AB1" s="433"/>
      <c r="AC1" s="433"/>
      <c r="AD1" s="433"/>
      <c r="AE1" s="433"/>
      <c r="AF1" s="433"/>
      <c r="AG1" s="433"/>
      <c r="AH1" s="433"/>
      <c r="AI1" s="433"/>
      <c r="AJ1" s="433"/>
      <c r="AK1" s="433"/>
      <c r="AL1" s="433"/>
      <c r="AM1" s="433"/>
      <c r="AN1" s="433"/>
      <c r="AO1" s="434"/>
    </row>
    <row r="2" spans="1:49" ht="30.75" customHeight="1">
      <c r="A2" s="248"/>
      <c r="B2" s="435" t="s">
        <v>216</v>
      </c>
      <c r="C2" s="435"/>
      <c r="D2" s="435" t="s">
        <v>217</v>
      </c>
      <c r="E2" s="435"/>
      <c r="F2" s="435" t="s">
        <v>70</v>
      </c>
      <c r="G2" s="435"/>
      <c r="H2" s="435" t="s">
        <v>219</v>
      </c>
      <c r="I2" s="435"/>
      <c r="J2" s="435" t="s">
        <v>70</v>
      </c>
      <c r="K2" s="435"/>
      <c r="L2" s="435" t="s">
        <v>250</v>
      </c>
      <c r="M2" s="435"/>
      <c r="N2" s="435" t="s">
        <v>70</v>
      </c>
      <c r="O2" s="435"/>
      <c r="P2" s="435" t="s">
        <v>254</v>
      </c>
      <c r="Q2" s="435"/>
      <c r="R2" s="435" t="s">
        <v>70</v>
      </c>
      <c r="S2" s="435"/>
      <c r="T2" s="435" t="s">
        <v>258</v>
      </c>
      <c r="U2" s="435"/>
      <c r="V2" s="435" t="s">
        <v>70</v>
      </c>
      <c r="W2" s="435"/>
      <c r="X2" s="435" t="s">
        <v>259</v>
      </c>
      <c r="Y2" s="435"/>
      <c r="Z2" s="435" t="s">
        <v>70</v>
      </c>
      <c r="AA2" s="435"/>
      <c r="AB2" s="435" t="s">
        <v>267</v>
      </c>
      <c r="AC2" s="435"/>
      <c r="AD2" s="435" t="s">
        <v>70</v>
      </c>
      <c r="AE2" s="435"/>
      <c r="AF2" s="435" t="s">
        <v>268</v>
      </c>
      <c r="AG2" s="435"/>
      <c r="AH2" s="435" t="s">
        <v>70</v>
      </c>
      <c r="AI2" s="435"/>
      <c r="AJ2" s="435" t="s">
        <v>87</v>
      </c>
      <c r="AK2" s="435"/>
      <c r="AL2" s="435" t="s">
        <v>88</v>
      </c>
      <c r="AM2" s="435"/>
      <c r="AN2" s="435" t="s">
        <v>78</v>
      </c>
      <c r="AO2" s="436"/>
      <c r="AP2" s="20"/>
      <c r="AQ2" s="437" t="s">
        <v>92</v>
      </c>
      <c r="AR2" s="438"/>
      <c r="AS2" s="20"/>
      <c r="AT2" s="20"/>
    </row>
    <row r="3" spans="1:49" ht="14.25" customHeight="1">
      <c r="A3" s="249" t="s">
        <v>3</v>
      </c>
      <c r="B3" s="234" t="s">
        <v>66</v>
      </c>
      <c r="C3" s="235" t="s">
        <v>4</v>
      </c>
      <c r="D3" s="234" t="s">
        <v>66</v>
      </c>
      <c r="E3" s="235" t="s">
        <v>4</v>
      </c>
      <c r="F3" s="242" t="s">
        <v>66</v>
      </c>
      <c r="G3" s="243" t="s">
        <v>4</v>
      </c>
      <c r="H3" s="234" t="s">
        <v>66</v>
      </c>
      <c r="I3" s="235" t="s">
        <v>4</v>
      </c>
      <c r="J3" s="242" t="s">
        <v>66</v>
      </c>
      <c r="K3" s="243" t="s">
        <v>4</v>
      </c>
      <c r="L3" s="234" t="s">
        <v>66</v>
      </c>
      <c r="M3" s="235" t="s">
        <v>4</v>
      </c>
      <c r="N3" s="242" t="s">
        <v>66</v>
      </c>
      <c r="O3" s="243" t="s">
        <v>4</v>
      </c>
      <c r="P3" s="234" t="s">
        <v>66</v>
      </c>
      <c r="Q3" s="235" t="s">
        <v>4</v>
      </c>
      <c r="R3" s="242" t="s">
        <v>66</v>
      </c>
      <c r="S3" s="243" t="s">
        <v>4</v>
      </c>
      <c r="T3" s="234" t="s">
        <v>66</v>
      </c>
      <c r="U3" s="235" t="s">
        <v>4</v>
      </c>
      <c r="V3" s="242" t="s">
        <v>66</v>
      </c>
      <c r="W3" s="243" t="s">
        <v>4</v>
      </c>
      <c r="X3" s="234" t="s">
        <v>66</v>
      </c>
      <c r="Y3" s="235" t="s">
        <v>4</v>
      </c>
      <c r="Z3" s="242" t="s">
        <v>66</v>
      </c>
      <c r="AA3" s="243" t="s">
        <v>4</v>
      </c>
      <c r="AB3" s="234" t="s">
        <v>66</v>
      </c>
      <c r="AC3" s="235" t="s">
        <v>4</v>
      </c>
      <c r="AD3" s="242" t="s">
        <v>66</v>
      </c>
      <c r="AE3" s="243" t="s">
        <v>4</v>
      </c>
      <c r="AF3" s="243"/>
      <c r="AG3" s="243"/>
      <c r="AH3" s="242" t="s">
        <v>66</v>
      </c>
      <c r="AI3" s="243" t="s">
        <v>4</v>
      </c>
      <c r="AJ3" s="242" t="s">
        <v>66</v>
      </c>
      <c r="AK3" s="243" t="s">
        <v>4</v>
      </c>
      <c r="AL3" s="242" t="s">
        <v>66</v>
      </c>
      <c r="AM3" s="243" t="s">
        <v>4</v>
      </c>
      <c r="AN3" s="242" t="s">
        <v>66</v>
      </c>
      <c r="AO3" s="244" t="s">
        <v>4</v>
      </c>
      <c r="AP3" s="20"/>
      <c r="AQ3" s="23" t="s">
        <v>66</v>
      </c>
      <c r="AR3" s="24" t="s">
        <v>4</v>
      </c>
      <c r="AS3" s="20"/>
      <c r="AT3" s="20"/>
    </row>
    <row r="4" spans="1:49">
      <c r="A4" s="250" t="s">
        <v>0</v>
      </c>
      <c r="B4" s="73" t="s">
        <v>5</v>
      </c>
      <c r="C4" s="73" t="s">
        <v>5</v>
      </c>
      <c r="D4" s="73" t="s">
        <v>5</v>
      </c>
      <c r="E4" s="73" t="s">
        <v>5</v>
      </c>
      <c r="F4" s="25" t="s">
        <v>86</v>
      </c>
      <c r="G4" s="25" t="s">
        <v>86</v>
      </c>
      <c r="H4" s="73" t="s">
        <v>5</v>
      </c>
      <c r="I4" s="73" t="s">
        <v>5</v>
      </c>
      <c r="J4" s="25" t="s">
        <v>86</v>
      </c>
      <c r="K4" s="25" t="s">
        <v>86</v>
      </c>
      <c r="L4" s="73" t="s">
        <v>5</v>
      </c>
      <c r="M4" s="73" t="s">
        <v>5</v>
      </c>
      <c r="N4" s="25" t="s">
        <v>86</v>
      </c>
      <c r="O4" s="25" t="s">
        <v>86</v>
      </c>
      <c r="P4" s="73" t="s">
        <v>5</v>
      </c>
      <c r="Q4" s="73" t="s">
        <v>5</v>
      </c>
      <c r="R4" s="25" t="s">
        <v>86</v>
      </c>
      <c r="S4" s="25" t="s">
        <v>86</v>
      </c>
      <c r="T4" s="73" t="s">
        <v>5</v>
      </c>
      <c r="U4" s="73" t="s">
        <v>5</v>
      </c>
      <c r="V4" s="25" t="s">
        <v>86</v>
      </c>
      <c r="W4" s="25" t="s">
        <v>86</v>
      </c>
      <c r="X4" s="73" t="s">
        <v>5</v>
      </c>
      <c r="Y4" s="73" t="s">
        <v>5</v>
      </c>
      <c r="Z4" s="25" t="s">
        <v>86</v>
      </c>
      <c r="AA4" s="25" t="s">
        <v>86</v>
      </c>
      <c r="AB4" s="73" t="s">
        <v>5</v>
      </c>
      <c r="AC4" s="73" t="s">
        <v>5</v>
      </c>
      <c r="AD4" s="25" t="s">
        <v>86</v>
      </c>
      <c r="AE4" s="25" t="s">
        <v>86</v>
      </c>
      <c r="AF4" s="73" t="s">
        <v>5</v>
      </c>
      <c r="AG4" s="73" t="s">
        <v>5</v>
      </c>
      <c r="AH4" s="25" t="s">
        <v>86</v>
      </c>
      <c r="AI4" s="25" t="s">
        <v>86</v>
      </c>
      <c r="AJ4" s="26" t="s">
        <v>86</v>
      </c>
      <c r="AK4" s="26" t="s">
        <v>86</v>
      </c>
      <c r="AL4" s="27" t="s">
        <v>86</v>
      </c>
      <c r="AM4" s="27" t="s">
        <v>86</v>
      </c>
      <c r="AN4" s="21" t="s">
        <v>86</v>
      </c>
      <c r="AO4" s="22" t="s">
        <v>86</v>
      </c>
      <c r="AP4" s="20"/>
      <c r="AQ4" s="28" t="s">
        <v>5</v>
      </c>
      <c r="AR4" s="28" t="s">
        <v>5</v>
      </c>
      <c r="AS4" s="20"/>
      <c r="AT4" s="20"/>
    </row>
    <row r="5" spans="1:49">
      <c r="A5" s="251" t="s">
        <v>7</v>
      </c>
      <c r="B5" s="74">
        <v>7142575764.8199997</v>
      </c>
      <c r="C5" s="74">
        <v>11201.62</v>
      </c>
      <c r="D5" s="74">
        <v>7067663102.1899996</v>
      </c>
      <c r="E5" s="74">
        <v>11251.1</v>
      </c>
      <c r="F5" s="29">
        <f t="shared" ref="F5:F19" si="0">((D5-B5)/B5)</f>
        <v>-1.0488185928523783E-2</v>
      </c>
      <c r="G5" s="29">
        <f t="shared" ref="G5:G19" si="1">((E5-C5)/C5)</f>
        <v>4.4172182237925909E-3</v>
      </c>
      <c r="H5" s="74">
        <v>7026752059.29</v>
      </c>
      <c r="I5" s="74">
        <v>11225.33</v>
      </c>
      <c r="J5" s="29">
        <f t="shared" ref="J5:J19" si="2">((H5-D5)/D5)</f>
        <v>-5.7884823184799006E-3</v>
      </c>
      <c r="K5" s="29">
        <f t="shared" ref="K5:K19" si="3">((I5-E5)/E5)</f>
        <v>-2.2904427122681726E-3</v>
      </c>
      <c r="L5" s="85">
        <v>6853817247.0900002</v>
      </c>
      <c r="M5" s="74">
        <v>11039.32</v>
      </c>
      <c r="N5" s="29">
        <f t="shared" ref="N5:N19" si="4">((L5-H5)/H5)</f>
        <v>-2.4610917069624563E-2</v>
      </c>
      <c r="O5" s="29">
        <f t="shared" ref="O5:O19" si="5">((M5-I5)/I5)</f>
        <v>-1.6570559618291864E-2</v>
      </c>
      <c r="P5" s="85">
        <v>6832462621.4399996</v>
      </c>
      <c r="Q5" s="74">
        <v>11021.42</v>
      </c>
      <c r="R5" s="29">
        <f t="shared" ref="R5:R19" si="6">((P5-L5)/L5)</f>
        <v>-3.1157273210147729E-3</v>
      </c>
      <c r="S5" s="29">
        <f t="shared" ref="S5:S19" si="7">((Q5-M5)/M5)</f>
        <v>-1.621476685158111E-3</v>
      </c>
      <c r="T5" s="85">
        <v>6903128231.0500002</v>
      </c>
      <c r="U5" s="74">
        <v>11145.54</v>
      </c>
      <c r="V5" s="29">
        <f t="shared" ref="V5:V19" si="8">((T5-P5)/P5)</f>
        <v>1.0342626593851344E-2</v>
      </c>
      <c r="W5" s="29">
        <f t="shared" ref="W5:W19" si="9">((U5-Q5)/Q5)</f>
        <v>1.1261706749221135E-2</v>
      </c>
      <c r="X5" s="85">
        <v>6907395638.5600004</v>
      </c>
      <c r="Y5" s="74">
        <v>11144.13</v>
      </c>
      <c r="Z5" s="29">
        <f t="shared" ref="Z5:Z19" si="10">((X5-T5)/T5)</f>
        <v>6.1818459213977756E-4</v>
      </c>
      <c r="AA5" s="29">
        <f t="shared" ref="AA5:AA19" si="11">((Y5-U5)/U5)</f>
        <v>-1.2650800230421078E-4</v>
      </c>
      <c r="AB5" s="85">
        <v>6969991990.04</v>
      </c>
      <c r="AC5" s="74">
        <v>11187.18</v>
      </c>
      <c r="AD5" s="29">
        <f t="shared" ref="AD5:AD19" si="12">((AB5-X5)/X5)</f>
        <v>9.0622218207047911E-3</v>
      </c>
      <c r="AE5" s="29">
        <f t="shared" ref="AE5:AE19" si="13">((AC5-Y5)/Y5)</f>
        <v>3.8630202626854762E-3</v>
      </c>
      <c r="AF5" s="85">
        <v>6969145327.29</v>
      </c>
      <c r="AG5" s="74">
        <v>11186.09</v>
      </c>
      <c r="AH5" s="29">
        <f t="shared" ref="AH5:AH19" si="14">((AF5-AB5)/AB5)</f>
        <v>-1.2147255710047683E-4</v>
      </c>
      <c r="AI5" s="29">
        <f t="shared" ref="AI5:AI19" si="15">((AG5-AC5)/AC5)</f>
        <v>-9.7432954506868169E-5</v>
      </c>
      <c r="AJ5" s="30">
        <f>AVERAGE(F5,J5,N5,R5,V5,Z5,AD5,AH5)</f>
        <v>-3.0127190235059481E-3</v>
      </c>
      <c r="AK5" s="30">
        <f>AVERAGE(G5,K5,O5,S5,W5,AA5,AE5,AI5)</f>
        <v>-1.4555934210375322E-4</v>
      </c>
      <c r="AL5" s="31">
        <f>((AF5-D5)/D5)</f>
        <v>-1.3939229059952322E-2</v>
      </c>
      <c r="AM5" s="31">
        <f>((AG5-E5)/E5)</f>
        <v>-5.7781016967230064E-3</v>
      </c>
      <c r="AN5" s="32">
        <f>STDEV(F5,J5,N5,R5,V5,Z5,AD5,AH5)</f>
        <v>1.1185401563851774E-2</v>
      </c>
      <c r="AO5" s="95">
        <f>STDEV(G5,K5,O5,S5,W5,AA5,AE5,AI5)</f>
        <v>7.9603978641838262E-3</v>
      </c>
      <c r="AP5" s="33"/>
      <c r="AQ5" s="34">
        <v>7877662528.1199999</v>
      </c>
      <c r="AR5" s="34">
        <v>7704.04</v>
      </c>
      <c r="AS5" s="35" t="e">
        <f>(#REF!/AQ5)-1</f>
        <v>#REF!</v>
      </c>
      <c r="AT5" s="35" t="e">
        <f>(#REF!/AR5)-1</f>
        <v>#REF!</v>
      </c>
    </row>
    <row r="6" spans="1:49">
      <c r="A6" s="251" t="s">
        <v>50</v>
      </c>
      <c r="B6" s="75">
        <v>854791066.09000003</v>
      </c>
      <c r="C6" s="85">
        <v>1.74</v>
      </c>
      <c r="D6" s="75">
        <v>865121606.44000006</v>
      </c>
      <c r="E6" s="85">
        <v>1.76</v>
      </c>
      <c r="F6" s="29">
        <f t="shared" si="0"/>
        <v>1.2085456621878559E-2</v>
      </c>
      <c r="G6" s="29">
        <f t="shared" si="1"/>
        <v>1.1494252873563229E-2</v>
      </c>
      <c r="H6" s="75">
        <v>868529930.99000001</v>
      </c>
      <c r="I6" s="85">
        <v>1.77</v>
      </c>
      <c r="J6" s="29">
        <f t="shared" si="2"/>
        <v>3.9397057299554736E-3</v>
      </c>
      <c r="K6" s="29">
        <f t="shared" si="3"/>
        <v>5.6818181818181872E-3</v>
      </c>
      <c r="L6" s="85">
        <v>854189886.38</v>
      </c>
      <c r="M6" s="74">
        <v>1.74</v>
      </c>
      <c r="N6" s="29">
        <f t="shared" si="4"/>
        <v>-1.6510708610415318E-2</v>
      </c>
      <c r="O6" s="29">
        <f t="shared" si="5"/>
        <v>-1.6949152542372895E-2</v>
      </c>
      <c r="P6" s="85">
        <v>839389724.32000005</v>
      </c>
      <c r="Q6" s="74">
        <v>1.75</v>
      </c>
      <c r="R6" s="29">
        <f t="shared" si="6"/>
        <v>-1.7326547991245889E-2</v>
      </c>
      <c r="S6" s="29">
        <f t="shared" si="7"/>
        <v>5.7471264367816143E-3</v>
      </c>
      <c r="T6" s="85">
        <v>859587988.23000002</v>
      </c>
      <c r="U6" s="74">
        <v>1.75</v>
      </c>
      <c r="V6" s="29">
        <f t="shared" si="8"/>
        <v>2.4063034517563135E-2</v>
      </c>
      <c r="W6" s="29">
        <f t="shared" si="9"/>
        <v>0</v>
      </c>
      <c r="X6" s="85">
        <v>854255888.96000004</v>
      </c>
      <c r="Y6" s="74">
        <v>1.74</v>
      </c>
      <c r="Z6" s="29">
        <f t="shared" si="10"/>
        <v>-6.2030872266833851E-3</v>
      </c>
      <c r="AA6" s="29">
        <f t="shared" si="11"/>
        <v>-5.7142857142857195E-3</v>
      </c>
      <c r="AB6" s="85">
        <v>862034046.66999996</v>
      </c>
      <c r="AC6" s="74">
        <v>1.76</v>
      </c>
      <c r="AD6" s="29">
        <f t="shared" si="12"/>
        <v>9.10518477018556E-3</v>
      </c>
      <c r="AE6" s="29">
        <f t="shared" si="13"/>
        <v>1.1494252873563229E-2</v>
      </c>
      <c r="AF6" s="85">
        <v>876562541.54999995</v>
      </c>
      <c r="AG6" s="74">
        <v>1.79</v>
      </c>
      <c r="AH6" s="29">
        <f t="shared" si="14"/>
        <v>1.6853736735947891E-2</v>
      </c>
      <c r="AI6" s="29">
        <f t="shared" si="15"/>
        <v>1.7045454545454562E-2</v>
      </c>
      <c r="AJ6" s="30">
        <f t="shared" ref="AJ6:AJ20" si="16">AVERAGE(F6,J6,N6,R6,V6,Z6,AD6,AH6)</f>
        <v>3.2508468183982536E-3</v>
      </c>
      <c r="AK6" s="30">
        <f t="shared" ref="AK6:AK19" si="17">AVERAGE(G6,K6,O6,S6,W6,AA6,AE6,AI6)</f>
        <v>3.5999333318152758E-3</v>
      </c>
      <c r="AL6" s="31">
        <f t="shared" ref="AL6:AL20" si="18">((AF6-D6)/D6)</f>
        <v>1.3224655383512692E-2</v>
      </c>
      <c r="AM6" s="31">
        <f t="shared" ref="AM6:AM19" si="19">((AG6-E6)/E6)</f>
        <v>1.7045454545454562E-2</v>
      </c>
      <c r="AN6" s="32">
        <f t="shared" ref="AN6:AN20" si="20">STDEV(F6,J6,N6,R6,V6,Z6,AD6,AH6)</f>
        <v>1.5279814040634308E-2</v>
      </c>
      <c r="AO6" s="95">
        <f t="shared" ref="AO6:AO19" si="21">STDEV(G6,K6,O6,S6,W6,AA6,AE6,AI6)</f>
        <v>1.0930601945368025E-2</v>
      </c>
      <c r="AP6" s="36"/>
      <c r="AQ6" s="37">
        <v>486981928.81999999</v>
      </c>
      <c r="AR6" s="38">
        <v>0.95</v>
      </c>
      <c r="AS6" s="35" t="e">
        <f>(#REF!/AQ6)-1</f>
        <v>#REF!</v>
      </c>
      <c r="AT6" s="35" t="e">
        <f>(#REF!/AR6)-1</f>
        <v>#REF!</v>
      </c>
    </row>
    <row r="7" spans="1:49">
      <c r="A7" s="251" t="s">
        <v>12</v>
      </c>
      <c r="B7" s="143">
        <v>270161365.18000001</v>
      </c>
      <c r="C7" s="74">
        <v>135.52000000000001</v>
      </c>
      <c r="D7" s="143">
        <v>266459791.97</v>
      </c>
      <c r="E7" s="74">
        <v>135.96</v>
      </c>
      <c r="F7" s="29">
        <f t="shared" si="0"/>
        <v>-1.3701341816709308E-2</v>
      </c>
      <c r="G7" s="29">
        <f t="shared" si="1"/>
        <v>3.2467532467532296E-3</v>
      </c>
      <c r="H7" s="143">
        <v>257894091.94999999</v>
      </c>
      <c r="I7" s="74">
        <v>131.61000000000001</v>
      </c>
      <c r="J7" s="29">
        <f t="shared" si="2"/>
        <v>-3.2146313545739012E-2</v>
      </c>
      <c r="K7" s="29">
        <f t="shared" si="3"/>
        <v>-3.1994704324801365E-2</v>
      </c>
      <c r="L7" s="85">
        <v>254753353.78999999</v>
      </c>
      <c r="M7" s="74">
        <v>130.1</v>
      </c>
      <c r="N7" s="29">
        <f t="shared" si="4"/>
        <v>-1.2178402910482016E-2</v>
      </c>
      <c r="O7" s="29">
        <f t="shared" si="5"/>
        <v>-1.1473292303016634E-2</v>
      </c>
      <c r="P7" s="85">
        <v>258104839.72999999</v>
      </c>
      <c r="Q7" s="74">
        <v>131.88</v>
      </c>
      <c r="R7" s="29">
        <f t="shared" si="6"/>
        <v>1.315580694086845E-2</v>
      </c>
      <c r="S7" s="29">
        <f t="shared" si="7"/>
        <v>1.3681783243658733E-2</v>
      </c>
      <c r="T7" s="85">
        <v>254168049.94</v>
      </c>
      <c r="U7" s="74">
        <v>129.74</v>
      </c>
      <c r="V7" s="29">
        <f t="shared" si="8"/>
        <v>-1.5252677145140768E-2</v>
      </c>
      <c r="W7" s="29">
        <f t="shared" si="9"/>
        <v>-1.6226872914770901E-2</v>
      </c>
      <c r="X7" s="85">
        <v>253489403.93000001</v>
      </c>
      <c r="Y7" s="74">
        <v>129.38</v>
      </c>
      <c r="Z7" s="29">
        <f t="shared" si="10"/>
        <v>-2.6700681307512669E-3</v>
      </c>
      <c r="AA7" s="29">
        <f t="shared" si="11"/>
        <v>-2.7747803298906553E-3</v>
      </c>
      <c r="AB7" s="85">
        <v>255590865.41999999</v>
      </c>
      <c r="AC7" s="74">
        <v>130.47999999999999</v>
      </c>
      <c r="AD7" s="29">
        <f t="shared" si="12"/>
        <v>8.2901354353268706E-3</v>
      </c>
      <c r="AE7" s="29">
        <f t="shared" si="13"/>
        <v>8.5020868758694888E-3</v>
      </c>
      <c r="AF7" s="85">
        <v>257707838.31999999</v>
      </c>
      <c r="AG7" s="74">
        <v>131.58000000000001</v>
      </c>
      <c r="AH7" s="29">
        <f t="shared" si="14"/>
        <v>8.2826625925041877E-3</v>
      </c>
      <c r="AI7" s="29">
        <f t="shared" si="15"/>
        <v>8.4304107909259872E-3</v>
      </c>
      <c r="AJ7" s="30">
        <f t="shared" si="16"/>
        <v>-5.7775248225153571E-3</v>
      </c>
      <c r="AK7" s="30">
        <f t="shared" si="17"/>
        <v>-3.5760769644090141E-3</v>
      </c>
      <c r="AL7" s="31">
        <f t="shared" si="18"/>
        <v>-3.2845306923400153E-2</v>
      </c>
      <c r="AM7" s="31">
        <f t="shared" si="19"/>
        <v>-3.2215357458075869E-2</v>
      </c>
      <c r="AN7" s="32">
        <f t="shared" si="20"/>
        <v>1.5364917927122836E-2</v>
      </c>
      <c r="AO7" s="95">
        <f t="shared" si="21"/>
        <v>1.5423042346949302E-2</v>
      </c>
      <c r="AP7" s="36"/>
      <c r="AQ7" s="34">
        <v>204065067.03999999</v>
      </c>
      <c r="AR7" s="38">
        <v>105.02</v>
      </c>
      <c r="AS7" s="35" t="e">
        <f>(#REF!/AQ7)-1</f>
        <v>#REF!</v>
      </c>
      <c r="AT7" s="35" t="e">
        <f>(#REF!/AR7)-1</f>
        <v>#REF!</v>
      </c>
    </row>
    <row r="8" spans="1:49">
      <c r="A8" s="251" t="s">
        <v>14</v>
      </c>
      <c r="B8" s="143">
        <v>614623480.52999997</v>
      </c>
      <c r="C8" s="74">
        <v>17.64</v>
      </c>
      <c r="D8" s="143">
        <v>614504742.85000002</v>
      </c>
      <c r="E8" s="74">
        <v>17.7</v>
      </c>
      <c r="F8" s="29">
        <f t="shared" si="0"/>
        <v>-1.9318767304099427E-4</v>
      </c>
      <c r="G8" s="29">
        <f t="shared" si="1"/>
        <v>3.4013605442176145E-3</v>
      </c>
      <c r="H8" s="143">
        <v>610807762.99000001</v>
      </c>
      <c r="I8" s="74">
        <v>17.59</v>
      </c>
      <c r="J8" s="29">
        <f t="shared" si="2"/>
        <v>-6.016194184041381E-3</v>
      </c>
      <c r="K8" s="29">
        <f t="shared" si="3"/>
        <v>-6.2146892655366914E-3</v>
      </c>
      <c r="L8" s="85">
        <v>591577714.44000006</v>
      </c>
      <c r="M8" s="74">
        <v>17.04</v>
      </c>
      <c r="N8" s="29">
        <f t="shared" si="4"/>
        <v>-3.1482979940965126E-2</v>
      </c>
      <c r="O8" s="29">
        <f t="shared" si="5"/>
        <v>-3.1267765776009135E-2</v>
      </c>
      <c r="P8" s="85">
        <v>603221240</v>
      </c>
      <c r="Q8" s="74">
        <v>17.36</v>
      </c>
      <c r="R8" s="29">
        <f t="shared" si="6"/>
        <v>1.9682157180349415E-2</v>
      </c>
      <c r="S8" s="29">
        <f t="shared" si="7"/>
        <v>1.8779342723004713E-2</v>
      </c>
      <c r="T8" s="85">
        <v>603221240</v>
      </c>
      <c r="U8" s="74">
        <v>17.36</v>
      </c>
      <c r="V8" s="29">
        <f t="shared" si="8"/>
        <v>0</v>
      </c>
      <c r="W8" s="29">
        <f t="shared" si="9"/>
        <v>0</v>
      </c>
      <c r="X8" s="85">
        <v>598450648.96000004</v>
      </c>
      <c r="Y8" s="74">
        <v>17.22</v>
      </c>
      <c r="Z8" s="29">
        <f t="shared" si="10"/>
        <v>-7.9085262979134516E-3</v>
      </c>
      <c r="AA8" s="29">
        <f t="shared" si="11"/>
        <v>-8.0645161290322908E-3</v>
      </c>
      <c r="AB8" s="85">
        <v>613201784.89999998</v>
      </c>
      <c r="AC8" s="74">
        <v>17.73</v>
      </c>
      <c r="AD8" s="29">
        <f t="shared" si="12"/>
        <v>2.4648876169880957E-2</v>
      </c>
      <c r="AE8" s="29">
        <f t="shared" si="13"/>
        <v>2.9616724738676051E-2</v>
      </c>
      <c r="AF8" s="85">
        <v>613201784.89999998</v>
      </c>
      <c r="AG8" s="74">
        <v>17.727</v>
      </c>
      <c r="AH8" s="29">
        <f t="shared" si="14"/>
        <v>0</v>
      </c>
      <c r="AI8" s="29">
        <f t="shared" si="15"/>
        <v>-1.6920473773266291E-4</v>
      </c>
      <c r="AJ8" s="30">
        <f t="shared" si="16"/>
        <v>-1.5873184321632278E-4</v>
      </c>
      <c r="AK8" s="30">
        <f t="shared" si="17"/>
        <v>7.6015651219844989E-4</v>
      </c>
      <c r="AL8" s="31">
        <f t="shared" si="18"/>
        <v>-2.1203383133498424E-3</v>
      </c>
      <c r="AM8" s="31">
        <f t="shared" si="19"/>
        <v>1.5254237288136172E-3</v>
      </c>
      <c r="AN8" s="32">
        <f t="shared" si="20"/>
        <v>1.7257327923567545E-2</v>
      </c>
      <c r="AO8" s="95">
        <f t="shared" si="21"/>
        <v>1.8197806922229758E-2</v>
      </c>
      <c r="AP8" s="36"/>
      <c r="AQ8" s="39">
        <v>166618649</v>
      </c>
      <c r="AR8" s="40">
        <v>9.4</v>
      </c>
      <c r="AS8" s="35" t="e">
        <f>(#REF!/AQ8)-1</f>
        <v>#REF!</v>
      </c>
      <c r="AT8" s="35" t="e">
        <f>(#REF!/AR8)-1</f>
        <v>#REF!</v>
      </c>
    </row>
    <row r="9" spans="1:49" s="109" customFormat="1">
      <c r="A9" s="251" t="s">
        <v>18</v>
      </c>
      <c r="B9" s="142">
        <v>360686304.31</v>
      </c>
      <c r="C9" s="74">
        <v>170.01480000000001</v>
      </c>
      <c r="D9" s="142">
        <v>354835907.38</v>
      </c>
      <c r="E9" s="74">
        <v>170.05439999999999</v>
      </c>
      <c r="F9" s="29">
        <f t="shared" si="0"/>
        <v>-1.6220180417418208E-2</v>
      </c>
      <c r="G9" s="29">
        <f t="shared" si="1"/>
        <v>2.3292089865105132E-4</v>
      </c>
      <c r="H9" s="142">
        <v>352330240.68000001</v>
      </c>
      <c r="I9" s="74">
        <v>168.32740000000001</v>
      </c>
      <c r="J9" s="29">
        <f t="shared" si="2"/>
        <v>-7.0614801035810216E-3</v>
      </c>
      <c r="K9" s="29">
        <f t="shared" si="3"/>
        <v>-1.0155573745812961E-2</v>
      </c>
      <c r="L9" s="85">
        <v>345065079.81999999</v>
      </c>
      <c r="M9" s="74">
        <v>165.02549999999999</v>
      </c>
      <c r="N9" s="29">
        <f t="shared" si="4"/>
        <v>-2.0620315888804207E-2</v>
      </c>
      <c r="O9" s="29">
        <f t="shared" si="5"/>
        <v>-1.9615938938045842E-2</v>
      </c>
      <c r="P9" s="85">
        <v>344250722.77999997</v>
      </c>
      <c r="Q9" s="74">
        <v>166.4425</v>
      </c>
      <c r="R9" s="29">
        <f t="shared" si="6"/>
        <v>-2.3600100028227235E-3</v>
      </c>
      <c r="S9" s="29">
        <f t="shared" si="7"/>
        <v>8.5865517753317012E-3</v>
      </c>
      <c r="T9" s="85">
        <v>345494504.24000001</v>
      </c>
      <c r="U9" s="74">
        <v>167.20699999999999</v>
      </c>
      <c r="V9" s="29">
        <f t="shared" si="8"/>
        <v>3.6130104534156651E-3</v>
      </c>
      <c r="W9" s="29">
        <f t="shared" si="9"/>
        <v>4.5931778241735024E-3</v>
      </c>
      <c r="X9" s="85">
        <v>344150422.88999999</v>
      </c>
      <c r="Y9" s="74">
        <v>166.63800000000001</v>
      </c>
      <c r="Z9" s="29">
        <f t="shared" si="10"/>
        <v>-3.8903118096094199E-3</v>
      </c>
      <c r="AA9" s="29">
        <f t="shared" si="11"/>
        <v>-3.4029675791084611E-3</v>
      </c>
      <c r="AB9" s="85">
        <v>344056669.35000002</v>
      </c>
      <c r="AC9" s="74">
        <v>165.04050000000001</v>
      </c>
      <c r="AD9" s="29">
        <f t="shared" si="12"/>
        <v>-2.7242023767591909E-4</v>
      </c>
      <c r="AE9" s="29">
        <f t="shared" si="13"/>
        <v>-9.5866489036114007E-3</v>
      </c>
      <c r="AF9" s="85">
        <v>351595701.93000001</v>
      </c>
      <c r="AG9" s="74">
        <v>170.3355</v>
      </c>
      <c r="AH9" s="29">
        <f t="shared" si="14"/>
        <v>2.1912182647826305E-2</v>
      </c>
      <c r="AI9" s="29">
        <f t="shared" si="15"/>
        <v>3.2083034164341405E-2</v>
      </c>
      <c r="AJ9" s="30">
        <f t="shared" si="16"/>
        <v>-3.1124406698336909E-3</v>
      </c>
      <c r="AK9" s="30">
        <f t="shared" si="17"/>
        <v>3.4181943698987456E-4</v>
      </c>
      <c r="AL9" s="31">
        <f t="shared" si="18"/>
        <v>-9.1315602017977143E-3</v>
      </c>
      <c r="AM9" s="31">
        <f t="shared" si="19"/>
        <v>1.6530004516202418E-3</v>
      </c>
      <c r="AN9" s="32">
        <f t="shared" si="20"/>
        <v>1.2953950665439907E-2</v>
      </c>
      <c r="AO9" s="95">
        <f t="shared" si="21"/>
        <v>1.5650976816177095E-2</v>
      </c>
      <c r="AP9" s="36"/>
      <c r="AQ9" s="39"/>
      <c r="AR9" s="40"/>
      <c r="AS9" s="35"/>
      <c r="AT9" s="35"/>
    </row>
    <row r="10" spans="1:49">
      <c r="A10" s="251" t="s">
        <v>84</v>
      </c>
      <c r="B10" s="142">
        <v>1847542708.23</v>
      </c>
      <c r="C10" s="74">
        <v>0.95750000000000002</v>
      </c>
      <c r="D10" s="142">
        <v>1827738531.25</v>
      </c>
      <c r="E10" s="74">
        <v>0.94799999999999995</v>
      </c>
      <c r="F10" s="29">
        <f t="shared" si="0"/>
        <v>-1.0719198474698861E-2</v>
      </c>
      <c r="G10" s="29">
        <f t="shared" si="1"/>
        <v>-9.9216710182768297E-3</v>
      </c>
      <c r="H10" s="142">
        <v>1820167177.9200001</v>
      </c>
      <c r="I10" s="74">
        <v>0.94930000000000003</v>
      </c>
      <c r="J10" s="29">
        <f t="shared" si="2"/>
        <v>-4.1424707093206791E-3</v>
      </c>
      <c r="K10" s="29">
        <f t="shared" si="3"/>
        <v>1.3713080168777205E-3</v>
      </c>
      <c r="L10" s="85">
        <v>1690478736.49</v>
      </c>
      <c r="M10" s="74">
        <v>0.9294</v>
      </c>
      <c r="N10" s="29">
        <f t="shared" si="4"/>
        <v>-7.1250840583886255E-2</v>
      </c>
      <c r="O10" s="29">
        <f t="shared" si="5"/>
        <v>-2.0962814705572555E-2</v>
      </c>
      <c r="P10" s="85">
        <v>1696923831.6400001</v>
      </c>
      <c r="Q10" s="74">
        <v>0.93489999999999995</v>
      </c>
      <c r="R10" s="29">
        <f t="shared" si="6"/>
        <v>3.8125857550756724E-3</v>
      </c>
      <c r="S10" s="29">
        <f t="shared" si="7"/>
        <v>5.9177964278028291E-3</v>
      </c>
      <c r="T10" s="74">
        <v>1705211492.9000001</v>
      </c>
      <c r="U10" s="74">
        <v>0.9395</v>
      </c>
      <c r="V10" s="29">
        <f t="shared" si="8"/>
        <v>4.8839323872246765E-3</v>
      </c>
      <c r="W10" s="29">
        <f t="shared" si="9"/>
        <v>4.920312332869878E-3</v>
      </c>
      <c r="X10" s="74">
        <v>1702161786.1199999</v>
      </c>
      <c r="Y10" s="74">
        <v>0.9375</v>
      </c>
      <c r="Z10" s="29">
        <f t="shared" si="10"/>
        <v>-1.7884624826294529E-3</v>
      </c>
      <c r="AA10" s="29">
        <f t="shared" si="11"/>
        <v>-2.1287919105907418E-3</v>
      </c>
      <c r="AB10" s="74">
        <v>1729853751.8299999</v>
      </c>
      <c r="AC10" s="74">
        <v>0.95279999999999998</v>
      </c>
      <c r="AD10" s="29">
        <f t="shared" si="12"/>
        <v>1.6268703677764149E-2</v>
      </c>
      <c r="AE10" s="29">
        <f t="shared" si="13"/>
        <v>1.631999999999998E-2</v>
      </c>
      <c r="AF10" s="74">
        <v>1735902427.5799999</v>
      </c>
      <c r="AG10" s="74">
        <v>0.95620000000000005</v>
      </c>
      <c r="AH10" s="29">
        <f t="shared" si="14"/>
        <v>3.4966399579161819E-3</v>
      </c>
      <c r="AI10" s="29">
        <f t="shared" si="15"/>
        <v>3.5684298908480998E-3</v>
      </c>
      <c r="AJ10" s="30">
        <f t="shared" si="16"/>
        <v>-7.4298888090693219E-3</v>
      </c>
      <c r="AK10" s="30">
        <f t="shared" si="17"/>
        <v>-1.1442887075520229E-4</v>
      </c>
      <c r="AL10" s="31">
        <f t="shared" si="18"/>
        <v>-5.0245755670091874E-2</v>
      </c>
      <c r="AM10" s="31">
        <f t="shared" si="19"/>
        <v>8.6497890295359672E-3</v>
      </c>
      <c r="AN10" s="32">
        <f t="shared" si="20"/>
        <v>2.6953934236586544E-2</v>
      </c>
      <c r="AO10" s="95">
        <f t="shared" si="21"/>
        <v>1.1228105838341182E-2</v>
      </c>
      <c r="AP10" s="36"/>
      <c r="AQ10" s="34">
        <v>1147996444.8800001</v>
      </c>
      <c r="AR10" s="38">
        <v>0.69840000000000002</v>
      </c>
      <c r="AS10" s="35" t="e">
        <f>(#REF!/AQ10)-1</f>
        <v>#REF!</v>
      </c>
      <c r="AT10" s="35" t="e">
        <f>(#REF!/AR10)-1</f>
        <v>#REF!</v>
      </c>
    </row>
    <row r="11" spans="1:49">
      <c r="A11" s="251" t="s">
        <v>15</v>
      </c>
      <c r="B11" s="142">
        <v>2790700353.3899999</v>
      </c>
      <c r="C11" s="74">
        <v>20.844100000000001</v>
      </c>
      <c r="D11" s="142">
        <v>2755372307</v>
      </c>
      <c r="E11" s="74">
        <v>21.224699999999999</v>
      </c>
      <c r="F11" s="29">
        <f t="shared" si="0"/>
        <v>-1.2659204470693231E-2</v>
      </c>
      <c r="G11" s="29">
        <f t="shared" si="1"/>
        <v>1.8259363560911606E-2</v>
      </c>
      <c r="H11" s="142">
        <v>2749338559.21</v>
      </c>
      <c r="I11" s="74">
        <v>21.138300000000001</v>
      </c>
      <c r="J11" s="29">
        <f t="shared" si="2"/>
        <v>-2.1898121624693971E-3</v>
      </c>
      <c r="K11" s="29">
        <f t="shared" si="3"/>
        <v>-4.07072891489621E-3</v>
      </c>
      <c r="L11" s="271">
        <v>2686722992.8699999</v>
      </c>
      <c r="M11" s="77">
        <v>20.6723</v>
      </c>
      <c r="N11" s="29">
        <f t="shared" si="4"/>
        <v>-2.277477472908692E-2</v>
      </c>
      <c r="O11" s="29">
        <f t="shared" si="5"/>
        <v>-2.2045292194736617E-2</v>
      </c>
      <c r="P11" s="85">
        <v>2689989401.4400001</v>
      </c>
      <c r="Q11" s="74">
        <v>20.72</v>
      </c>
      <c r="R11" s="29">
        <f t="shared" si="6"/>
        <v>1.2157593390418498E-3</v>
      </c>
      <c r="S11" s="29">
        <f t="shared" si="7"/>
        <v>2.3074355538570436E-3</v>
      </c>
      <c r="T11" s="85">
        <v>2674734964.5700002</v>
      </c>
      <c r="U11" s="74">
        <v>20.794499999999999</v>
      </c>
      <c r="V11" s="29">
        <f t="shared" si="8"/>
        <v>-5.6708167183981877E-3</v>
      </c>
      <c r="W11" s="29">
        <f t="shared" si="9"/>
        <v>3.5955598455598677E-3</v>
      </c>
      <c r="X11" s="74">
        <v>2636852949.6599998</v>
      </c>
      <c r="Y11" s="74">
        <v>20.533100000000001</v>
      </c>
      <c r="Z11" s="29">
        <f t="shared" si="10"/>
        <v>-1.4162904142575625E-2</v>
      </c>
      <c r="AA11" s="29">
        <f t="shared" si="11"/>
        <v>-1.2570631657409331E-2</v>
      </c>
      <c r="AB11" s="74">
        <v>2713036470.5999999</v>
      </c>
      <c r="AC11" s="74">
        <v>21.105</v>
      </c>
      <c r="AD11" s="29">
        <f t="shared" si="12"/>
        <v>2.8891835227225427E-2</v>
      </c>
      <c r="AE11" s="29">
        <f t="shared" si="13"/>
        <v>2.7852589233968536E-2</v>
      </c>
      <c r="AF11" s="74">
        <v>2716686645.1799998</v>
      </c>
      <c r="AG11" s="74">
        <v>21.128499999999999</v>
      </c>
      <c r="AH11" s="29">
        <f t="shared" si="14"/>
        <v>1.3454203876561495E-3</v>
      </c>
      <c r="AI11" s="29">
        <f t="shared" si="15"/>
        <v>1.1134802179577599E-3</v>
      </c>
      <c r="AJ11" s="30">
        <f t="shared" si="16"/>
        <v>-3.2505621586624918E-3</v>
      </c>
      <c r="AK11" s="30">
        <f t="shared" si="17"/>
        <v>1.8052219556515818E-3</v>
      </c>
      <c r="AL11" s="31">
        <f t="shared" si="18"/>
        <v>-1.4040085153545158E-2</v>
      </c>
      <c r="AM11" s="31">
        <f t="shared" si="19"/>
        <v>-4.5324551112618612E-3</v>
      </c>
      <c r="AN11" s="32">
        <f t="shared" si="20"/>
        <v>1.5445684787632566E-2</v>
      </c>
      <c r="AO11" s="95">
        <f t="shared" si="21"/>
        <v>1.5870813931610134E-2</v>
      </c>
      <c r="AP11" s="36"/>
      <c r="AQ11" s="34">
        <v>2845469436.1399999</v>
      </c>
      <c r="AR11" s="38">
        <v>13.0688</v>
      </c>
      <c r="AS11" s="35" t="e">
        <f>(#REF!/AQ11)-1</f>
        <v>#REF!</v>
      </c>
      <c r="AT11" s="35" t="e">
        <f>(#REF!/AR11)-1</f>
        <v>#REF!</v>
      </c>
    </row>
    <row r="12" spans="1:49" ht="12.75" customHeight="1">
      <c r="A12" s="251" t="s">
        <v>59</v>
      </c>
      <c r="B12" s="142">
        <v>359269771.93000001</v>
      </c>
      <c r="C12" s="74">
        <v>151.12</v>
      </c>
      <c r="D12" s="142">
        <v>357113184.25</v>
      </c>
      <c r="E12" s="74">
        <v>151.30000000000001</v>
      </c>
      <c r="F12" s="29">
        <f t="shared" si="0"/>
        <v>-6.0026972723444044E-3</v>
      </c>
      <c r="G12" s="29">
        <f t="shared" si="1"/>
        <v>1.1911064055056036E-3</v>
      </c>
      <c r="H12" s="142">
        <v>356822058.33999997</v>
      </c>
      <c r="I12" s="74">
        <v>151.35</v>
      </c>
      <c r="J12" s="29">
        <f t="shared" si="2"/>
        <v>-8.1522027984332599E-4</v>
      </c>
      <c r="K12" s="29">
        <f t="shared" si="3"/>
        <v>3.3046926635811597E-4</v>
      </c>
      <c r="L12" s="271">
        <v>347153065.94999999</v>
      </c>
      <c r="M12" s="77">
        <v>148.22</v>
      </c>
      <c r="N12" s="29">
        <f t="shared" si="4"/>
        <v>-2.7097518676344919E-2</v>
      </c>
      <c r="O12" s="29">
        <f t="shared" si="5"/>
        <v>-2.0680541790551673E-2</v>
      </c>
      <c r="P12" s="85">
        <v>350775776.5</v>
      </c>
      <c r="Q12" s="74">
        <v>149.61000000000001</v>
      </c>
      <c r="R12" s="29">
        <f t="shared" si="6"/>
        <v>1.0435484820179541E-2</v>
      </c>
      <c r="S12" s="29">
        <f t="shared" si="7"/>
        <v>9.3779516934287873E-3</v>
      </c>
      <c r="T12" s="74">
        <v>351282974.75</v>
      </c>
      <c r="U12" s="74">
        <v>149.97999999999999</v>
      </c>
      <c r="V12" s="29">
        <f t="shared" si="8"/>
        <v>1.445932940583199E-3</v>
      </c>
      <c r="W12" s="29">
        <f t="shared" si="9"/>
        <v>2.4730967181336547E-3</v>
      </c>
      <c r="X12" s="74">
        <v>351282974.75</v>
      </c>
      <c r="Y12" s="74">
        <v>149.97999999999999</v>
      </c>
      <c r="Z12" s="29">
        <f t="shared" si="10"/>
        <v>0</v>
      </c>
      <c r="AA12" s="29">
        <f t="shared" si="11"/>
        <v>0</v>
      </c>
      <c r="AB12" s="74">
        <v>357366311.89999998</v>
      </c>
      <c r="AC12" s="74">
        <v>152.15</v>
      </c>
      <c r="AD12" s="29">
        <f t="shared" si="12"/>
        <v>1.7317483588065567E-2</v>
      </c>
      <c r="AE12" s="29">
        <f t="shared" si="13"/>
        <v>1.4468595812775143E-2</v>
      </c>
      <c r="AF12" s="74">
        <v>355207830.41000003</v>
      </c>
      <c r="AG12" s="74">
        <v>152.19</v>
      </c>
      <c r="AH12" s="29">
        <f t="shared" si="14"/>
        <v>-6.039969124465059E-3</v>
      </c>
      <c r="AI12" s="29">
        <f t="shared" si="15"/>
        <v>2.6289845547152179E-4</v>
      </c>
      <c r="AJ12" s="30">
        <f t="shared" si="16"/>
        <v>-1.3445630005211756E-3</v>
      </c>
      <c r="AK12" s="30">
        <f t="shared" si="17"/>
        <v>9.2794707014014395E-4</v>
      </c>
      <c r="AL12" s="31">
        <f t="shared" si="18"/>
        <v>-5.3354340417353938E-3</v>
      </c>
      <c r="AM12" s="31">
        <f t="shared" si="19"/>
        <v>5.8823529411763803E-3</v>
      </c>
      <c r="AN12" s="32">
        <f t="shared" si="20"/>
        <v>1.3114202824812543E-2</v>
      </c>
      <c r="AO12" s="95">
        <f t="shared" si="21"/>
        <v>1.0182587608048048E-2</v>
      </c>
      <c r="AP12" s="36"/>
      <c r="AQ12" s="39">
        <v>155057555.75</v>
      </c>
      <c r="AR12" s="39">
        <v>111.51</v>
      </c>
      <c r="AS12" s="35" t="e">
        <f>(#REF!/AQ12)-1</f>
        <v>#REF!</v>
      </c>
      <c r="AT12" s="35" t="e">
        <f>(#REF!/AR12)-1</f>
        <v>#REF!</v>
      </c>
      <c r="AU12" s="100"/>
      <c r="AV12" s="101"/>
      <c r="AW12" s="110"/>
    </row>
    <row r="13" spans="1:49" ht="12.75" customHeight="1">
      <c r="A13" s="251" t="s">
        <v>60</v>
      </c>
      <c r="B13" s="142">
        <v>246258383.22</v>
      </c>
      <c r="C13" s="222">
        <v>11.9643</v>
      </c>
      <c r="D13" s="142">
        <v>243333455.84</v>
      </c>
      <c r="E13" s="74">
        <v>11.8635</v>
      </c>
      <c r="F13" s="29">
        <f t="shared" si="0"/>
        <v>-1.1877473334123822E-2</v>
      </c>
      <c r="G13" s="29">
        <f t="shared" si="1"/>
        <v>-8.4250645670870469E-3</v>
      </c>
      <c r="H13" s="142">
        <v>243333455.84</v>
      </c>
      <c r="I13" s="74">
        <v>11.834300000000001</v>
      </c>
      <c r="J13" s="29">
        <f t="shared" si="2"/>
        <v>0</v>
      </c>
      <c r="K13" s="29">
        <f t="shared" si="3"/>
        <v>-2.4613309731529014E-3</v>
      </c>
      <c r="L13" s="271">
        <v>236056042.05000001</v>
      </c>
      <c r="M13" s="74">
        <v>11.482799999999999</v>
      </c>
      <c r="N13" s="29">
        <f t="shared" si="4"/>
        <v>-2.9907164902080452E-2</v>
      </c>
      <c r="O13" s="29">
        <f t="shared" si="5"/>
        <v>-2.9701799007968488E-2</v>
      </c>
      <c r="P13" s="271">
        <v>236056042.05000001</v>
      </c>
      <c r="Q13" s="74">
        <v>11.482799999999999</v>
      </c>
      <c r="R13" s="29">
        <f t="shared" si="6"/>
        <v>0</v>
      </c>
      <c r="S13" s="29">
        <f t="shared" si="7"/>
        <v>0</v>
      </c>
      <c r="T13" s="74">
        <v>240267183.31999999</v>
      </c>
      <c r="U13" s="74">
        <v>11.676683000000001</v>
      </c>
      <c r="V13" s="29">
        <f t="shared" si="8"/>
        <v>1.7839582640752749E-2</v>
      </c>
      <c r="W13" s="29">
        <f t="shared" si="9"/>
        <v>1.6884644860138763E-2</v>
      </c>
      <c r="X13" s="74">
        <v>239740865.94999999</v>
      </c>
      <c r="Y13" s="74">
        <v>11.630869000000001</v>
      </c>
      <c r="Z13" s="29">
        <f t="shared" si="10"/>
        <v>-2.190550381152255E-3</v>
      </c>
      <c r="AA13" s="29">
        <f t="shared" si="11"/>
        <v>-3.9235457535329189E-3</v>
      </c>
      <c r="AB13" s="74">
        <v>245665276.41</v>
      </c>
      <c r="AC13" s="74">
        <v>11.8811</v>
      </c>
      <c r="AD13" s="29">
        <f t="shared" si="12"/>
        <v>2.4711725456249896E-2</v>
      </c>
      <c r="AE13" s="29">
        <f t="shared" si="13"/>
        <v>2.1514385554510108E-2</v>
      </c>
      <c r="AF13" s="74">
        <v>246037982.44</v>
      </c>
      <c r="AG13" s="74">
        <v>11.8993</v>
      </c>
      <c r="AH13" s="29">
        <f t="shared" si="14"/>
        <v>1.5171294675686202E-3</v>
      </c>
      <c r="AI13" s="29">
        <f t="shared" si="15"/>
        <v>1.5318446945148359E-3</v>
      </c>
      <c r="AJ13" s="30">
        <f t="shared" si="16"/>
        <v>1.1656118401841606E-5</v>
      </c>
      <c r="AK13" s="30">
        <f t="shared" si="17"/>
        <v>-5.7260814907220603E-4</v>
      </c>
      <c r="AL13" s="31">
        <f t="shared" si="18"/>
        <v>1.1114487281100845E-2</v>
      </c>
      <c r="AM13" s="31">
        <f t="shared" si="19"/>
        <v>3.0176592068108109E-3</v>
      </c>
      <c r="AN13" s="32">
        <f t="shared" si="20"/>
        <v>1.6782354998106676E-2</v>
      </c>
      <c r="AO13" s="95">
        <f t="shared" si="21"/>
        <v>1.5685819182483525E-2</v>
      </c>
      <c r="AP13" s="36"/>
      <c r="AQ13" s="44">
        <v>212579164.06</v>
      </c>
      <c r="AR13" s="44">
        <v>9.9</v>
      </c>
      <c r="AS13" s="35" t="e">
        <f>(#REF!/AQ13)-1</f>
        <v>#REF!</v>
      </c>
      <c r="AT13" s="35" t="e">
        <f>(#REF!/AR13)-1</f>
        <v>#REF!</v>
      </c>
    </row>
    <row r="14" spans="1:49" ht="12.75" customHeight="1">
      <c r="A14" s="252" t="s">
        <v>75</v>
      </c>
      <c r="B14" s="74">
        <v>338512433.44</v>
      </c>
      <c r="C14" s="74">
        <v>2858.84</v>
      </c>
      <c r="D14" s="74">
        <v>333372082.38999999</v>
      </c>
      <c r="E14" s="74">
        <v>2857.11</v>
      </c>
      <c r="F14" s="29">
        <f t="shared" si="0"/>
        <v>-1.5185117420247191E-2</v>
      </c>
      <c r="G14" s="29">
        <f t="shared" si="1"/>
        <v>-6.0514054651537624E-4</v>
      </c>
      <c r="H14" s="74">
        <v>332289559.44</v>
      </c>
      <c r="I14" s="74">
        <v>2847.79</v>
      </c>
      <c r="J14" s="29">
        <f t="shared" si="2"/>
        <v>-3.2471913731923823E-3</v>
      </c>
      <c r="K14" s="29">
        <f t="shared" si="3"/>
        <v>-3.2620375134314616E-3</v>
      </c>
      <c r="L14" s="85">
        <v>328903993.38999999</v>
      </c>
      <c r="M14" s="74">
        <v>2818.72</v>
      </c>
      <c r="N14" s="29">
        <f t="shared" si="4"/>
        <v>-1.01886019401441E-2</v>
      </c>
      <c r="O14" s="29">
        <f t="shared" si="5"/>
        <v>-1.0207915611755138E-2</v>
      </c>
      <c r="P14" s="85">
        <v>347721340.69</v>
      </c>
      <c r="Q14" s="74">
        <v>2807.98</v>
      </c>
      <c r="R14" s="29">
        <f t="shared" si="6"/>
        <v>5.7212279808616442E-2</v>
      </c>
      <c r="S14" s="29">
        <f t="shared" si="7"/>
        <v>-3.8102401089855618E-3</v>
      </c>
      <c r="T14" s="85">
        <v>350973803.18000001</v>
      </c>
      <c r="U14" s="74">
        <v>2834.3</v>
      </c>
      <c r="V14" s="29">
        <f t="shared" si="8"/>
        <v>9.3536464674442866E-3</v>
      </c>
      <c r="W14" s="29">
        <f t="shared" si="9"/>
        <v>9.3732861345166858E-3</v>
      </c>
      <c r="X14" s="85">
        <v>348554660.81</v>
      </c>
      <c r="Y14" s="74">
        <v>2815.07</v>
      </c>
      <c r="Z14" s="29">
        <f t="shared" si="10"/>
        <v>-6.8926579365221922E-3</v>
      </c>
      <c r="AA14" s="29">
        <f t="shared" si="11"/>
        <v>-6.7847440285079266E-3</v>
      </c>
      <c r="AB14" s="85">
        <v>352507523.17000002</v>
      </c>
      <c r="AC14" s="74">
        <v>2847.11</v>
      </c>
      <c r="AD14" s="29">
        <f t="shared" si="12"/>
        <v>1.1340724438497042E-2</v>
      </c>
      <c r="AE14" s="29">
        <f t="shared" si="13"/>
        <v>1.1381599747075548E-2</v>
      </c>
      <c r="AF14" s="85">
        <v>353002821.55000001</v>
      </c>
      <c r="AG14" s="74">
        <v>2850.87</v>
      </c>
      <c r="AH14" s="29">
        <f t="shared" si="14"/>
        <v>1.4050717997332869E-3</v>
      </c>
      <c r="AI14" s="29">
        <f t="shared" si="15"/>
        <v>1.3206374182942575E-3</v>
      </c>
      <c r="AJ14" s="30">
        <f t="shared" si="16"/>
        <v>5.4747692305231492E-3</v>
      </c>
      <c r="AK14" s="30">
        <f t="shared" si="17"/>
        <v>-3.2431931366362166E-4</v>
      </c>
      <c r="AL14" s="31">
        <f t="shared" si="18"/>
        <v>5.8885372222124865E-2</v>
      </c>
      <c r="AM14" s="31">
        <f t="shared" si="19"/>
        <v>-2.1840251162889199E-3</v>
      </c>
      <c r="AN14" s="32">
        <f t="shared" si="20"/>
        <v>2.2815989135050695E-2</v>
      </c>
      <c r="AO14" s="95">
        <f t="shared" si="21"/>
        <v>7.5029635191922817E-3</v>
      </c>
      <c r="AP14" s="36"/>
      <c r="AQ14" s="34">
        <v>305162610.31</v>
      </c>
      <c r="AR14" s="34">
        <v>1481.86</v>
      </c>
      <c r="AS14" s="35" t="e">
        <f>(#REF!/AQ14)-1</f>
        <v>#REF!</v>
      </c>
      <c r="AT14" s="35" t="e">
        <f>(#REF!/AR14)-1</f>
        <v>#REF!</v>
      </c>
    </row>
    <row r="15" spans="1:49" s="109" customFormat="1" ht="12.75" customHeight="1">
      <c r="A15" s="251" t="s">
        <v>90</v>
      </c>
      <c r="B15" s="74">
        <v>266714372.16</v>
      </c>
      <c r="C15" s="74">
        <v>133.32</v>
      </c>
      <c r="D15" s="74">
        <v>252064469.28</v>
      </c>
      <c r="E15" s="74">
        <v>133.31</v>
      </c>
      <c r="F15" s="29">
        <f t="shared" si="0"/>
        <v>-5.4927309546002362E-2</v>
      </c>
      <c r="G15" s="29">
        <f t="shared" si="1"/>
        <v>-7.500750075000679E-5</v>
      </c>
      <c r="H15" s="74">
        <v>256218536.13999999</v>
      </c>
      <c r="I15" s="74">
        <v>132.68</v>
      </c>
      <c r="J15" s="29">
        <f t="shared" si="2"/>
        <v>1.6480176170269898E-2</v>
      </c>
      <c r="K15" s="29">
        <f t="shared" si="3"/>
        <v>-4.7258270197284187E-3</v>
      </c>
      <c r="L15" s="85">
        <v>256724758.03</v>
      </c>
      <c r="M15" s="74">
        <v>128.72999999999999</v>
      </c>
      <c r="N15" s="29">
        <f t="shared" si="4"/>
        <v>1.9757426516690876E-3</v>
      </c>
      <c r="O15" s="29">
        <f t="shared" si="5"/>
        <v>-2.977087729876407E-2</v>
      </c>
      <c r="P15" s="85">
        <v>259619893.41</v>
      </c>
      <c r="Q15" s="74">
        <v>129.88999999999999</v>
      </c>
      <c r="R15" s="29">
        <f t="shared" si="6"/>
        <v>1.1277195866172282E-2</v>
      </c>
      <c r="S15" s="29">
        <f t="shared" si="7"/>
        <v>9.0111085217120853E-3</v>
      </c>
      <c r="T15" s="85">
        <v>252646300.16999999</v>
      </c>
      <c r="U15" s="74">
        <v>131.16439258929128</v>
      </c>
      <c r="V15" s="29">
        <f t="shared" si="8"/>
        <v>-2.6860781538751689E-2</v>
      </c>
      <c r="W15" s="29">
        <f t="shared" si="9"/>
        <v>9.8113218053067653E-3</v>
      </c>
      <c r="X15" s="85">
        <v>251884497.97</v>
      </c>
      <c r="Y15" s="74">
        <v>130.74</v>
      </c>
      <c r="Z15" s="29">
        <f t="shared" si="10"/>
        <v>-3.0152913360986825E-3</v>
      </c>
      <c r="AA15" s="29">
        <f t="shared" si="11"/>
        <v>-3.235577742658808E-3</v>
      </c>
      <c r="AB15" s="85">
        <v>248623351.50999999</v>
      </c>
      <c r="AC15" s="74">
        <v>131.26</v>
      </c>
      <c r="AD15" s="29">
        <f t="shared" si="12"/>
        <v>-1.2946991523029012E-2</v>
      </c>
      <c r="AE15" s="29">
        <f t="shared" si="13"/>
        <v>3.9773596450969999E-3</v>
      </c>
      <c r="AF15" s="85">
        <v>254394027.99000001</v>
      </c>
      <c r="AG15" s="74">
        <v>134.79261835014478</v>
      </c>
      <c r="AH15" s="29">
        <f t="shared" si="14"/>
        <v>2.3210516811683773E-2</v>
      </c>
      <c r="AI15" s="29">
        <f t="shared" si="15"/>
        <v>2.6913136904958002E-2</v>
      </c>
      <c r="AJ15" s="30">
        <f t="shared" si="16"/>
        <v>-5.6008428055108368E-3</v>
      </c>
      <c r="AK15" s="30">
        <f t="shared" si="17"/>
        <v>1.4882046643965681E-3</v>
      </c>
      <c r="AL15" s="31">
        <f t="shared" si="18"/>
        <v>9.2419162314077343E-3</v>
      </c>
      <c r="AM15" s="31">
        <f t="shared" si="19"/>
        <v>1.1121583903268891E-2</v>
      </c>
      <c r="AN15" s="32">
        <f t="shared" si="20"/>
        <v>2.5650605595790875E-2</v>
      </c>
      <c r="AO15" s="95">
        <f t="shared" si="21"/>
        <v>1.6120056632283469E-2</v>
      </c>
      <c r="AP15" s="36"/>
      <c r="AQ15" s="34"/>
      <c r="AR15" s="34"/>
      <c r="AS15" s="35"/>
      <c r="AT15" s="35"/>
    </row>
    <row r="16" spans="1:49" s="109" customFormat="1" ht="12.75" customHeight="1">
      <c r="A16" s="251" t="s">
        <v>136</v>
      </c>
      <c r="B16" s="74">
        <v>330930344.86000001</v>
      </c>
      <c r="C16" s="74">
        <v>1.32</v>
      </c>
      <c r="D16" s="74">
        <v>327634704.44999999</v>
      </c>
      <c r="E16" s="74">
        <v>1.31</v>
      </c>
      <c r="F16" s="29">
        <f t="shared" si="0"/>
        <v>-9.9587132494430089E-3</v>
      </c>
      <c r="G16" s="29">
        <f t="shared" si="1"/>
        <v>-7.575757575757582E-3</v>
      </c>
      <c r="H16" s="74">
        <v>327636702.44</v>
      </c>
      <c r="I16" s="74">
        <v>1.31</v>
      </c>
      <c r="J16" s="29">
        <f t="shared" si="2"/>
        <v>6.0982245558008279E-6</v>
      </c>
      <c r="K16" s="29">
        <f t="shared" si="3"/>
        <v>0</v>
      </c>
      <c r="L16" s="275">
        <v>322428350.97000003</v>
      </c>
      <c r="M16" s="74">
        <v>1.2883</v>
      </c>
      <c r="N16" s="29">
        <f t="shared" si="4"/>
        <v>-1.5896727781753245E-2</v>
      </c>
      <c r="O16" s="29">
        <f t="shared" si="5"/>
        <v>-1.6564885496183245E-2</v>
      </c>
      <c r="P16" s="85">
        <v>326250699.75</v>
      </c>
      <c r="Q16" s="74">
        <v>1.3</v>
      </c>
      <c r="R16" s="29">
        <f t="shared" si="6"/>
        <v>1.1854878048101971E-2</v>
      </c>
      <c r="S16" s="29">
        <f t="shared" si="7"/>
        <v>9.0817356205853007E-3</v>
      </c>
      <c r="T16" s="85">
        <v>325530965.17000002</v>
      </c>
      <c r="U16" s="74">
        <v>1.3</v>
      </c>
      <c r="V16" s="29">
        <f t="shared" si="8"/>
        <v>-2.206078272173831E-3</v>
      </c>
      <c r="W16" s="29">
        <f t="shared" si="9"/>
        <v>0</v>
      </c>
      <c r="X16" s="85">
        <v>325243434.75999999</v>
      </c>
      <c r="Y16" s="74">
        <v>1.3</v>
      </c>
      <c r="Z16" s="29">
        <f t="shared" si="10"/>
        <v>-8.8326592786609716E-4</v>
      </c>
      <c r="AA16" s="29">
        <f t="shared" si="11"/>
        <v>0</v>
      </c>
      <c r="AB16" s="85">
        <v>325243434.75999999</v>
      </c>
      <c r="AC16" s="74">
        <v>1.3</v>
      </c>
      <c r="AD16" s="29">
        <f t="shared" si="12"/>
        <v>0</v>
      </c>
      <c r="AE16" s="29">
        <f t="shared" si="13"/>
        <v>0</v>
      </c>
      <c r="AF16" s="85">
        <v>331417821.64999998</v>
      </c>
      <c r="AG16" s="74">
        <v>1.32</v>
      </c>
      <c r="AH16" s="29">
        <f t="shared" si="14"/>
        <v>1.8983894000984589E-2</v>
      </c>
      <c r="AI16" s="29">
        <f t="shared" si="15"/>
        <v>1.5384615384615398E-2</v>
      </c>
      <c r="AJ16" s="30">
        <f t="shared" si="16"/>
        <v>2.3751063030077232E-4</v>
      </c>
      <c r="AK16" s="30">
        <f t="shared" si="17"/>
        <v>4.071349165748377E-5</v>
      </c>
      <c r="AL16" s="31">
        <f t="shared" si="18"/>
        <v>1.1546753590559653E-2</v>
      </c>
      <c r="AM16" s="31">
        <f t="shared" si="19"/>
        <v>7.6335877862595486E-3</v>
      </c>
      <c r="AN16" s="32">
        <f t="shared" si="20"/>
        <v>1.1071223803577893E-2</v>
      </c>
      <c r="AO16" s="95">
        <f t="shared" si="21"/>
        <v>9.6431958695966363E-3</v>
      </c>
      <c r="AP16" s="36"/>
      <c r="AQ16" s="34"/>
      <c r="AR16" s="34"/>
      <c r="AS16" s="35"/>
      <c r="AT16" s="35"/>
    </row>
    <row r="17" spans="1:46" s="109" customFormat="1" ht="12.75" customHeight="1">
      <c r="A17" s="251" t="s">
        <v>139</v>
      </c>
      <c r="B17" s="74">
        <v>289508771.24000001</v>
      </c>
      <c r="C17" s="74">
        <v>1.4803999999999999</v>
      </c>
      <c r="D17" s="74">
        <v>288325398.82999998</v>
      </c>
      <c r="E17" s="74">
        <v>1.4750000000000001</v>
      </c>
      <c r="F17" s="29">
        <f t="shared" si="0"/>
        <v>-4.0875183329731378E-3</v>
      </c>
      <c r="G17" s="29">
        <f t="shared" si="1"/>
        <v>-3.6476627938394012E-3</v>
      </c>
      <c r="H17" s="74">
        <v>288980870.43000001</v>
      </c>
      <c r="I17" s="74">
        <v>1.4785999999999999</v>
      </c>
      <c r="J17" s="29">
        <f t="shared" si="2"/>
        <v>2.2733744673895258E-3</v>
      </c>
      <c r="K17" s="29">
        <f t="shared" si="3"/>
        <v>2.4406779661015764E-3</v>
      </c>
      <c r="L17" s="85">
        <v>284050603.94999999</v>
      </c>
      <c r="M17" s="74">
        <v>1.4540999999999999</v>
      </c>
      <c r="N17" s="29">
        <f t="shared" si="4"/>
        <v>-1.7060874903808834E-2</v>
      </c>
      <c r="O17" s="29">
        <f t="shared" si="5"/>
        <v>-1.6569728121195705E-2</v>
      </c>
      <c r="P17" s="85">
        <v>284050603.94999999</v>
      </c>
      <c r="Q17" s="74">
        <v>1.4540999999999999</v>
      </c>
      <c r="R17" s="29">
        <f t="shared" si="6"/>
        <v>0</v>
      </c>
      <c r="S17" s="29">
        <f t="shared" si="7"/>
        <v>0</v>
      </c>
      <c r="T17" s="85">
        <v>280702830.07999998</v>
      </c>
      <c r="U17" s="74">
        <v>1.4379999999999999</v>
      </c>
      <c r="V17" s="29">
        <f t="shared" si="8"/>
        <v>-1.1785836127246175E-2</v>
      </c>
      <c r="W17" s="29">
        <f t="shared" si="9"/>
        <v>-1.1072140843133212E-2</v>
      </c>
      <c r="X17" s="74">
        <v>280586910.74000001</v>
      </c>
      <c r="Y17" s="74">
        <v>1.4381999999999999</v>
      </c>
      <c r="Z17" s="29">
        <f t="shared" si="10"/>
        <v>-4.1296106621702708E-4</v>
      </c>
      <c r="AA17" s="29">
        <f t="shared" si="11"/>
        <v>1.3908205841444923E-4</v>
      </c>
      <c r="AB17" s="74">
        <v>283592345.72000003</v>
      </c>
      <c r="AC17" s="74">
        <v>1.4539</v>
      </c>
      <c r="AD17" s="29">
        <f t="shared" si="12"/>
        <v>1.0711244412911844E-2</v>
      </c>
      <c r="AE17" s="29">
        <f t="shared" si="13"/>
        <v>1.0916423306911451E-2</v>
      </c>
      <c r="AF17" s="74">
        <v>287358160.60000002</v>
      </c>
      <c r="AG17" s="74">
        <v>1.4712000000000001</v>
      </c>
      <c r="AH17" s="29">
        <f t="shared" si="14"/>
        <v>1.3278972217811926E-2</v>
      </c>
      <c r="AI17" s="29">
        <f t="shared" si="15"/>
        <v>1.1899030194648939E-2</v>
      </c>
      <c r="AJ17" s="30">
        <f t="shared" si="16"/>
        <v>-8.8544991651648441E-4</v>
      </c>
      <c r="AK17" s="30">
        <f t="shared" si="17"/>
        <v>-7.3678977901148733E-4</v>
      </c>
      <c r="AL17" s="31">
        <f t="shared" si="18"/>
        <v>-3.3546757723215857E-3</v>
      </c>
      <c r="AM17" s="31">
        <f t="shared" si="19"/>
        <v>-2.5762711864406951E-3</v>
      </c>
      <c r="AN17" s="32">
        <f t="shared" si="20"/>
        <v>1.0259599321977026E-2</v>
      </c>
      <c r="AO17" s="95">
        <f t="shared" si="21"/>
        <v>9.8040970548940072E-3</v>
      </c>
      <c r="AP17" s="36"/>
      <c r="AQ17" s="34"/>
      <c r="AR17" s="34"/>
      <c r="AS17" s="35"/>
      <c r="AT17" s="35"/>
    </row>
    <row r="18" spans="1:46" s="145" customFormat="1" ht="12.75" customHeight="1">
      <c r="A18" s="251" t="s">
        <v>150</v>
      </c>
      <c r="B18" s="74">
        <v>418102394</v>
      </c>
      <c r="C18" s="74">
        <v>141.59</v>
      </c>
      <c r="D18" s="74">
        <v>411507877.01999998</v>
      </c>
      <c r="E18" s="74">
        <v>141.12</v>
      </c>
      <c r="F18" s="29">
        <f t="shared" si="0"/>
        <v>-1.577249275449023E-2</v>
      </c>
      <c r="G18" s="29">
        <f t="shared" si="1"/>
        <v>-3.319443463521427E-3</v>
      </c>
      <c r="H18" s="74">
        <v>409776270.69</v>
      </c>
      <c r="I18" s="74">
        <v>140.52000000000001</v>
      </c>
      <c r="J18" s="29">
        <f>((H18-D18)/D18)</f>
        <v>-4.2079542742648988E-3</v>
      </c>
      <c r="K18" s="29">
        <f>((I18-E18)/E18)</f>
        <v>-4.2517006802720685E-3</v>
      </c>
      <c r="L18" s="85">
        <v>428984438.39999998</v>
      </c>
      <c r="M18" s="74">
        <v>137.07</v>
      </c>
      <c r="N18" s="29">
        <f>((L18-H18)/H18)</f>
        <v>4.6874768218414374E-2</v>
      </c>
      <c r="O18" s="29">
        <f>((M18-I18)/I18)</f>
        <v>-2.4551665243381846E-2</v>
      </c>
      <c r="P18" s="85">
        <v>435285774.20999998</v>
      </c>
      <c r="Q18" s="74">
        <v>139</v>
      </c>
      <c r="R18" s="29">
        <f t="shared" si="6"/>
        <v>1.4688961290769289E-2</v>
      </c>
      <c r="S18" s="29">
        <f t="shared" si="7"/>
        <v>1.4080396877507893E-2</v>
      </c>
      <c r="T18" s="74">
        <v>433487034.02999997</v>
      </c>
      <c r="U18" s="74">
        <v>138.38</v>
      </c>
      <c r="V18" s="29">
        <f t="shared" si="8"/>
        <v>-4.1323201597032204E-3</v>
      </c>
      <c r="W18" s="29">
        <f t="shared" si="9"/>
        <v>-4.4604316546762914E-3</v>
      </c>
      <c r="X18" s="74">
        <v>425260840.12</v>
      </c>
      <c r="Y18" s="74">
        <v>139.35</v>
      </c>
      <c r="Z18" s="29">
        <f t="shared" si="10"/>
        <v>-1.8976793454520403E-2</v>
      </c>
      <c r="AA18" s="29">
        <f t="shared" si="11"/>
        <v>7.0096834802717079E-3</v>
      </c>
      <c r="AB18" s="74">
        <v>431517902.86000001</v>
      </c>
      <c r="AC18" s="74">
        <v>141.44999999999999</v>
      </c>
      <c r="AD18" s="29">
        <f t="shared" si="12"/>
        <v>1.4713470297980865E-2</v>
      </c>
      <c r="AE18" s="29">
        <f t="shared" si="13"/>
        <v>1.5069967707212016E-2</v>
      </c>
      <c r="AF18" s="74">
        <v>431706225.83999997</v>
      </c>
      <c r="AG18" s="74">
        <v>141.58000000000001</v>
      </c>
      <c r="AH18" s="29">
        <f t="shared" si="14"/>
        <v>4.3641985361858381E-4</v>
      </c>
      <c r="AI18" s="29">
        <f t="shared" si="15"/>
        <v>9.1905266878772633E-4</v>
      </c>
      <c r="AJ18" s="30">
        <f t="shared" si="16"/>
        <v>4.2030073772255459E-3</v>
      </c>
      <c r="AK18" s="30">
        <f t="shared" si="17"/>
        <v>6.1982461490963598E-5</v>
      </c>
      <c r="AL18" s="31">
        <f t="shared" si="18"/>
        <v>4.9083747718924757E-2</v>
      </c>
      <c r="AM18" s="31">
        <f t="shared" si="19"/>
        <v>3.2596371882086732E-3</v>
      </c>
      <c r="AN18" s="32">
        <f t="shared" si="20"/>
        <v>2.115263289356149E-2</v>
      </c>
      <c r="AO18" s="95">
        <f t="shared" si="21"/>
        <v>1.2689064296095677E-2</v>
      </c>
      <c r="AP18" s="36"/>
      <c r="AQ18" s="34"/>
      <c r="AR18" s="34"/>
      <c r="AS18" s="35"/>
      <c r="AT18" s="35"/>
    </row>
    <row r="19" spans="1:46">
      <c r="A19" s="251" t="s">
        <v>252</v>
      </c>
      <c r="B19" s="74">
        <v>418102394</v>
      </c>
      <c r="C19" s="74">
        <v>141.59</v>
      </c>
      <c r="D19" s="74">
        <v>411507877.01999998</v>
      </c>
      <c r="E19" s="74">
        <v>141.12</v>
      </c>
      <c r="F19" s="29">
        <f t="shared" si="0"/>
        <v>-1.577249275449023E-2</v>
      </c>
      <c r="G19" s="29">
        <f t="shared" si="1"/>
        <v>-3.319443463521427E-3</v>
      </c>
      <c r="H19" s="74">
        <v>409776270.69</v>
      </c>
      <c r="I19" s="74">
        <v>140.52000000000001</v>
      </c>
      <c r="J19" s="29">
        <f t="shared" si="2"/>
        <v>-4.2079542742648988E-3</v>
      </c>
      <c r="K19" s="29">
        <f t="shared" si="3"/>
        <v>-4.2517006802720685E-3</v>
      </c>
      <c r="L19" s="85">
        <v>428984438.39999998</v>
      </c>
      <c r="M19" s="74">
        <v>137.07</v>
      </c>
      <c r="N19" s="29">
        <f t="shared" si="4"/>
        <v>4.6874768218414374E-2</v>
      </c>
      <c r="O19" s="29">
        <f t="shared" si="5"/>
        <v>-2.4551665243381846E-2</v>
      </c>
      <c r="P19" s="85">
        <v>24019207.039999999</v>
      </c>
      <c r="Q19" s="74">
        <v>96.252499999999998</v>
      </c>
      <c r="R19" s="29">
        <f t="shared" si="6"/>
        <v>-0.94400914138147907</v>
      </c>
      <c r="S19" s="29">
        <f t="shared" si="7"/>
        <v>-0.29778580287444367</v>
      </c>
      <c r="T19" s="85">
        <v>24019207.039999999</v>
      </c>
      <c r="U19" s="74">
        <v>96.252499999999998</v>
      </c>
      <c r="V19" s="29">
        <f t="shared" si="8"/>
        <v>0</v>
      </c>
      <c r="W19" s="29">
        <f t="shared" si="9"/>
        <v>0</v>
      </c>
      <c r="X19" s="85">
        <v>23493335.309999999</v>
      </c>
      <c r="Y19" s="74">
        <v>94.14</v>
      </c>
      <c r="Z19" s="29">
        <f t="shared" si="10"/>
        <v>-2.1893800620655313E-2</v>
      </c>
      <c r="AA19" s="29">
        <f t="shared" si="11"/>
        <v>-2.1947481883587409E-2</v>
      </c>
      <c r="AB19" s="85">
        <v>23965547.870000001</v>
      </c>
      <c r="AC19" s="74">
        <v>96.04</v>
      </c>
      <c r="AD19" s="29">
        <f t="shared" si="12"/>
        <v>2.0099851884334358E-2</v>
      </c>
      <c r="AE19" s="29">
        <f t="shared" si="13"/>
        <v>2.0182706607180856E-2</v>
      </c>
      <c r="AF19" s="85">
        <v>24250192.98</v>
      </c>
      <c r="AG19" s="74">
        <v>97.85</v>
      </c>
      <c r="AH19" s="29">
        <f t="shared" si="14"/>
        <v>1.1877262791739356E-2</v>
      </c>
      <c r="AI19" s="29">
        <f t="shared" si="15"/>
        <v>1.8846314035818282E-2</v>
      </c>
      <c r="AJ19" s="30">
        <f t="shared" si="16"/>
        <v>-0.11337893826705016</v>
      </c>
      <c r="AK19" s="30">
        <f t="shared" si="17"/>
        <v>-3.9103384187775911E-2</v>
      </c>
      <c r="AL19" s="31">
        <f t="shared" si="18"/>
        <v>-0.94106991789413208</v>
      </c>
      <c r="AM19" s="31">
        <f t="shared" si="19"/>
        <v>-0.30661848072562364</v>
      </c>
      <c r="AN19" s="32">
        <f t="shared" si="20"/>
        <v>0.3363253365623608</v>
      </c>
      <c r="AO19" s="95">
        <f t="shared" si="21"/>
        <v>0.1057759655685047</v>
      </c>
      <c r="AP19" s="36"/>
      <c r="AQ19" s="45">
        <v>100020653.31</v>
      </c>
      <c r="AR19" s="34">
        <v>100</v>
      </c>
      <c r="AS19" s="35" t="e">
        <f>(#REF!/AQ19)-1</f>
        <v>#REF!</v>
      </c>
      <c r="AT19" s="35" t="e">
        <f>(#REF!/AR19)-1</f>
        <v>#REF!</v>
      </c>
    </row>
    <row r="20" spans="1:46">
      <c r="A20" s="253" t="s">
        <v>47</v>
      </c>
      <c r="B20" s="79">
        <f>SUM(B5:B19)</f>
        <v>16548479907.4</v>
      </c>
      <c r="C20" s="80"/>
      <c r="D20" s="79">
        <f>SUM(D5:D19)</f>
        <v>16376555038.16</v>
      </c>
      <c r="E20" s="80"/>
      <c r="F20" s="29">
        <f>((D20-B20)/B20)</f>
        <v>-1.0389163850821123E-2</v>
      </c>
      <c r="G20" s="29"/>
      <c r="H20" s="79">
        <f>SUM(H5:H19)</f>
        <v>16310653547.040001</v>
      </c>
      <c r="I20" s="80"/>
      <c r="J20" s="29">
        <f>((H20-D20)/D20)</f>
        <v>-4.0241363929372134E-3</v>
      </c>
      <c r="K20" s="29"/>
      <c r="L20" s="79">
        <f>SUM(L5:L19)</f>
        <v>15909890702.02</v>
      </c>
      <c r="M20" s="108"/>
      <c r="N20" s="29">
        <f>((L20-H20)/H20)</f>
        <v>-2.4570618452792129E-2</v>
      </c>
      <c r="O20" s="29"/>
      <c r="P20" s="79">
        <f>SUM(P5:P19)</f>
        <v>15528121718.949999</v>
      </c>
      <c r="Q20" s="108"/>
      <c r="R20" s="29">
        <f>((P20-L20)/L20)</f>
        <v>-2.3995701178608993E-2</v>
      </c>
      <c r="S20" s="29"/>
      <c r="T20" s="79">
        <f>SUM(T5:T19)</f>
        <v>15604456768.670002</v>
      </c>
      <c r="U20" s="108"/>
      <c r="V20" s="29">
        <f>((T20-P20)/P20)</f>
        <v>4.9159229365678143E-3</v>
      </c>
      <c r="W20" s="29"/>
      <c r="X20" s="79">
        <f>SUM(X5:X19)</f>
        <v>15542804259.489998</v>
      </c>
      <c r="Y20" s="108"/>
      <c r="Z20" s="29">
        <f>((X20-T20)/T20)</f>
        <v>-3.9509551722292273E-3</v>
      </c>
      <c r="AA20" s="29"/>
      <c r="AB20" s="79">
        <f>SUM(AB5:AB19)</f>
        <v>15756247273.010002</v>
      </c>
      <c r="AC20" s="108"/>
      <c r="AD20" s="29">
        <f>((AB20-X20)/X20)</f>
        <v>1.3732593549821101E-2</v>
      </c>
      <c r="AE20" s="29"/>
      <c r="AF20" s="79">
        <f>SUM(AF5:AF19)</f>
        <v>15804177330.209999</v>
      </c>
      <c r="AG20" s="108"/>
      <c r="AH20" s="29">
        <f>((AF20-AB20)/AB20)</f>
        <v>3.0419716300149565E-3</v>
      </c>
      <c r="AI20" s="29"/>
      <c r="AJ20" s="30">
        <f t="shared" si="16"/>
        <v>-5.6550108663731028E-3</v>
      </c>
      <c r="AK20" s="30"/>
      <c r="AL20" s="31">
        <f t="shared" si="18"/>
        <v>-3.4951044747583905E-2</v>
      </c>
      <c r="AM20" s="31"/>
      <c r="AN20" s="32">
        <f t="shared" si="20"/>
        <v>1.3551058178698052E-2</v>
      </c>
      <c r="AO20" s="95"/>
      <c r="AP20" s="36"/>
      <c r="AQ20" s="46">
        <f>SUM(AQ5:AQ19)</f>
        <v>13501614037.429998</v>
      </c>
      <c r="AR20" s="47"/>
      <c r="AS20" s="35" t="e">
        <f>(#REF!/AQ20)-1</f>
        <v>#REF!</v>
      </c>
      <c r="AT20" s="35" t="e">
        <f>(#REF!/AR20)-1</f>
        <v>#REF!</v>
      </c>
    </row>
    <row r="21" spans="1:46" s="145" customFormat="1" ht="6" customHeight="1">
      <c r="A21" s="253"/>
      <c r="B21" s="79"/>
      <c r="C21" s="80"/>
      <c r="D21" s="79"/>
      <c r="E21" s="80"/>
      <c r="F21" s="29"/>
      <c r="G21" s="29"/>
      <c r="H21" s="79"/>
      <c r="I21" s="79"/>
      <c r="J21" s="29"/>
      <c r="K21" s="29"/>
      <c r="L21" s="108"/>
      <c r="M21" s="108"/>
      <c r="N21" s="29"/>
      <c r="O21" s="29"/>
      <c r="P21" s="108"/>
      <c r="Q21" s="108"/>
      <c r="R21" s="29"/>
      <c r="S21" s="29"/>
      <c r="T21" s="108"/>
      <c r="U21" s="108"/>
      <c r="V21" s="29"/>
      <c r="W21" s="29"/>
      <c r="X21" s="108"/>
      <c r="Y21" s="108"/>
      <c r="Z21" s="29"/>
      <c r="AA21" s="29"/>
      <c r="AB21" s="108"/>
      <c r="AC21" s="108"/>
      <c r="AD21" s="29"/>
      <c r="AE21" s="29"/>
      <c r="AF21" s="108"/>
      <c r="AG21" s="108"/>
      <c r="AH21" s="29"/>
      <c r="AI21" s="29"/>
      <c r="AJ21" s="30"/>
      <c r="AK21" s="30"/>
      <c r="AL21" s="31"/>
      <c r="AM21" s="31"/>
      <c r="AN21" s="32"/>
      <c r="AO21" s="95"/>
      <c r="AP21" s="36"/>
      <c r="AQ21" s="46"/>
      <c r="AR21" s="47"/>
      <c r="AS21" s="35"/>
      <c r="AT21" s="35"/>
    </row>
    <row r="22" spans="1:46">
      <c r="A22" s="250" t="s">
        <v>49</v>
      </c>
      <c r="B22" s="79"/>
      <c r="C22" s="81"/>
      <c r="D22" s="79"/>
      <c r="E22" s="81"/>
      <c r="F22" s="29"/>
      <c r="G22" s="29"/>
      <c r="H22" s="79"/>
      <c r="I22" s="79"/>
      <c r="J22" s="29"/>
      <c r="K22" s="29"/>
      <c r="L22" s="108"/>
      <c r="M22" s="108"/>
      <c r="N22" s="29"/>
      <c r="O22" s="29"/>
      <c r="P22" s="108"/>
      <c r="Q22" s="108"/>
      <c r="R22" s="29"/>
      <c r="S22" s="29"/>
      <c r="T22" s="108"/>
      <c r="U22" s="108"/>
      <c r="V22" s="29"/>
      <c r="W22" s="29"/>
      <c r="X22" s="108"/>
      <c r="Y22" s="108"/>
      <c r="Z22" s="29"/>
      <c r="AA22" s="29"/>
      <c r="AB22" s="108"/>
      <c r="AC22" s="108"/>
      <c r="AD22" s="29"/>
      <c r="AE22" s="29"/>
      <c r="AF22" s="108"/>
      <c r="AG22" s="108"/>
      <c r="AH22" s="29"/>
      <c r="AI22" s="29"/>
      <c r="AJ22" s="30"/>
      <c r="AK22" s="30"/>
      <c r="AL22" s="31"/>
      <c r="AM22" s="31"/>
      <c r="AN22" s="32"/>
      <c r="AO22" s="95"/>
      <c r="AP22" s="36"/>
      <c r="AQ22" s="46"/>
      <c r="AR22" s="19"/>
      <c r="AS22" s="35" t="e">
        <f>(#REF!/AQ22)-1</f>
        <v>#REF!</v>
      </c>
      <c r="AT22" s="35" t="e">
        <f>(#REF!/AR22)-1</f>
        <v>#REF!</v>
      </c>
    </row>
    <row r="23" spans="1:46">
      <c r="A23" s="251" t="s">
        <v>39</v>
      </c>
      <c r="B23" s="82">
        <v>213665255789.63</v>
      </c>
      <c r="C23" s="82">
        <v>100</v>
      </c>
      <c r="D23" s="82">
        <v>213485744776.03</v>
      </c>
      <c r="E23" s="82">
        <v>100</v>
      </c>
      <c r="F23" s="29">
        <f t="shared" ref="F23:F51" si="22">((D23-B23)/B23)</f>
        <v>-8.4015069711075813E-4</v>
      </c>
      <c r="G23" s="29">
        <f t="shared" ref="G23:G51" si="23">((E23-C23)/C23)</f>
        <v>0</v>
      </c>
      <c r="H23" s="82">
        <v>212134134743.73001</v>
      </c>
      <c r="I23" s="82">
        <v>100</v>
      </c>
      <c r="J23" s="29">
        <f t="shared" ref="J23:J51" si="24">((H23-D23)/D23)</f>
        <v>-6.3311488723426252E-3</v>
      </c>
      <c r="K23" s="29">
        <f t="shared" ref="K23:K51" si="25">((I23-E23)/E23)</f>
        <v>0</v>
      </c>
      <c r="L23" s="75">
        <v>219622574134.29001</v>
      </c>
      <c r="M23" s="82">
        <v>100</v>
      </c>
      <c r="N23" s="29">
        <f t="shared" ref="N23:N51" si="26">((L23-H23)/H23)</f>
        <v>3.5300492302224033E-2</v>
      </c>
      <c r="O23" s="29">
        <f t="shared" ref="O23:O51" si="27">((M23-I23)/I23)</f>
        <v>0</v>
      </c>
      <c r="P23" s="75">
        <v>219089996293.34</v>
      </c>
      <c r="Q23" s="82">
        <v>100</v>
      </c>
      <c r="R23" s="29">
        <f t="shared" ref="R23:R51" si="28">((P23-L23)/L23)</f>
        <v>-2.4249685764285924E-3</v>
      </c>
      <c r="S23" s="29">
        <f t="shared" ref="S23:S51" si="29">((Q23-M23)/M23)</f>
        <v>0</v>
      </c>
      <c r="T23" s="75">
        <v>220641365342.22</v>
      </c>
      <c r="U23" s="82">
        <v>100</v>
      </c>
      <c r="V23" s="29">
        <f t="shared" ref="V23:V51" si="30">((T23-P23)/P23)</f>
        <v>7.0809670689065789E-3</v>
      </c>
      <c r="W23" s="29">
        <f t="shared" ref="W23:W51" si="31">((U23-Q23)/Q23)</f>
        <v>0</v>
      </c>
      <c r="X23" s="75">
        <v>219844570634.91</v>
      </c>
      <c r="Y23" s="82">
        <v>100</v>
      </c>
      <c r="Z23" s="29">
        <f t="shared" ref="Z23:Z51" si="32">((X23-T23)/T23)</f>
        <v>-3.6112662105500935E-3</v>
      </c>
      <c r="AA23" s="29">
        <f t="shared" ref="AA23:AA51" si="33">((Y23-U23)/U23)</f>
        <v>0</v>
      </c>
      <c r="AB23" s="75">
        <v>219596713025.07999</v>
      </c>
      <c r="AC23" s="82">
        <v>100</v>
      </c>
      <c r="AD23" s="29">
        <f t="shared" ref="AD23:AD51" si="34">((AB23-X23)/X23)</f>
        <v>-1.1274220196305306E-3</v>
      </c>
      <c r="AE23" s="29">
        <f t="shared" ref="AE23:AE51" si="35">((AC23-Y23)/Y23)</f>
        <v>0</v>
      </c>
      <c r="AF23" s="75">
        <v>220294175609.23001</v>
      </c>
      <c r="AG23" s="82">
        <v>100</v>
      </c>
      <c r="AH23" s="29">
        <f t="shared" ref="AH23:AH51" si="36">((AF23-AB23)/AB23)</f>
        <v>3.1761066663614757E-3</v>
      </c>
      <c r="AI23" s="29">
        <f t="shared" ref="AI23:AI51" si="37">((AG23-AC23)/AC23)</f>
        <v>0</v>
      </c>
      <c r="AJ23" s="30">
        <f t="shared" ref="AJ23" si="38">AVERAGE(F23,J23,N23,R23,V23,Z23,AD23,AH23)</f>
        <v>3.9028262076786862E-3</v>
      </c>
      <c r="AK23" s="30">
        <f t="shared" ref="AK23" si="39">AVERAGE(G23,K23,O23,S23,W23,AA23,AE23,AI23)</f>
        <v>0</v>
      </c>
      <c r="AL23" s="31">
        <f t="shared" ref="AL23" si="40">((AF23-D23)/D23)</f>
        <v>3.1891735161721474E-2</v>
      </c>
      <c r="AM23" s="31">
        <f t="shared" ref="AM23" si="41">((AG23-E23)/E23)</f>
        <v>0</v>
      </c>
      <c r="AN23" s="32">
        <f t="shared" ref="AN23" si="42">STDEV(F23,J23,N23,R23,V23,Z23,AD23,AH23)</f>
        <v>1.3338870061353827E-2</v>
      </c>
      <c r="AO23" s="95">
        <f t="shared" ref="AO23" si="43">STDEV(G23,K23,O23,S23,W23,AA23,AE23,AI23)</f>
        <v>0</v>
      </c>
      <c r="AP23" s="36"/>
      <c r="AQ23" s="34">
        <v>58847545464.410004</v>
      </c>
      <c r="AR23" s="48">
        <v>100</v>
      </c>
      <c r="AS23" s="35" t="e">
        <f>(#REF!/AQ23)-1</f>
        <v>#REF!</v>
      </c>
      <c r="AT23" s="35" t="e">
        <f>(#REF!/AR23)-1</f>
        <v>#REF!</v>
      </c>
    </row>
    <row r="24" spans="1:46">
      <c r="A24" s="251" t="s">
        <v>19</v>
      </c>
      <c r="B24" s="82">
        <v>160479687078.84</v>
      </c>
      <c r="C24" s="82">
        <v>100</v>
      </c>
      <c r="D24" s="82">
        <v>156234105668.88</v>
      </c>
      <c r="E24" s="82">
        <v>100</v>
      </c>
      <c r="F24" s="29">
        <f t="shared" si="22"/>
        <v>-2.6455568846381377E-2</v>
      </c>
      <c r="G24" s="29">
        <f t="shared" si="23"/>
        <v>0</v>
      </c>
      <c r="H24" s="82">
        <v>152755840611.67999</v>
      </c>
      <c r="I24" s="82">
        <v>100</v>
      </c>
      <c r="J24" s="29">
        <f t="shared" si="24"/>
        <v>-2.2263161057623295E-2</v>
      </c>
      <c r="K24" s="29">
        <f t="shared" si="25"/>
        <v>0</v>
      </c>
      <c r="L24" s="75">
        <v>151459714680.16</v>
      </c>
      <c r="M24" s="82">
        <v>100</v>
      </c>
      <c r="N24" s="29">
        <f t="shared" si="26"/>
        <v>-8.484951713334913E-3</v>
      </c>
      <c r="O24" s="29">
        <f t="shared" si="27"/>
        <v>0</v>
      </c>
      <c r="P24" s="75">
        <v>147866218478.20001</v>
      </c>
      <c r="Q24" s="82">
        <v>100</v>
      </c>
      <c r="R24" s="29">
        <f t="shared" si="28"/>
        <v>-2.372575578627252E-2</v>
      </c>
      <c r="S24" s="29">
        <f t="shared" si="29"/>
        <v>0</v>
      </c>
      <c r="T24" s="75">
        <v>148215359300.07001</v>
      </c>
      <c r="U24" s="82">
        <v>100</v>
      </c>
      <c r="V24" s="29">
        <f t="shared" si="30"/>
        <v>2.3611939593996523E-3</v>
      </c>
      <c r="W24" s="29">
        <f t="shared" si="31"/>
        <v>0</v>
      </c>
      <c r="X24" s="75">
        <v>149356093802.31</v>
      </c>
      <c r="Y24" s="82">
        <v>100</v>
      </c>
      <c r="Z24" s="29">
        <f t="shared" si="32"/>
        <v>7.6964661936993421E-3</v>
      </c>
      <c r="AA24" s="29">
        <f t="shared" si="33"/>
        <v>0</v>
      </c>
      <c r="AB24" s="75">
        <v>155636512576.94</v>
      </c>
      <c r="AC24" s="82">
        <v>100</v>
      </c>
      <c r="AD24" s="29">
        <f t="shared" si="34"/>
        <v>4.2049966725447863E-2</v>
      </c>
      <c r="AE24" s="29">
        <f t="shared" si="35"/>
        <v>0</v>
      </c>
      <c r="AF24" s="75">
        <v>158994492587.35999</v>
      </c>
      <c r="AG24" s="82">
        <v>100</v>
      </c>
      <c r="AH24" s="29">
        <f t="shared" si="36"/>
        <v>2.1575785494165077E-2</v>
      </c>
      <c r="AI24" s="29">
        <f t="shared" si="37"/>
        <v>0</v>
      </c>
      <c r="AJ24" s="30">
        <f t="shared" ref="AJ24:AJ87" si="44">AVERAGE(F24,J24,N24,R24,V24,Z24,AD24,AH24)</f>
        <v>-9.0575312886252094E-4</v>
      </c>
      <c r="AK24" s="30">
        <f t="shared" ref="AK24:AK87" si="45">AVERAGE(G24,K24,O24,S24,W24,AA24,AE24,AI24)</f>
        <v>0</v>
      </c>
      <c r="AL24" s="31">
        <f t="shared" ref="AL24:AL87" si="46">((AF24-D24)/D24)</f>
        <v>1.7668273560769755E-2</v>
      </c>
      <c r="AM24" s="31">
        <f t="shared" ref="AM24:AM87" si="47">((AG24-E24)/E24)</f>
        <v>0</v>
      </c>
      <c r="AN24" s="32">
        <f t="shared" ref="AN24:AN87" si="48">STDEV(F24,J24,N24,R24,V24,Z24,AD24,AH24)</f>
        <v>2.4267595374176807E-2</v>
      </c>
      <c r="AO24" s="95">
        <f t="shared" ref="AO24:AO87" si="49">STDEV(G24,K24,O24,S24,W24,AA24,AE24,AI24)</f>
        <v>0</v>
      </c>
      <c r="AP24" s="36"/>
      <c r="AQ24" s="34">
        <v>56630718400</v>
      </c>
      <c r="AR24" s="48">
        <v>100</v>
      </c>
      <c r="AS24" s="35" t="e">
        <f>(#REF!/AQ24)-1</f>
        <v>#REF!</v>
      </c>
      <c r="AT24" s="35" t="e">
        <f>(#REF!/AR24)-1</f>
        <v>#REF!</v>
      </c>
    </row>
    <row r="25" spans="1:46">
      <c r="A25" s="251" t="s">
        <v>85</v>
      </c>
      <c r="B25" s="82">
        <v>20727297901.990002</v>
      </c>
      <c r="C25" s="82">
        <v>1</v>
      </c>
      <c r="D25" s="82">
        <v>21587230489.389999</v>
      </c>
      <c r="E25" s="82">
        <v>1</v>
      </c>
      <c r="F25" s="29">
        <f t="shared" si="22"/>
        <v>4.1487925317917909E-2</v>
      </c>
      <c r="G25" s="29">
        <f t="shared" si="23"/>
        <v>0</v>
      </c>
      <c r="H25" s="82">
        <v>21837951739</v>
      </c>
      <c r="I25" s="82">
        <v>1</v>
      </c>
      <c r="J25" s="29">
        <f t="shared" si="24"/>
        <v>1.1614331432335829E-2</v>
      </c>
      <c r="K25" s="29">
        <f t="shared" si="25"/>
        <v>0</v>
      </c>
      <c r="L25" s="75">
        <v>22058874598.07</v>
      </c>
      <c r="M25" s="82">
        <v>0</v>
      </c>
      <c r="N25" s="29">
        <f t="shared" si="26"/>
        <v>1.011646429621225E-2</v>
      </c>
      <c r="O25" s="29">
        <f t="shared" si="27"/>
        <v>-1</v>
      </c>
      <c r="P25" s="75">
        <v>21979045730.709999</v>
      </c>
      <c r="Q25" s="82">
        <v>1</v>
      </c>
      <c r="R25" s="29">
        <f t="shared" si="28"/>
        <v>-3.6189002754920727E-3</v>
      </c>
      <c r="S25" s="29" t="e">
        <f t="shared" si="29"/>
        <v>#DIV/0!</v>
      </c>
      <c r="T25" s="75">
        <v>22489592496.5</v>
      </c>
      <c r="U25" s="82">
        <v>1</v>
      </c>
      <c r="V25" s="29">
        <f t="shared" si="30"/>
        <v>2.3228795828776343E-2</v>
      </c>
      <c r="W25" s="29">
        <f t="shared" si="31"/>
        <v>0</v>
      </c>
      <c r="X25" s="75">
        <v>21699245632.389999</v>
      </c>
      <c r="Y25" s="82">
        <v>1</v>
      </c>
      <c r="Z25" s="29">
        <f t="shared" si="32"/>
        <v>-3.5142782788661037E-2</v>
      </c>
      <c r="AA25" s="29">
        <f t="shared" si="33"/>
        <v>0</v>
      </c>
      <c r="AB25" s="75">
        <v>21716424398.77</v>
      </c>
      <c r="AC25" s="82">
        <v>1</v>
      </c>
      <c r="AD25" s="29">
        <f t="shared" si="34"/>
        <v>7.9167574168378886E-4</v>
      </c>
      <c r="AE25" s="29">
        <f t="shared" si="35"/>
        <v>0</v>
      </c>
      <c r="AF25" s="75">
        <v>22148990193.450001</v>
      </c>
      <c r="AG25" s="82">
        <v>1</v>
      </c>
      <c r="AH25" s="29">
        <f t="shared" si="36"/>
        <v>1.9918831329548914E-2</v>
      </c>
      <c r="AI25" s="29">
        <f t="shared" si="37"/>
        <v>0</v>
      </c>
      <c r="AJ25" s="30">
        <f t="shared" si="44"/>
        <v>8.5495426102902405E-3</v>
      </c>
      <c r="AK25" s="30" t="e">
        <f t="shared" si="45"/>
        <v>#DIV/0!</v>
      </c>
      <c r="AL25" s="31">
        <f t="shared" si="46"/>
        <v>2.6022777879547959E-2</v>
      </c>
      <c r="AM25" s="31">
        <f t="shared" si="47"/>
        <v>0</v>
      </c>
      <c r="AN25" s="32">
        <f t="shared" si="48"/>
        <v>2.2547731054382649E-2</v>
      </c>
      <c r="AO25" s="95" t="e">
        <f t="shared" si="49"/>
        <v>#DIV/0!</v>
      </c>
      <c r="AP25" s="36"/>
      <c r="AQ25" s="34">
        <v>366113097.69999999</v>
      </c>
      <c r="AR25" s="38">
        <v>1.1357999999999999</v>
      </c>
      <c r="AS25" s="35" t="e">
        <f>(#REF!/AQ25)-1</f>
        <v>#REF!</v>
      </c>
      <c r="AT25" s="35" t="e">
        <f>(#REF!/AR25)-1</f>
        <v>#REF!</v>
      </c>
    </row>
    <row r="26" spans="1:46">
      <c r="A26" s="251" t="s">
        <v>42</v>
      </c>
      <c r="B26" s="82">
        <v>729603731.22000003</v>
      </c>
      <c r="C26" s="82">
        <v>100</v>
      </c>
      <c r="D26" s="82">
        <v>767971352.61000001</v>
      </c>
      <c r="E26" s="82">
        <v>100</v>
      </c>
      <c r="F26" s="29">
        <f t="shared" si="22"/>
        <v>5.2586931437211715E-2</v>
      </c>
      <c r="G26" s="29">
        <f t="shared" si="23"/>
        <v>0</v>
      </c>
      <c r="H26" s="82">
        <v>772976352.61000001</v>
      </c>
      <c r="I26" s="82">
        <v>100</v>
      </c>
      <c r="J26" s="29">
        <f t="shared" si="24"/>
        <v>6.5171701821821679E-3</v>
      </c>
      <c r="K26" s="29">
        <f t="shared" si="25"/>
        <v>0</v>
      </c>
      <c r="L26" s="75">
        <v>773205331.08000004</v>
      </c>
      <c r="M26" s="82">
        <v>100</v>
      </c>
      <c r="N26" s="29">
        <f t="shared" si="26"/>
        <v>2.9622959257015995E-4</v>
      </c>
      <c r="O26" s="29">
        <f t="shared" si="27"/>
        <v>0</v>
      </c>
      <c r="P26" s="75">
        <v>770752668.08000004</v>
      </c>
      <c r="Q26" s="82">
        <v>100</v>
      </c>
      <c r="R26" s="29">
        <f t="shared" si="28"/>
        <v>-3.1720720246123523E-3</v>
      </c>
      <c r="S26" s="29">
        <f t="shared" si="29"/>
        <v>0</v>
      </c>
      <c r="T26" s="75">
        <v>777046633.82000005</v>
      </c>
      <c r="U26" s="82">
        <v>100</v>
      </c>
      <c r="V26" s="29">
        <f t="shared" si="30"/>
        <v>8.1659992896018479E-3</v>
      </c>
      <c r="W26" s="29">
        <f t="shared" si="31"/>
        <v>0</v>
      </c>
      <c r="X26" s="75">
        <v>780211592.47000003</v>
      </c>
      <c r="Y26" s="82">
        <v>100</v>
      </c>
      <c r="Z26" s="29">
        <f t="shared" si="32"/>
        <v>4.0730613997269141E-3</v>
      </c>
      <c r="AA26" s="29">
        <f t="shared" si="33"/>
        <v>0</v>
      </c>
      <c r="AB26" s="75">
        <v>782226592.47000003</v>
      </c>
      <c r="AC26" s="82">
        <v>100</v>
      </c>
      <c r="AD26" s="29">
        <f t="shared" si="34"/>
        <v>2.5826327363592445E-3</v>
      </c>
      <c r="AE26" s="29">
        <f t="shared" si="35"/>
        <v>0</v>
      </c>
      <c r="AF26" s="75">
        <v>787676989.08000004</v>
      </c>
      <c r="AG26" s="82">
        <v>100</v>
      </c>
      <c r="AH26" s="29">
        <f t="shared" si="36"/>
        <v>6.9677976464460941E-3</v>
      </c>
      <c r="AI26" s="29">
        <f t="shared" si="37"/>
        <v>0</v>
      </c>
      <c r="AJ26" s="30">
        <f t="shared" si="44"/>
        <v>9.7522187824357221E-3</v>
      </c>
      <c r="AK26" s="30">
        <f t="shared" si="45"/>
        <v>0</v>
      </c>
      <c r="AL26" s="31">
        <f t="shared" si="46"/>
        <v>2.5659337946694439E-2</v>
      </c>
      <c r="AM26" s="31">
        <f t="shared" si="47"/>
        <v>0</v>
      </c>
      <c r="AN26" s="32">
        <f t="shared" si="48"/>
        <v>1.7710594319619192E-2</v>
      </c>
      <c r="AO26" s="95">
        <f t="shared" si="49"/>
        <v>0</v>
      </c>
      <c r="AP26" s="36"/>
      <c r="AQ26" s="34">
        <v>691810420.35000002</v>
      </c>
      <c r="AR26" s="48">
        <v>100</v>
      </c>
      <c r="AS26" s="35" t="e">
        <f>(#REF!/AQ26)-1</f>
        <v>#REF!</v>
      </c>
      <c r="AT26" s="35" t="e">
        <f>(#REF!/AR26)-1</f>
        <v>#REF!</v>
      </c>
    </row>
    <row r="27" spans="1:46">
      <c r="A27" s="251" t="s">
        <v>20</v>
      </c>
      <c r="B27" s="82">
        <v>57891661205.169998</v>
      </c>
      <c r="C27" s="78">
        <v>1</v>
      </c>
      <c r="D27" s="82">
        <v>57918576779.75</v>
      </c>
      <c r="E27" s="78">
        <v>1</v>
      </c>
      <c r="F27" s="29">
        <f t="shared" si="22"/>
        <v>4.6493007835121761E-4</v>
      </c>
      <c r="G27" s="29">
        <f t="shared" si="23"/>
        <v>0</v>
      </c>
      <c r="H27" s="82">
        <v>58607746191.269997</v>
      </c>
      <c r="I27" s="78">
        <v>1</v>
      </c>
      <c r="J27" s="29">
        <f t="shared" si="24"/>
        <v>1.1898935537396528E-2</v>
      </c>
      <c r="K27" s="29">
        <f t="shared" si="25"/>
        <v>0</v>
      </c>
      <c r="L27" s="75">
        <v>59009711810.110001</v>
      </c>
      <c r="M27" s="82">
        <v>1</v>
      </c>
      <c r="N27" s="29">
        <f t="shared" si="26"/>
        <v>6.8585749318556691E-3</v>
      </c>
      <c r="O27" s="29">
        <f t="shared" si="27"/>
        <v>0</v>
      </c>
      <c r="P27" s="75">
        <v>58984776450.18</v>
      </c>
      <c r="Q27" s="82">
        <v>1</v>
      </c>
      <c r="R27" s="29">
        <f t="shared" si="28"/>
        <v>-4.2256366223649626E-4</v>
      </c>
      <c r="S27" s="29">
        <f t="shared" si="29"/>
        <v>0</v>
      </c>
      <c r="T27" s="75">
        <v>58856940525.410004</v>
      </c>
      <c r="U27" s="82">
        <v>1</v>
      </c>
      <c r="V27" s="29">
        <f t="shared" si="30"/>
        <v>-2.1672698018609942E-3</v>
      </c>
      <c r="W27" s="29">
        <f t="shared" si="31"/>
        <v>0</v>
      </c>
      <c r="X27" s="75">
        <v>59395631303.75</v>
      </c>
      <c r="Y27" s="82">
        <v>1</v>
      </c>
      <c r="Z27" s="29">
        <f t="shared" si="32"/>
        <v>9.1525446876979631E-3</v>
      </c>
      <c r="AA27" s="29">
        <f t="shared" si="33"/>
        <v>0</v>
      </c>
      <c r="AB27" s="75">
        <v>59971353015.239998</v>
      </c>
      <c r="AC27" s="82">
        <v>1</v>
      </c>
      <c r="AD27" s="29">
        <f t="shared" si="34"/>
        <v>9.6929975968392326E-3</v>
      </c>
      <c r="AE27" s="29">
        <f t="shared" si="35"/>
        <v>0</v>
      </c>
      <c r="AF27" s="75">
        <v>61734261659.900002</v>
      </c>
      <c r="AG27" s="82">
        <v>1</v>
      </c>
      <c r="AH27" s="29">
        <f t="shared" si="36"/>
        <v>2.9395845783436153E-2</v>
      </c>
      <c r="AI27" s="29">
        <f t="shared" si="37"/>
        <v>0</v>
      </c>
      <c r="AJ27" s="30">
        <f t="shared" si="44"/>
        <v>8.1092493939349097E-3</v>
      </c>
      <c r="AK27" s="30">
        <f t="shared" si="45"/>
        <v>0</v>
      </c>
      <c r="AL27" s="31">
        <f t="shared" si="46"/>
        <v>6.588015611398923E-2</v>
      </c>
      <c r="AM27" s="31">
        <f t="shared" si="47"/>
        <v>0</v>
      </c>
      <c r="AN27" s="32">
        <f t="shared" si="48"/>
        <v>1.0067459003935009E-2</v>
      </c>
      <c r="AO27" s="95">
        <f t="shared" si="49"/>
        <v>0</v>
      </c>
      <c r="AP27" s="36"/>
      <c r="AQ27" s="34">
        <v>13880602273.7041</v>
      </c>
      <c r="AR27" s="41">
        <v>1</v>
      </c>
      <c r="AS27" s="35" t="e">
        <f>(#REF!/AQ27)-1</f>
        <v>#REF!</v>
      </c>
      <c r="AT27" s="35" t="e">
        <f>(#REF!/AR27)-1</f>
        <v>#REF!</v>
      </c>
    </row>
    <row r="28" spans="1:46">
      <c r="A28" s="251" t="s">
        <v>62</v>
      </c>
      <c r="B28" s="82">
        <v>1778539661.03</v>
      </c>
      <c r="C28" s="78">
        <v>10</v>
      </c>
      <c r="D28" s="82">
        <v>1800632587.6099999</v>
      </c>
      <c r="E28" s="78">
        <v>10</v>
      </c>
      <c r="F28" s="29">
        <f t="shared" si="22"/>
        <v>1.2421947659691389E-2</v>
      </c>
      <c r="G28" s="29">
        <f t="shared" si="23"/>
        <v>0</v>
      </c>
      <c r="H28" s="82">
        <v>1833642161.8</v>
      </c>
      <c r="I28" s="78">
        <v>10</v>
      </c>
      <c r="J28" s="29">
        <f t="shared" si="24"/>
        <v>1.8332209700710814E-2</v>
      </c>
      <c r="K28" s="29">
        <f t="shared" si="25"/>
        <v>0</v>
      </c>
      <c r="L28" s="75">
        <v>1833501950.78</v>
      </c>
      <c r="M28" s="82">
        <v>10</v>
      </c>
      <c r="N28" s="29">
        <f t="shared" si="26"/>
        <v>-7.6465857363544913E-5</v>
      </c>
      <c r="O28" s="29">
        <f t="shared" si="27"/>
        <v>0</v>
      </c>
      <c r="P28" s="75">
        <v>1833501950.78</v>
      </c>
      <c r="Q28" s="82">
        <v>10</v>
      </c>
      <c r="R28" s="29">
        <f t="shared" si="28"/>
        <v>0</v>
      </c>
      <c r="S28" s="29">
        <f t="shared" si="29"/>
        <v>0</v>
      </c>
      <c r="T28" s="75">
        <v>1768682911.3699999</v>
      </c>
      <c r="U28" s="82">
        <v>10</v>
      </c>
      <c r="V28" s="29">
        <f t="shared" si="30"/>
        <v>-3.5352588189189037E-2</v>
      </c>
      <c r="W28" s="29">
        <f t="shared" si="31"/>
        <v>0</v>
      </c>
      <c r="X28" s="75">
        <v>1790551748.9200001</v>
      </c>
      <c r="Y28" s="82">
        <v>10</v>
      </c>
      <c r="Z28" s="29">
        <f t="shared" si="32"/>
        <v>1.2364476079582213E-2</v>
      </c>
      <c r="AA28" s="29">
        <f t="shared" si="33"/>
        <v>0</v>
      </c>
      <c r="AB28" s="75">
        <v>1763884715.3299999</v>
      </c>
      <c r="AC28" s="82">
        <v>10</v>
      </c>
      <c r="AD28" s="29">
        <f t="shared" si="34"/>
        <v>-1.4893193456198515E-2</v>
      </c>
      <c r="AE28" s="29">
        <f t="shared" si="35"/>
        <v>0</v>
      </c>
      <c r="AF28" s="75">
        <v>1771854033.1099999</v>
      </c>
      <c r="AG28" s="82">
        <v>10</v>
      </c>
      <c r="AH28" s="29">
        <f t="shared" si="36"/>
        <v>4.5180491166674774E-3</v>
      </c>
      <c r="AI28" s="29">
        <f t="shared" si="37"/>
        <v>0</v>
      </c>
      <c r="AJ28" s="30">
        <f t="shared" si="44"/>
        <v>-3.3569561826240026E-4</v>
      </c>
      <c r="AK28" s="30">
        <f t="shared" si="45"/>
        <v>0</v>
      </c>
      <c r="AL28" s="31">
        <f t="shared" si="46"/>
        <v>-1.5982468993409757E-2</v>
      </c>
      <c r="AM28" s="31">
        <f t="shared" si="47"/>
        <v>0</v>
      </c>
      <c r="AN28" s="32">
        <f t="shared" si="48"/>
        <v>1.7461732651530351E-2</v>
      </c>
      <c r="AO28" s="95">
        <f t="shared" si="49"/>
        <v>0</v>
      </c>
      <c r="AP28" s="36"/>
      <c r="AQ28" s="44">
        <v>246915130.99000001</v>
      </c>
      <c r="AR28" s="41">
        <v>10</v>
      </c>
      <c r="AS28" s="35" t="e">
        <f>(#REF!/AQ28)-1</f>
        <v>#REF!</v>
      </c>
      <c r="AT28" s="35" t="e">
        <f>(#REF!/AR28)-1</f>
        <v>#REF!</v>
      </c>
    </row>
    <row r="29" spans="1:46">
      <c r="A29" s="251" t="s">
        <v>91</v>
      </c>
      <c r="B29" s="82">
        <v>27235201339.77</v>
      </c>
      <c r="C29" s="78">
        <v>1</v>
      </c>
      <c r="D29" s="82">
        <v>27134626044.98</v>
      </c>
      <c r="E29" s="78">
        <v>1</v>
      </c>
      <c r="F29" s="29">
        <f t="shared" si="22"/>
        <v>-3.6928419781180979E-3</v>
      </c>
      <c r="G29" s="29">
        <f t="shared" si="23"/>
        <v>0</v>
      </c>
      <c r="H29" s="82">
        <v>35950845791.230003</v>
      </c>
      <c r="I29" s="78">
        <v>1</v>
      </c>
      <c r="J29" s="29">
        <f t="shared" si="24"/>
        <v>0.32490662416484767</v>
      </c>
      <c r="K29" s="29">
        <f t="shared" si="25"/>
        <v>0</v>
      </c>
      <c r="L29" s="75">
        <v>34404619472.870003</v>
      </c>
      <c r="M29" s="82">
        <v>1</v>
      </c>
      <c r="N29" s="29">
        <f t="shared" si="26"/>
        <v>-4.3009455948243458E-2</v>
      </c>
      <c r="O29" s="29">
        <f t="shared" si="27"/>
        <v>0</v>
      </c>
      <c r="P29" s="75">
        <v>34591864216.18</v>
      </c>
      <c r="Q29" s="82">
        <v>1</v>
      </c>
      <c r="R29" s="29">
        <f t="shared" si="28"/>
        <v>5.442430295084376E-3</v>
      </c>
      <c r="S29" s="29">
        <f t="shared" si="29"/>
        <v>0</v>
      </c>
      <c r="T29" s="75">
        <v>34171653120.459999</v>
      </c>
      <c r="U29" s="82">
        <v>1</v>
      </c>
      <c r="V29" s="29">
        <f t="shared" si="30"/>
        <v>-1.2147685741766171E-2</v>
      </c>
      <c r="W29" s="29">
        <f t="shared" si="31"/>
        <v>0</v>
      </c>
      <c r="X29" s="75">
        <v>35012941453.720001</v>
      </c>
      <c r="Y29" s="82">
        <v>1</v>
      </c>
      <c r="Z29" s="29">
        <f t="shared" si="32"/>
        <v>2.4619480078834338E-2</v>
      </c>
      <c r="AA29" s="29">
        <f t="shared" si="33"/>
        <v>0</v>
      </c>
      <c r="AB29" s="75">
        <v>27286018263.119999</v>
      </c>
      <c r="AC29" s="82">
        <v>1</v>
      </c>
      <c r="AD29" s="29">
        <f t="shared" si="34"/>
        <v>-0.22068763348013551</v>
      </c>
      <c r="AE29" s="29">
        <f t="shared" si="35"/>
        <v>0</v>
      </c>
      <c r="AF29" s="75">
        <v>28233803464.389999</v>
      </c>
      <c r="AG29" s="82">
        <v>1</v>
      </c>
      <c r="AH29" s="29">
        <f t="shared" si="36"/>
        <v>3.4735196324010183E-2</v>
      </c>
      <c r="AI29" s="29">
        <f t="shared" si="37"/>
        <v>0</v>
      </c>
      <c r="AJ29" s="30">
        <f t="shared" si="44"/>
        <v>1.3770764214314172E-2</v>
      </c>
      <c r="AK29" s="30">
        <f t="shared" si="45"/>
        <v>0</v>
      </c>
      <c r="AL29" s="31">
        <f t="shared" si="46"/>
        <v>4.050829436852886E-2</v>
      </c>
      <c r="AM29" s="31">
        <f t="shared" si="47"/>
        <v>0</v>
      </c>
      <c r="AN29" s="32">
        <f t="shared" si="48"/>
        <v>0.14957251647046219</v>
      </c>
      <c r="AO29" s="95">
        <f t="shared" si="49"/>
        <v>0</v>
      </c>
      <c r="AP29" s="36"/>
      <c r="AQ29" s="44"/>
      <c r="AR29" s="41"/>
      <c r="AS29" s="35"/>
      <c r="AT29" s="35"/>
    </row>
    <row r="30" spans="1:46">
      <c r="A30" s="251" t="s">
        <v>95</v>
      </c>
      <c r="B30" s="82">
        <v>2061752550</v>
      </c>
      <c r="C30" s="78">
        <v>100</v>
      </c>
      <c r="D30" s="82">
        <v>1991419303.6814463</v>
      </c>
      <c r="E30" s="78">
        <v>100</v>
      </c>
      <c r="F30" s="29">
        <f t="shared" si="22"/>
        <v>-3.4113330583029317E-2</v>
      </c>
      <c r="G30" s="29">
        <f t="shared" si="23"/>
        <v>0</v>
      </c>
      <c r="H30" s="82">
        <v>1992022505.8420687</v>
      </c>
      <c r="I30" s="78">
        <v>100</v>
      </c>
      <c r="J30" s="29">
        <f t="shared" si="24"/>
        <v>3.0290062946926641E-4</v>
      </c>
      <c r="K30" s="29">
        <f t="shared" si="25"/>
        <v>0</v>
      </c>
      <c r="L30" s="75">
        <v>1961543029.1300001</v>
      </c>
      <c r="M30" s="82">
        <v>100</v>
      </c>
      <c r="N30" s="29">
        <f t="shared" si="26"/>
        <v>-1.530076925470491E-2</v>
      </c>
      <c r="O30" s="29">
        <f t="shared" si="27"/>
        <v>0</v>
      </c>
      <c r="P30" s="75">
        <v>1953250952.8399999</v>
      </c>
      <c r="Q30" s="82">
        <v>100</v>
      </c>
      <c r="R30" s="29">
        <f t="shared" si="28"/>
        <v>-4.2273231669447348E-3</v>
      </c>
      <c r="S30" s="29">
        <f t="shared" si="29"/>
        <v>0</v>
      </c>
      <c r="T30" s="75">
        <v>2051819364.8987272</v>
      </c>
      <c r="U30" s="82">
        <v>100</v>
      </c>
      <c r="V30" s="29">
        <f t="shared" si="30"/>
        <v>5.0463772673659854E-2</v>
      </c>
      <c r="W30" s="29">
        <f t="shared" si="31"/>
        <v>0</v>
      </c>
      <c r="X30" s="75">
        <v>2067218975.6714466</v>
      </c>
      <c r="Y30" s="82">
        <v>100</v>
      </c>
      <c r="Z30" s="29">
        <f t="shared" si="32"/>
        <v>7.5053442989019992E-3</v>
      </c>
      <c r="AA30" s="29">
        <f t="shared" si="33"/>
        <v>0</v>
      </c>
      <c r="AB30" s="75">
        <v>2082782132.6828768</v>
      </c>
      <c r="AC30" s="82">
        <v>100</v>
      </c>
      <c r="AD30" s="29">
        <f t="shared" si="34"/>
        <v>7.52854786773387E-3</v>
      </c>
      <c r="AE30" s="29">
        <f t="shared" si="35"/>
        <v>0</v>
      </c>
      <c r="AF30" s="75">
        <v>2041441207.7146933</v>
      </c>
      <c r="AG30" s="82">
        <v>100</v>
      </c>
      <c r="AH30" s="29">
        <f t="shared" si="36"/>
        <v>-1.984889553230965E-2</v>
      </c>
      <c r="AI30" s="29">
        <f t="shared" si="37"/>
        <v>0</v>
      </c>
      <c r="AJ30" s="30">
        <f t="shared" si="44"/>
        <v>-9.6121913340295288E-4</v>
      </c>
      <c r="AK30" s="30">
        <f t="shared" si="45"/>
        <v>0</v>
      </c>
      <c r="AL30" s="31">
        <f t="shared" si="46"/>
        <v>2.5118720071043689E-2</v>
      </c>
      <c r="AM30" s="31">
        <f t="shared" si="47"/>
        <v>0</v>
      </c>
      <c r="AN30" s="32">
        <f t="shared" si="48"/>
        <v>2.5247301320496782E-2</v>
      </c>
      <c r="AO30" s="95">
        <f t="shared" si="49"/>
        <v>0</v>
      </c>
      <c r="AP30" s="36"/>
      <c r="AQ30" s="44"/>
      <c r="AR30" s="41"/>
      <c r="AS30" s="35"/>
      <c r="AT30" s="35"/>
    </row>
    <row r="31" spans="1:46">
      <c r="A31" s="251" t="s">
        <v>98</v>
      </c>
      <c r="B31" s="82">
        <v>5090191172.5699997</v>
      </c>
      <c r="C31" s="78">
        <v>100</v>
      </c>
      <c r="D31" s="82">
        <v>4973754034.7600002</v>
      </c>
      <c r="E31" s="78">
        <v>100</v>
      </c>
      <c r="F31" s="29">
        <f t="shared" si="22"/>
        <v>-2.2874806438991018E-2</v>
      </c>
      <c r="G31" s="29">
        <f t="shared" si="23"/>
        <v>0</v>
      </c>
      <c r="H31" s="82">
        <v>4952880820.5200005</v>
      </c>
      <c r="I31" s="78">
        <v>100</v>
      </c>
      <c r="J31" s="29">
        <f t="shared" si="24"/>
        <v>-4.1966719894316147E-3</v>
      </c>
      <c r="K31" s="29">
        <f t="shared" si="25"/>
        <v>0</v>
      </c>
      <c r="L31" s="75">
        <v>4857908449.8000002</v>
      </c>
      <c r="M31" s="82">
        <v>10</v>
      </c>
      <c r="N31" s="29">
        <f t="shared" si="26"/>
        <v>-1.9175177873557065E-2</v>
      </c>
      <c r="O31" s="29">
        <f t="shared" si="27"/>
        <v>-0.9</v>
      </c>
      <c r="P31" s="75">
        <v>4697168588.1099997</v>
      </c>
      <c r="Q31" s="82">
        <v>100</v>
      </c>
      <c r="R31" s="29">
        <f t="shared" si="28"/>
        <v>-3.3088285493856555E-2</v>
      </c>
      <c r="S31" s="29">
        <f t="shared" si="29"/>
        <v>9</v>
      </c>
      <c r="T31" s="75">
        <v>4583181834.3400002</v>
      </c>
      <c r="U31" s="82">
        <v>100</v>
      </c>
      <c r="V31" s="29">
        <f t="shared" si="30"/>
        <v>-2.4267119996189954E-2</v>
      </c>
      <c r="W31" s="29">
        <f t="shared" si="31"/>
        <v>0</v>
      </c>
      <c r="X31" s="75">
        <v>4646293207.6899996</v>
      </c>
      <c r="Y31" s="82">
        <v>100</v>
      </c>
      <c r="Z31" s="29">
        <f t="shared" si="32"/>
        <v>1.3770209350440875E-2</v>
      </c>
      <c r="AA31" s="29">
        <f t="shared" si="33"/>
        <v>0</v>
      </c>
      <c r="AB31" s="75">
        <v>5054309601.5</v>
      </c>
      <c r="AC31" s="82">
        <v>100</v>
      </c>
      <c r="AD31" s="29">
        <f t="shared" si="34"/>
        <v>8.7815463977757482E-2</v>
      </c>
      <c r="AE31" s="29">
        <f t="shared" si="35"/>
        <v>0</v>
      </c>
      <c r="AF31" s="75">
        <v>5017611044.0600004</v>
      </c>
      <c r="AG31" s="82">
        <v>100</v>
      </c>
      <c r="AH31" s="29">
        <f t="shared" si="36"/>
        <v>-7.2608447707889351E-3</v>
      </c>
      <c r="AI31" s="29">
        <f t="shared" si="37"/>
        <v>0</v>
      </c>
      <c r="AJ31" s="30">
        <f t="shared" si="44"/>
        <v>-1.1596541543270975E-3</v>
      </c>
      <c r="AK31" s="30">
        <f t="shared" si="45"/>
        <v>1.0125</v>
      </c>
      <c r="AL31" s="31">
        <f t="shared" si="46"/>
        <v>8.8176876044728722E-3</v>
      </c>
      <c r="AM31" s="31">
        <f t="shared" si="47"/>
        <v>0</v>
      </c>
      <c r="AN31" s="32">
        <f t="shared" si="48"/>
        <v>3.8795102573154917E-2</v>
      </c>
      <c r="AO31" s="95">
        <f t="shared" si="49"/>
        <v>3.2427666758935518</v>
      </c>
      <c r="AP31" s="36"/>
      <c r="AQ31" s="44"/>
      <c r="AR31" s="41"/>
      <c r="AS31" s="35"/>
      <c r="AT31" s="35"/>
    </row>
    <row r="32" spans="1:46">
      <c r="A32" s="251" t="s">
        <v>104</v>
      </c>
      <c r="B32" s="82">
        <v>869153039.11000001</v>
      </c>
      <c r="C32" s="78">
        <v>10</v>
      </c>
      <c r="D32" s="82">
        <v>854670945.25999999</v>
      </c>
      <c r="E32" s="78">
        <v>10</v>
      </c>
      <c r="F32" s="29">
        <f t="shared" si="22"/>
        <v>-1.6662305944220683E-2</v>
      </c>
      <c r="G32" s="29">
        <f t="shared" si="23"/>
        <v>0</v>
      </c>
      <c r="H32" s="82">
        <v>867936978.78999996</v>
      </c>
      <c r="I32" s="78">
        <v>10</v>
      </c>
      <c r="J32" s="29">
        <f t="shared" si="24"/>
        <v>1.5521802400764078E-2</v>
      </c>
      <c r="K32" s="29">
        <f t="shared" si="25"/>
        <v>0</v>
      </c>
      <c r="L32" s="75">
        <v>867865547.38999999</v>
      </c>
      <c r="M32" s="273">
        <v>10</v>
      </c>
      <c r="N32" s="29">
        <f t="shared" si="26"/>
        <v>-8.2300215045059405E-5</v>
      </c>
      <c r="O32" s="29">
        <f t="shared" si="27"/>
        <v>0</v>
      </c>
      <c r="P32" s="75">
        <v>836520011.60000002</v>
      </c>
      <c r="Q32" s="82">
        <v>10</v>
      </c>
      <c r="R32" s="29">
        <f t="shared" si="28"/>
        <v>-3.6117963069588192E-2</v>
      </c>
      <c r="S32" s="29">
        <f t="shared" si="29"/>
        <v>0</v>
      </c>
      <c r="T32" s="75">
        <v>801983848.74000001</v>
      </c>
      <c r="U32" s="82">
        <v>10</v>
      </c>
      <c r="V32" s="29">
        <f t="shared" si="30"/>
        <v>-4.1285519032525211E-2</v>
      </c>
      <c r="W32" s="29">
        <f t="shared" si="31"/>
        <v>0</v>
      </c>
      <c r="X32" s="75">
        <v>775489909.10000002</v>
      </c>
      <c r="Y32" s="82">
        <v>10</v>
      </c>
      <c r="Z32" s="29">
        <f t="shared" si="32"/>
        <v>-3.3035502749369228E-2</v>
      </c>
      <c r="AA32" s="29">
        <f t="shared" si="33"/>
        <v>0</v>
      </c>
      <c r="AB32" s="75">
        <v>776855576.02999997</v>
      </c>
      <c r="AC32" s="82">
        <v>10</v>
      </c>
      <c r="AD32" s="29">
        <f t="shared" si="34"/>
        <v>1.7610376537134846E-3</v>
      </c>
      <c r="AE32" s="29">
        <f t="shared" si="35"/>
        <v>0</v>
      </c>
      <c r="AF32" s="75">
        <v>773092415.05999994</v>
      </c>
      <c r="AG32" s="82">
        <v>10</v>
      </c>
      <c r="AH32" s="29">
        <f t="shared" si="36"/>
        <v>-4.8440934018020177E-3</v>
      </c>
      <c r="AI32" s="29">
        <f t="shared" si="37"/>
        <v>0</v>
      </c>
      <c r="AJ32" s="30">
        <f t="shared" si="44"/>
        <v>-1.4343105544759104E-2</v>
      </c>
      <c r="AK32" s="30">
        <f t="shared" si="45"/>
        <v>0</v>
      </c>
      <c r="AL32" s="31">
        <f t="shared" si="46"/>
        <v>-9.5450220523388668E-2</v>
      </c>
      <c r="AM32" s="31">
        <f t="shared" si="47"/>
        <v>0</v>
      </c>
      <c r="AN32" s="32">
        <f t="shared" si="48"/>
        <v>2.0700864107622164E-2</v>
      </c>
      <c r="AO32" s="95">
        <f t="shared" si="49"/>
        <v>0</v>
      </c>
      <c r="AP32" s="36"/>
      <c r="AQ32" s="44"/>
      <c r="AR32" s="41"/>
      <c r="AS32" s="35"/>
      <c r="AT32" s="35"/>
    </row>
    <row r="33" spans="1:47">
      <c r="A33" s="251" t="s">
        <v>106</v>
      </c>
      <c r="B33" s="82">
        <v>1969273334.48</v>
      </c>
      <c r="C33" s="78">
        <v>100</v>
      </c>
      <c r="D33" s="82">
        <v>1955444653.1700001</v>
      </c>
      <c r="E33" s="78">
        <v>100</v>
      </c>
      <c r="F33" s="29">
        <f t="shared" si="22"/>
        <v>-7.0222254411683787E-3</v>
      </c>
      <c r="G33" s="29">
        <f t="shared" si="23"/>
        <v>0</v>
      </c>
      <c r="H33" s="82">
        <v>1974557168.7</v>
      </c>
      <c r="I33" s="78">
        <v>100</v>
      </c>
      <c r="J33" s="29">
        <f t="shared" si="24"/>
        <v>9.7739997391469973E-3</v>
      </c>
      <c r="K33" s="29">
        <f t="shared" si="25"/>
        <v>0</v>
      </c>
      <c r="L33" s="75">
        <v>1964191176.1700001</v>
      </c>
      <c r="M33" s="82">
        <v>100</v>
      </c>
      <c r="N33" s="29">
        <f t="shared" si="26"/>
        <v>-5.2497809100278854E-3</v>
      </c>
      <c r="O33" s="29">
        <f t="shared" si="27"/>
        <v>0</v>
      </c>
      <c r="P33" s="75">
        <v>1943713021.2</v>
      </c>
      <c r="Q33" s="82">
        <v>100</v>
      </c>
      <c r="R33" s="29">
        <f t="shared" si="28"/>
        <v>-1.0425744305567357E-2</v>
      </c>
      <c r="S33" s="29">
        <f t="shared" si="29"/>
        <v>0</v>
      </c>
      <c r="T33" s="75">
        <v>1943713021.2</v>
      </c>
      <c r="U33" s="82">
        <v>100</v>
      </c>
      <c r="V33" s="29">
        <f t="shared" si="30"/>
        <v>0</v>
      </c>
      <c r="W33" s="29">
        <f t="shared" si="31"/>
        <v>0</v>
      </c>
      <c r="X33" s="75">
        <v>2079058596.27</v>
      </c>
      <c r="Y33" s="82">
        <v>100</v>
      </c>
      <c r="Z33" s="29">
        <f t="shared" si="32"/>
        <v>6.9632488743858356E-2</v>
      </c>
      <c r="AA33" s="29">
        <f t="shared" si="33"/>
        <v>0</v>
      </c>
      <c r="AB33" s="75">
        <v>2075674787.4200001</v>
      </c>
      <c r="AC33" s="82">
        <v>100</v>
      </c>
      <c r="AD33" s="29">
        <f t="shared" si="34"/>
        <v>-1.6275678117349519E-3</v>
      </c>
      <c r="AE33" s="29">
        <f t="shared" si="35"/>
        <v>0</v>
      </c>
      <c r="AF33" s="75">
        <v>2075674787.4200001</v>
      </c>
      <c r="AG33" s="82">
        <v>100</v>
      </c>
      <c r="AH33" s="29">
        <f t="shared" si="36"/>
        <v>0</v>
      </c>
      <c r="AI33" s="29">
        <f t="shared" si="37"/>
        <v>0</v>
      </c>
      <c r="AJ33" s="30">
        <f t="shared" si="44"/>
        <v>6.8851462518133479E-3</v>
      </c>
      <c r="AK33" s="30">
        <f t="shared" si="45"/>
        <v>0</v>
      </c>
      <c r="AL33" s="31">
        <f t="shared" si="46"/>
        <v>6.1484805542868809E-2</v>
      </c>
      <c r="AM33" s="31">
        <f t="shared" si="47"/>
        <v>0</v>
      </c>
      <c r="AN33" s="32">
        <f t="shared" si="48"/>
        <v>2.6058148216606104E-2</v>
      </c>
      <c r="AO33" s="95">
        <f t="shared" si="49"/>
        <v>0</v>
      </c>
      <c r="AP33" s="36"/>
      <c r="AQ33" s="44"/>
      <c r="AR33" s="41"/>
      <c r="AS33" s="35"/>
      <c r="AT33" s="35"/>
    </row>
    <row r="34" spans="1:47">
      <c r="A34" s="251" t="s">
        <v>107</v>
      </c>
      <c r="B34" s="82">
        <v>8270986519.4399996</v>
      </c>
      <c r="C34" s="78">
        <v>100</v>
      </c>
      <c r="D34" s="82">
        <v>8283494392.0299997</v>
      </c>
      <c r="E34" s="78">
        <v>100</v>
      </c>
      <c r="F34" s="29">
        <f t="shared" si="22"/>
        <v>1.5122588533546563E-3</v>
      </c>
      <c r="G34" s="29">
        <f t="shared" si="23"/>
        <v>0</v>
      </c>
      <c r="H34" s="82">
        <v>8295860686.2399998</v>
      </c>
      <c r="I34" s="78">
        <v>100</v>
      </c>
      <c r="J34" s="29">
        <f t="shared" si="24"/>
        <v>1.4928837546987804E-3</v>
      </c>
      <c r="K34" s="29">
        <f t="shared" si="25"/>
        <v>0</v>
      </c>
      <c r="L34" s="276">
        <v>7999396538.6599998</v>
      </c>
      <c r="M34" s="82">
        <v>100</v>
      </c>
      <c r="N34" s="29">
        <f t="shared" si="26"/>
        <v>-3.5736394184117955E-2</v>
      </c>
      <c r="O34" s="29">
        <f t="shared" si="27"/>
        <v>0</v>
      </c>
      <c r="P34" s="75">
        <v>8011706120.5</v>
      </c>
      <c r="Q34" s="82">
        <v>100</v>
      </c>
      <c r="R34" s="29">
        <f t="shared" si="28"/>
        <v>1.5388138068302541E-3</v>
      </c>
      <c r="S34" s="29">
        <f t="shared" si="29"/>
        <v>0</v>
      </c>
      <c r="T34" s="75">
        <v>8057523067.3800001</v>
      </c>
      <c r="U34" s="82">
        <v>100</v>
      </c>
      <c r="V34" s="29">
        <f t="shared" si="30"/>
        <v>5.718750312466621E-3</v>
      </c>
      <c r="W34" s="29">
        <f t="shared" si="31"/>
        <v>0</v>
      </c>
      <c r="X34" s="75">
        <v>8588293630.1700001</v>
      </c>
      <c r="Y34" s="82">
        <v>100</v>
      </c>
      <c r="Z34" s="29">
        <f t="shared" si="32"/>
        <v>6.5872670590142832E-2</v>
      </c>
      <c r="AA34" s="29">
        <f t="shared" si="33"/>
        <v>0</v>
      </c>
      <c r="AB34" s="75">
        <v>8392230885.71</v>
      </c>
      <c r="AC34" s="82">
        <v>100</v>
      </c>
      <c r="AD34" s="29">
        <f t="shared" si="34"/>
        <v>-2.2829068602317815E-2</v>
      </c>
      <c r="AE34" s="29">
        <f t="shared" si="35"/>
        <v>0</v>
      </c>
      <c r="AF34" s="75">
        <v>8560216429.4899998</v>
      </c>
      <c r="AG34" s="82">
        <v>100</v>
      </c>
      <c r="AH34" s="29">
        <f t="shared" si="36"/>
        <v>2.001679244383513E-2</v>
      </c>
      <c r="AI34" s="29">
        <f t="shared" si="37"/>
        <v>0</v>
      </c>
      <c r="AJ34" s="30">
        <f t="shared" si="44"/>
        <v>4.6983383718615622E-3</v>
      </c>
      <c r="AK34" s="30">
        <f t="shared" si="45"/>
        <v>0</v>
      </c>
      <c r="AL34" s="31">
        <f t="shared" si="46"/>
        <v>3.340643747236062E-2</v>
      </c>
      <c r="AM34" s="31">
        <f t="shared" si="47"/>
        <v>0</v>
      </c>
      <c r="AN34" s="32">
        <f t="shared" si="48"/>
        <v>3.0239826074495116E-2</v>
      </c>
      <c r="AO34" s="95">
        <f t="shared" si="49"/>
        <v>0</v>
      </c>
      <c r="AP34" s="36"/>
      <c r="AQ34" s="44"/>
      <c r="AR34" s="41"/>
      <c r="AS34" s="35"/>
      <c r="AT34" s="35"/>
    </row>
    <row r="35" spans="1:47">
      <c r="A35" s="251" t="s">
        <v>110</v>
      </c>
      <c r="B35" s="82">
        <v>8417409537.1000004</v>
      </c>
      <c r="C35" s="78">
        <v>100</v>
      </c>
      <c r="D35" s="82">
        <v>8407658728.8999996</v>
      </c>
      <c r="E35" s="78">
        <v>100</v>
      </c>
      <c r="F35" s="29">
        <f t="shared" si="22"/>
        <v>-1.1584096219892552E-3</v>
      </c>
      <c r="G35" s="29">
        <f t="shared" si="23"/>
        <v>0</v>
      </c>
      <c r="H35" s="82">
        <v>8349438856.29</v>
      </c>
      <c r="I35" s="78">
        <v>100</v>
      </c>
      <c r="J35" s="29">
        <f t="shared" si="24"/>
        <v>-6.924623666024649E-3</v>
      </c>
      <c r="K35" s="29">
        <f t="shared" si="25"/>
        <v>0</v>
      </c>
      <c r="L35" s="276">
        <v>8499079713.0500002</v>
      </c>
      <c r="M35" s="78">
        <v>100</v>
      </c>
      <c r="N35" s="29">
        <f t="shared" si="26"/>
        <v>1.7922265116926892E-2</v>
      </c>
      <c r="O35" s="29">
        <f t="shared" si="27"/>
        <v>0</v>
      </c>
      <c r="P35" s="75">
        <v>8583078594.5900002</v>
      </c>
      <c r="Q35" s="78">
        <v>100</v>
      </c>
      <c r="R35" s="29">
        <f t="shared" si="28"/>
        <v>9.8832914122481998E-3</v>
      </c>
      <c r="S35" s="29">
        <f t="shared" si="29"/>
        <v>0</v>
      </c>
      <c r="T35" s="75">
        <v>8873554885.3899994</v>
      </c>
      <c r="U35" s="78">
        <v>100</v>
      </c>
      <c r="V35" s="29">
        <f t="shared" si="30"/>
        <v>3.3842902357097061E-2</v>
      </c>
      <c r="W35" s="29">
        <f t="shared" si="31"/>
        <v>0</v>
      </c>
      <c r="X35" s="75">
        <v>8944386508.1599998</v>
      </c>
      <c r="Y35" s="78">
        <v>100</v>
      </c>
      <c r="Z35" s="29">
        <f t="shared" si="32"/>
        <v>7.9823276786874075E-3</v>
      </c>
      <c r="AA35" s="29">
        <f t="shared" si="33"/>
        <v>0</v>
      </c>
      <c r="AB35" s="75">
        <v>9049451567.8199997</v>
      </c>
      <c r="AC35" s="78">
        <v>100</v>
      </c>
      <c r="AD35" s="29">
        <f t="shared" si="34"/>
        <v>1.1746480271637253E-2</v>
      </c>
      <c r="AE35" s="29">
        <f t="shared" si="35"/>
        <v>0</v>
      </c>
      <c r="AF35" s="75">
        <v>9186059052</v>
      </c>
      <c r="AG35" s="78">
        <v>100</v>
      </c>
      <c r="AH35" s="29">
        <f t="shared" si="36"/>
        <v>1.5095664434050212E-2</v>
      </c>
      <c r="AI35" s="29">
        <f t="shared" si="37"/>
        <v>0</v>
      </c>
      <c r="AJ35" s="30">
        <f t="shared" si="44"/>
        <v>1.104873724782914E-2</v>
      </c>
      <c r="AK35" s="30">
        <f t="shared" si="45"/>
        <v>0</v>
      </c>
      <c r="AL35" s="31">
        <f t="shared" si="46"/>
        <v>9.2582292906867425E-2</v>
      </c>
      <c r="AM35" s="31">
        <f t="shared" si="47"/>
        <v>0</v>
      </c>
      <c r="AN35" s="32">
        <f t="shared" si="48"/>
        <v>1.234330982618311E-2</v>
      </c>
      <c r="AO35" s="95">
        <f t="shared" si="49"/>
        <v>0</v>
      </c>
      <c r="AP35" s="36"/>
      <c r="AQ35" s="44"/>
      <c r="AR35" s="41"/>
      <c r="AS35" s="35"/>
      <c r="AT35" s="35"/>
    </row>
    <row r="36" spans="1:47">
      <c r="A36" s="251" t="s">
        <v>109</v>
      </c>
      <c r="B36" s="82">
        <v>412699182.76999998</v>
      </c>
      <c r="C36" s="78">
        <v>1000000</v>
      </c>
      <c r="D36" s="82">
        <v>413348021.32999998</v>
      </c>
      <c r="E36" s="78">
        <v>1000000</v>
      </c>
      <c r="F36" s="29">
        <f t="shared" si="22"/>
        <v>1.5721828079354459E-3</v>
      </c>
      <c r="G36" s="29">
        <f t="shared" si="23"/>
        <v>0</v>
      </c>
      <c r="H36" s="82">
        <v>419004283.94</v>
      </c>
      <c r="I36" s="78">
        <v>1000000</v>
      </c>
      <c r="J36" s="29">
        <f t="shared" si="24"/>
        <v>1.3684020046352873E-2</v>
      </c>
      <c r="K36" s="29">
        <f t="shared" si="25"/>
        <v>0</v>
      </c>
      <c r="L36" s="276">
        <v>414651760.48000002</v>
      </c>
      <c r="M36" s="78">
        <v>1000000</v>
      </c>
      <c r="N36" s="29">
        <f t="shared" si="26"/>
        <v>-1.0387777946020344E-2</v>
      </c>
      <c r="O36" s="29">
        <f t="shared" si="27"/>
        <v>0</v>
      </c>
      <c r="P36" s="75">
        <v>415321917.27999997</v>
      </c>
      <c r="Q36" s="78">
        <v>1000000</v>
      </c>
      <c r="R36" s="29">
        <f t="shared" si="28"/>
        <v>1.6161918599457534E-3</v>
      </c>
      <c r="S36" s="29">
        <f t="shared" si="29"/>
        <v>0</v>
      </c>
      <c r="T36" s="75">
        <v>410996395.17000002</v>
      </c>
      <c r="U36" s="78">
        <v>1000000</v>
      </c>
      <c r="V36" s="29">
        <f t="shared" si="30"/>
        <v>-1.0414865987156158E-2</v>
      </c>
      <c r="W36" s="29">
        <f t="shared" si="31"/>
        <v>0</v>
      </c>
      <c r="X36" s="75">
        <v>360919722.91000003</v>
      </c>
      <c r="Y36" s="78">
        <v>1000000</v>
      </c>
      <c r="Z36" s="29">
        <f t="shared" si="32"/>
        <v>-0.12184212038961273</v>
      </c>
      <c r="AA36" s="29">
        <f t="shared" si="33"/>
        <v>0</v>
      </c>
      <c r="AB36" s="75">
        <v>361408751.38999999</v>
      </c>
      <c r="AC36" s="78">
        <v>1000000</v>
      </c>
      <c r="AD36" s="29">
        <f t="shared" si="34"/>
        <v>1.3549508352080416E-3</v>
      </c>
      <c r="AE36" s="29">
        <f t="shared" si="35"/>
        <v>0</v>
      </c>
      <c r="AF36" s="75">
        <v>361456280.23000002</v>
      </c>
      <c r="AG36" s="78">
        <v>1000000</v>
      </c>
      <c r="AH36" s="29">
        <f t="shared" si="36"/>
        <v>1.3150993111604126E-4</v>
      </c>
      <c r="AI36" s="29">
        <f t="shared" si="37"/>
        <v>0</v>
      </c>
      <c r="AJ36" s="30">
        <f t="shared" si="44"/>
        <v>-1.5535738605278883E-2</v>
      </c>
      <c r="AK36" s="30">
        <f t="shared" si="45"/>
        <v>0</v>
      </c>
      <c r="AL36" s="31">
        <f t="shared" si="46"/>
        <v>-0.12554007379309975</v>
      </c>
      <c r="AM36" s="31">
        <f t="shared" si="47"/>
        <v>0</v>
      </c>
      <c r="AN36" s="32">
        <f t="shared" si="48"/>
        <v>4.3630254410209492E-2</v>
      </c>
      <c r="AO36" s="95">
        <f t="shared" si="49"/>
        <v>0</v>
      </c>
      <c r="AP36" s="36"/>
      <c r="AQ36" s="44"/>
      <c r="AR36" s="41"/>
      <c r="AS36" s="35"/>
      <c r="AT36" s="35"/>
      <c r="AU36" s="119"/>
    </row>
    <row r="37" spans="1:47">
      <c r="A37" s="251" t="s">
        <v>119</v>
      </c>
      <c r="B37" s="82">
        <v>4893978860.3000002</v>
      </c>
      <c r="C37" s="78">
        <v>1</v>
      </c>
      <c r="D37" s="82">
        <v>5402520373.6899996</v>
      </c>
      <c r="E37" s="78">
        <v>1</v>
      </c>
      <c r="F37" s="29">
        <f t="shared" si="22"/>
        <v>0.1039116694016177</v>
      </c>
      <c r="G37" s="29">
        <f t="shared" si="23"/>
        <v>0</v>
      </c>
      <c r="H37" s="82">
        <v>5344357738.0500002</v>
      </c>
      <c r="I37" s="78">
        <v>1</v>
      </c>
      <c r="J37" s="29">
        <f t="shared" si="24"/>
        <v>-1.0765833651132253E-2</v>
      </c>
      <c r="K37" s="29">
        <f t="shared" si="25"/>
        <v>0</v>
      </c>
      <c r="L37" s="75">
        <v>5803481929.79</v>
      </c>
      <c r="M37" s="82">
        <v>1</v>
      </c>
      <c r="N37" s="29">
        <f t="shared" si="26"/>
        <v>8.5908207167943201E-2</v>
      </c>
      <c r="O37" s="29">
        <f t="shared" si="27"/>
        <v>0</v>
      </c>
      <c r="P37" s="75">
        <v>5834871643.1000004</v>
      </c>
      <c r="Q37" s="82">
        <v>1</v>
      </c>
      <c r="R37" s="29">
        <f t="shared" si="28"/>
        <v>5.4087724731032736E-3</v>
      </c>
      <c r="S37" s="29">
        <f t="shared" si="29"/>
        <v>0</v>
      </c>
      <c r="T37" s="75">
        <v>5771248001.2700005</v>
      </c>
      <c r="U37" s="82">
        <v>1</v>
      </c>
      <c r="V37" s="29">
        <f t="shared" si="30"/>
        <v>-1.0904034522376814E-2</v>
      </c>
      <c r="W37" s="29">
        <f t="shared" si="31"/>
        <v>0</v>
      </c>
      <c r="X37" s="75">
        <v>5780392529.8800001</v>
      </c>
      <c r="Y37" s="82">
        <v>1</v>
      </c>
      <c r="Z37" s="29">
        <f t="shared" si="32"/>
        <v>1.5844976005167937E-3</v>
      </c>
      <c r="AA37" s="29">
        <f t="shared" si="33"/>
        <v>0</v>
      </c>
      <c r="AB37" s="75">
        <v>6009122064.8599997</v>
      </c>
      <c r="AC37" s="82">
        <v>1</v>
      </c>
      <c r="AD37" s="29">
        <f t="shared" si="34"/>
        <v>3.956989664588538E-2</v>
      </c>
      <c r="AE37" s="29">
        <f t="shared" si="35"/>
        <v>0</v>
      </c>
      <c r="AF37" s="75">
        <v>5828313157.79</v>
      </c>
      <c r="AG37" s="82">
        <v>1</v>
      </c>
      <c r="AH37" s="29">
        <f t="shared" si="36"/>
        <v>-3.0089072100453692E-2</v>
      </c>
      <c r="AI37" s="29">
        <f t="shared" si="37"/>
        <v>0</v>
      </c>
      <c r="AJ37" s="30">
        <f t="shared" si="44"/>
        <v>2.3078012876887946E-2</v>
      </c>
      <c r="AK37" s="30">
        <f t="shared" si="45"/>
        <v>0</v>
      </c>
      <c r="AL37" s="31">
        <f t="shared" si="46"/>
        <v>7.881373037917444E-2</v>
      </c>
      <c r="AM37" s="31">
        <f t="shared" si="47"/>
        <v>0</v>
      </c>
      <c r="AN37" s="32">
        <f t="shared" si="48"/>
        <v>4.8777619642162186E-2</v>
      </c>
      <c r="AO37" s="95">
        <f t="shared" si="49"/>
        <v>0</v>
      </c>
      <c r="AP37" s="36"/>
      <c r="AQ37" s="44"/>
      <c r="AR37" s="41"/>
      <c r="AS37" s="35"/>
      <c r="AT37" s="35"/>
    </row>
    <row r="38" spans="1:47" s="107" customFormat="1">
      <c r="A38" s="251" t="s">
        <v>124</v>
      </c>
      <c r="B38" s="82">
        <v>10216135900.91</v>
      </c>
      <c r="C38" s="78">
        <v>1</v>
      </c>
      <c r="D38" s="82">
        <v>10223299741.74</v>
      </c>
      <c r="E38" s="78">
        <v>1</v>
      </c>
      <c r="F38" s="29">
        <f t="shared" si="22"/>
        <v>7.012280278458126E-4</v>
      </c>
      <c r="G38" s="29">
        <f t="shared" si="23"/>
        <v>0</v>
      </c>
      <c r="H38" s="82">
        <v>10201997753.99</v>
      </c>
      <c r="I38" s="78">
        <v>1</v>
      </c>
      <c r="J38" s="29">
        <f t="shared" si="24"/>
        <v>-2.0836704672785437E-3</v>
      </c>
      <c r="K38" s="29">
        <f t="shared" si="25"/>
        <v>0</v>
      </c>
      <c r="L38" s="75">
        <v>10285451707.709999</v>
      </c>
      <c r="M38" s="82">
        <v>1</v>
      </c>
      <c r="N38" s="29">
        <f t="shared" si="26"/>
        <v>8.1801580173217047E-3</v>
      </c>
      <c r="O38" s="29">
        <f t="shared" si="27"/>
        <v>0</v>
      </c>
      <c r="P38" s="75">
        <v>10411841379.9</v>
      </c>
      <c r="Q38" s="82">
        <v>1</v>
      </c>
      <c r="R38" s="29">
        <f t="shared" si="28"/>
        <v>1.2288198494506424E-2</v>
      </c>
      <c r="S38" s="29">
        <f t="shared" si="29"/>
        <v>0</v>
      </c>
      <c r="T38" s="75">
        <v>11458654799.6</v>
      </c>
      <c r="U38" s="82">
        <v>1</v>
      </c>
      <c r="V38" s="29">
        <f t="shared" si="30"/>
        <v>0.10054066149344804</v>
      </c>
      <c r="W38" s="29">
        <f t="shared" si="31"/>
        <v>0</v>
      </c>
      <c r="X38" s="75">
        <v>11621174831.51</v>
      </c>
      <c r="Y38" s="82">
        <v>1</v>
      </c>
      <c r="Z38" s="29">
        <f t="shared" si="32"/>
        <v>1.4183168509070813E-2</v>
      </c>
      <c r="AA38" s="29">
        <f t="shared" si="33"/>
        <v>0</v>
      </c>
      <c r="AB38" s="75">
        <v>11736226394.370001</v>
      </c>
      <c r="AC38" s="82">
        <v>1</v>
      </c>
      <c r="AD38" s="29">
        <f t="shared" si="34"/>
        <v>9.9001662506656707E-3</v>
      </c>
      <c r="AE38" s="29">
        <f t="shared" si="35"/>
        <v>0</v>
      </c>
      <c r="AF38" s="75">
        <v>11736226394.370001</v>
      </c>
      <c r="AG38" s="82">
        <v>1</v>
      </c>
      <c r="AH38" s="29">
        <f t="shared" si="36"/>
        <v>0</v>
      </c>
      <c r="AI38" s="29">
        <f t="shared" si="37"/>
        <v>0</v>
      </c>
      <c r="AJ38" s="30">
        <f t="shared" si="44"/>
        <v>1.796373879069749E-2</v>
      </c>
      <c r="AK38" s="30">
        <f t="shared" si="45"/>
        <v>0</v>
      </c>
      <c r="AL38" s="31">
        <f t="shared" si="46"/>
        <v>0.14798809492525961</v>
      </c>
      <c r="AM38" s="31">
        <f t="shared" si="47"/>
        <v>0</v>
      </c>
      <c r="AN38" s="32">
        <f t="shared" si="48"/>
        <v>3.3909082420825444E-2</v>
      </c>
      <c r="AO38" s="95">
        <f t="shared" si="49"/>
        <v>0</v>
      </c>
      <c r="AP38" s="36"/>
      <c r="AQ38" s="44"/>
      <c r="AR38" s="41"/>
      <c r="AS38" s="35"/>
      <c r="AT38" s="35"/>
    </row>
    <row r="39" spans="1:47" s="109" customFormat="1">
      <c r="A39" s="251" t="s">
        <v>127</v>
      </c>
      <c r="B39" s="142">
        <v>520143799.94999999</v>
      </c>
      <c r="C39" s="78">
        <v>100</v>
      </c>
      <c r="D39" s="142">
        <v>521728793.20999998</v>
      </c>
      <c r="E39" s="78">
        <v>100</v>
      </c>
      <c r="F39" s="29">
        <f t="shared" si="22"/>
        <v>3.0472212879445099E-3</v>
      </c>
      <c r="G39" s="29">
        <f t="shared" si="23"/>
        <v>0</v>
      </c>
      <c r="H39" s="142">
        <v>523028406.94</v>
      </c>
      <c r="I39" s="78">
        <v>100</v>
      </c>
      <c r="J39" s="29">
        <f t="shared" si="24"/>
        <v>2.4909756695696002E-3</v>
      </c>
      <c r="K39" s="29">
        <f t="shared" si="25"/>
        <v>0</v>
      </c>
      <c r="L39" s="75">
        <v>520459321.41000003</v>
      </c>
      <c r="M39" s="82">
        <v>100</v>
      </c>
      <c r="N39" s="29">
        <f t="shared" si="26"/>
        <v>-4.9119426323906874E-3</v>
      </c>
      <c r="O39" s="29">
        <f t="shared" si="27"/>
        <v>0</v>
      </c>
      <c r="P39" s="75">
        <v>521631381.91000003</v>
      </c>
      <c r="Q39" s="82">
        <v>100</v>
      </c>
      <c r="R39" s="29">
        <f t="shared" si="28"/>
        <v>2.251973308547376E-3</v>
      </c>
      <c r="S39" s="29">
        <f t="shared" si="29"/>
        <v>0</v>
      </c>
      <c r="T39" s="75">
        <v>515214004.26999998</v>
      </c>
      <c r="U39" s="82">
        <v>100</v>
      </c>
      <c r="V39" s="29">
        <f t="shared" si="30"/>
        <v>-1.230251450076152E-2</v>
      </c>
      <c r="W39" s="29">
        <f t="shared" si="31"/>
        <v>0</v>
      </c>
      <c r="X39" s="75">
        <v>516328787.29000002</v>
      </c>
      <c r="Y39" s="82">
        <v>100</v>
      </c>
      <c r="Z39" s="29">
        <f t="shared" si="32"/>
        <v>2.163728102809554E-3</v>
      </c>
      <c r="AA39" s="29">
        <f t="shared" si="33"/>
        <v>0</v>
      </c>
      <c r="AB39" s="75">
        <v>515349068.58999997</v>
      </c>
      <c r="AC39" s="82">
        <v>100</v>
      </c>
      <c r="AD39" s="29">
        <f t="shared" si="34"/>
        <v>-1.8974706119761267E-3</v>
      </c>
      <c r="AE39" s="29">
        <f t="shared" si="35"/>
        <v>0</v>
      </c>
      <c r="AF39" s="75">
        <v>516328787.29000002</v>
      </c>
      <c r="AG39" s="82">
        <v>100</v>
      </c>
      <c r="AH39" s="29">
        <f t="shared" si="36"/>
        <v>1.9010778513301042E-3</v>
      </c>
      <c r="AI39" s="29">
        <f t="shared" si="37"/>
        <v>0</v>
      </c>
      <c r="AJ39" s="30">
        <f t="shared" si="44"/>
        <v>-9.0711894061589848E-4</v>
      </c>
      <c r="AK39" s="30">
        <f t="shared" si="45"/>
        <v>0</v>
      </c>
      <c r="AL39" s="31">
        <f t="shared" si="46"/>
        <v>-1.0350216415651056E-2</v>
      </c>
      <c r="AM39" s="31">
        <f t="shared" si="47"/>
        <v>0</v>
      </c>
      <c r="AN39" s="32">
        <f t="shared" si="48"/>
        <v>5.3632910665996096E-3</v>
      </c>
      <c r="AO39" s="95">
        <f t="shared" si="49"/>
        <v>0</v>
      </c>
      <c r="AP39" s="36"/>
      <c r="AQ39" s="44"/>
      <c r="AR39" s="41"/>
      <c r="AS39" s="35"/>
      <c r="AT39" s="35"/>
    </row>
    <row r="40" spans="1:47" s="109" customFormat="1">
      <c r="A40" s="251" t="s">
        <v>134</v>
      </c>
      <c r="B40" s="75">
        <v>4753684107.5699997</v>
      </c>
      <c r="C40" s="78">
        <v>1</v>
      </c>
      <c r="D40" s="75">
        <v>4765022414.46</v>
      </c>
      <c r="E40" s="78">
        <v>1</v>
      </c>
      <c r="F40" s="29">
        <f t="shared" si="22"/>
        <v>2.3851620413617024E-3</v>
      </c>
      <c r="G40" s="29">
        <f t="shared" si="23"/>
        <v>0</v>
      </c>
      <c r="H40" s="75">
        <v>4699532088.5900002</v>
      </c>
      <c r="I40" s="78">
        <v>1</v>
      </c>
      <c r="J40" s="29">
        <f t="shared" si="24"/>
        <v>-1.3743970158726238E-2</v>
      </c>
      <c r="K40" s="29">
        <f t="shared" si="25"/>
        <v>0</v>
      </c>
      <c r="L40" s="75">
        <v>4711953617.6800003</v>
      </c>
      <c r="M40" s="82">
        <v>1</v>
      </c>
      <c r="N40" s="29">
        <f t="shared" si="26"/>
        <v>2.643141669392661E-3</v>
      </c>
      <c r="O40" s="29">
        <f t="shared" si="27"/>
        <v>0</v>
      </c>
      <c r="P40" s="75">
        <v>4515769496.25</v>
      </c>
      <c r="Q40" s="82">
        <v>1</v>
      </c>
      <c r="R40" s="29">
        <f t="shared" si="28"/>
        <v>-4.1635410139413562E-2</v>
      </c>
      <c r="S40" s="29">
        <f t="shared" si="29"/>
        <v>0</v>
      </c>
      <c r="T40" s="75">
        <v>4483748913.0699997</v>
      </c>
      <c r="U40" s="82">
        <v>1</v>
      </c>
      <c r="V40" s="29">
        <f t="shared" si="30"/>
        <v>-7.0908365023039689E-3</v>
      </c>
      <c r="W40" s="29">
        <f t="shared" si="31"/>
        <v>0</v>
      </c>
      <c r="X40" s="75">
        <v>4561066261.75</v>
      </c>
      <c r="Y40" s="82">
        <v>1</v>
      </c>
      <c r="Z40" s="29">
        <f t="shared" si="32"/>
        <v>1.7243906868786175E-2</v>
      </c>
      <c r="AA40" s="29">
        <f t="shared" si="33"/>
        <v>0</v>
      </c>
      <c r="AB40" s="75">
        <v>4544915061.3500004</v>
      </c>
      <c r="AC40" s="82">
        <v>1</v>
      </c>
      <c r="AD40" s="29">
        <f t="shared" si="34"/>
        <v>-3.5411018987921237E-3</v>
      </c>
      <c r="AE40" s="29">
        <f t="shared" si="35"/>
        <v>0</v>
      </c>
      <c r="AF40" s="75">
        <v>4460287166.6000004</v>
      </c>
      <c r="AG40" s="82">
        <v>1</v>
      </c>
      <c r="AH40" s="29">
        <f t="shared" si="36"/>
        <v>-1.8620346828849763E-2</v>
      </c>
      <c r="AI40" s="29">
        <f t="shared" si="37"/>
        <v>0</v>
      </c>
      <c r="AJ40" s="30">
        <f t="shared" si="44"/>
        <v>-7.7949318685681399E-3</v>
      </c>
      <c r="AK40" s="30">
        <f t="shared" si="45"/>
        <v>0</v>
      </c>
      <c r="AL40" s="31">
        <f t="shared" si="46"/>
        <v>-6.3952531877971036E-2</v>
      </c>
      <c r="AM40" s="31">
        <f t="shared" si="47"/>
        <v>0</v>
      </c>
      <c r="AN40" s="32">
        <f t="shared" si="48"/>
        <v>1.7549442772799205E-2</v>
      </c>
      <c r="AO40" s="95">
        <f t="shared" si="49"/>
        <v>0</v>
      </c>
      <c r="AP40" s="36"/>
      <c r="AQ40" s="44"/>
      <c r="AR40" s="41"/>
      <c r="AS40" s="35"/>
      <c r="AT40" s="35"/>
    </row>
    <row r="41" spans="1:47" s="109" customFormat="1">
      <c r="A41" s="251" t="s">
        <v>135</v>
      </c>
      <c r="B41" s="75">
        <v>798155693.10000002</v>
      </c>
      <c r="C41" s="78">
        <v>10</v>
      </c>
      <c r="D41" s="75">
        <v>823155693.10000002</v>
      </c>
      <c r="E41" s="78">
        <v>10</v>
      </c>
      <c r="F41" s="29">
        <f t="shared" si="22"/>
        <v>3.132220970936278E-2</v>
      </c>
      <c r="G41" s="29">
        <f t="shared" si="23"/>
        <v>0</v>
      </c>
      <c r="H41" s="75">
        <v>835767956.11000013</v>
      </c>
      <c r="I41" s="78">
        <v>10</v>
      </c>
      <c r="J41" s="29">
        <f t="shared" si="24"/>
        <v>1.5321843869538694E-2</v>
      </c>
      <c r="K41" s="29">
        <f t="shared" si="25"/>
        <v>0</v>
      </c>
      <c r="L41" s="75">
        <v>847204895</v>
      </c>
      <c r="M41" s="82">
        <v>10</v>
      </c>
      <c r="N41" s="29">
        <f t="shared" si="26"/>
        <v>1.3684347199947669E-2</v>
      </c>
      <c r="O41" s="29">
        <f t="shared" si="27"/>
        <v>0</v>
      </c>
      <c r="P41" s="75">
        <v>831042515.24000001</v>
      </c>
      <c r="Q41" s="82">
        <v>10</v>
      </c>
      <c r="R41" s="29">
        <f t="shared" si="28"/>
        <v>-1.9077297422838889E-2</v>
      </c>
      <c r="S41" s="29">
        <f t="shared" si="29"/>
        <v>0</v>
      </c>
      <c r="T41" s="75">
        <v>854543515.1500001</v>
      </c>
      <c r="U41" s="82">
        <v>10</v>
      </c>
      <c r="V41" s="29">
        <f t="shared" si="30"/>
        <v>2.8278938175880376E-2</v>
      </c>
      <c r="W41" s="29">
        <f t="shared" si="31"/>
        <v>0</v>
      </c>
      <c r="X41" s="75">
        <v>820543515.1500001</v>
      </c>
      <c r="Y41" s="82">
        <v>10</v>
      </c>
      <c r="Z41" s="29">
        <f t="shared" si="32"/>
        <v>-3.9787324340097414E-2</v>
      </c>
      <c r="AA41" s="29">
        <f t="shared" si="33"/>
        <v>0</v>
      </c>
      <c r="AB41" s="75">
        <v>781977687.14999998</v>
      </c>
      <c r="AC41" s="82">
        <v>10</v>
      </c>
      <c r="AD41" s="29">
        <f t="shared" si="34"/>
        <v>-4.7000344634921726E-2</v>
      </c>
      <c r="AE41" s="29">
        <f t="shared" si="35"/>
        <v>0</v>
      </c>
      <c r="AF41" s="75">
        <v>781977687.14999998</v>
      </c>
      <c r="AG41" s="82">
        <v>10</v>
      </c>
      <c r="AH41" s="29">
        <f t="shared" si="36"/>
        <v>0</v>
      </c>
      <c r="AI41" s="29">
        <f t="shared" si="37"/>
        <v>0</v>
      </c>
      <c r="AJ41" s="30">
        <f t="shared" si="44"/>
        <v>-2.1572034303910638E-3</v>
      </c>
      <c r="AK41" s="30">
        <f t="shared" si="45"/>
        <v>0</v>
      </c>
      <c r="AL41" s="31">
        <f t="shared" si="46"/>
        <v>-5.0024565577532355E-2</v>
      </c>
      <c r="AM41" s="31">
        <f t="shared" si="47"/>
        <v>0</v>
      </c>
      <c r="AN41" s="32">
        <f t="shared" si="48"/>
        <v>3.0051332418922438E-2</v>
      </c>
      <c r="AO41" s="95">
        <f t="shared" si="49"/>
        <v>0</v>
      </c>
      <c r="AP41" s="36"/>
      <c r="AQ41" s="44"/>
      <c r="AR41" s="41"/>
      <c r="AS41" s="35"/>
      <c r="AT41" s="35"/>
    </row>
    <row r="42" spans="1:47" s="109" customFormat="1">
      <c r="A42" s="251" t="s">
        <v>145</v>
      </c>
      <c r="B42" s="75">
        <v>733239824.20000005</v>
      </c>
      <c r="C42" s="78">
        <v>1</v>
      </c>
      <c r="D42" s="75">
        <v>734235117.58000004</v>
      </c>
      <c r="E42" s="78">
        <v>1</v>
      </c>
      <c r="F42" s="29">
        <f t="shared" si="22"/>
        <v>1.3573913297547746E-3</v>
      </c>
      <c r="G42" s="29">
        <f t="shared" si="23"/>
        <v>0</v>
      </c>
      <c r="H42" s="75">
        <v>733137706.79999995</v>
      </c>
      <c r="I42" s="78">
        <v>1</v>
      </c>
      <c r="J42" s="29">
        <f t="shared" si="24"/>
        <v>-1.4946312887036762E-3</v>
      </c>
      <c r="K42" s="29">
        <f t="shared" si="25"/>
        <v>0</v>
      </c>
      <c r="L42" s="75">
        <v>733137706.79999995</v>
      </c>
      <c r="M42" s="82">
        <v>1</v>
      </c>
      <c r="N42" s="29">
        <f t="shared" si="26"/>
        <v>0</v>
      </c>
      <c r="O42" s="29">
        <f t="shared" si="27"/>
        <v>0</v>
      </c>
      <c r="P42" s="75">
        <v>731919144.87</v>
      </c>
      <c r="Q42" s="82">
        <v>1</v>
      </c>
      <c r="R42" s="29">
        <f t="shared" si="28"/>
        <v>-1.6621187516308875E-3</v>
      </c>
      <c r="S42" s="29">
        <f t="shared" si="29"/>
        <v>0</v>
      </c>
      <c r="T42" s="75">
        <v>732133799.94000006</v>
      </c>
      <c r="U42" s="82">
        <v>1</v>
      </c>
      <c r="V42" s="29">
        <f t="shared" si="30"/>
        <v>2.932770258908564E-4</v>
      </c>
      <c r="W42" s="29">
        <f t="shared" si="31"/>
        <v>0</v>
      </c>
      <c r="X42" s="75">
        <v>733071492.46000004</v>
      </c>
      <c r="Y42" s="82">
        <v>1</v>
      </c>
      <c r="Z42" s="29">
        <f t="shared" si="32"/>
        <v>1.2807666031493517E-3</v>
      </c>
      <c r="AA42" s="29">
        <f t="shared" si="33"/>
        <v>0</v>
      </c>
      <c r="AB42" s="75">
        <v>733012690.10000002</v>
      </c>
      <c r="AC42" s="82">
        <v>1</v>
      </c>
      <c r="AD42" s="29">
        <f t="shared" si="34"/>
        <v>-8.021367711720539E-5</v>
      </c>
      <c r="AE42" s="29">
        <f t="shared" si="35"/>
        <v>0</v>
      </c>
      <c r="AF42" s="75">
        <v>739862176.02999997</v>
      </c>
      <c r="AG42" s="82">
        <v>1</v>
      </c>
      <c r="AH42" s="29">
        <f t="shared" si="36"/>
        <v>9.3442937926020327E-3</v>
      </c>
      <c r="AI42" s="29">
        <f t="shared" si="37"/>
        <v>0</v>
      </c>
      <c r="AJ42" s="30">
        <f t="shared" si="44"/>
        <v>1.1298456292431558E-3</v>
      </c>
      <c r="AK42" s="30">
        <f t="shared" si="45"/>
        <v>0</v>
      </c>
      <c r="AL42" s="31">
        <f t="shared" si="46"/>
        <v>7.6638372576708323E-3</v>
      </c>
      <c r="AM42" s="31">
        <f t="shared" si="47"/>
        <v>0</v>
      </c>
      <c r="AN42" s="32">
        <f t="shared" si="48"/>
        <v>3.4984751517226392E-3</v>
      </c>
      <c r="AO42" s="95">
        <f t="shared" si="49"/>
        <v>0</v>
      </c>
      <c r="AP42" s="36"/>
      <c r="AQ42" s="44"/>
      <c r="AR42" s="41"/>
      <c r="AS42" s="35"/>
      <c r="AT42" s="35"/>
    </row>
    <row r="43" spans="1:47" s="109" customFormat="1">
      <c r="A43" s="251" t="s">
        <v>183</v>
      </c>
      <c r="B43" s="75">
        <v>6507944187.4399996</v>
      </c>
      <c r="C43" s="78">
        <v>100</v>
      </c>
      <c r="D43" s="75">
        <v>6475897823.4200001</v>
      </c>
      <c r="E43" s="78">
        <v>100</v>
      </c>
      <c r="F43" s="29">
        <f t="shared" si="22"/>
        <v>-4.9241915875442438E-3</v>
      </c>
      <c r="G43" s="29">
        <f t="shared" si="23"/>
        <v>0</v>
      </c>
      <c r="H43" s="75">
        <v>5985022602.4099998</v>
      </c>
      <c r="I43" s="78">
        <v>100</v>
      </c>
      <c r="J43" s="29">
        <f t="shared" si="24"/>
        <v>-7.5800334470188274E-2</v>
      </c>
      <c r="K43" s="29">
        <f t="shared" si="25"/>
        <v>0</v>
      </c>
      <c r="L43" s="75">
        <v>6027532748.8999996</v>
      </c>
      <c r="M43" s="82">
        <v>100</v>
      </c>
      <c r="N43" s="29">
        <f t="shared" si="26"/>
        <v>7.1027545448002372E-3</v>
      </c>
      <c r="O43" s="29">
        <f t="shared" si="27"/>
        <v>0</v>
      </c>
      <c r="P43" s="75">
        <v>5995134228</v>
      </c>
      <c r="Q43" s="82">
        <v>100</v>
      </c>
      <c r="R43" s="29">
        <f t="shared" si="28"/>
        <v>-5.3750883238108029E-3</v>
      </c>
      <c r="S43" s="29">
        <f t="shared" si="29"/>
        <v>0</v>
      </c>
      <c r="T43" s="75">
        <v>5455600744.04</v>
      </c>
      <c r="U43" s="82">
        <v>100</v>
      </c>
      <c r="V43" s="29">
        <f t="shared" si="30"/>
        <v>-8.9995230038409077E-2</v>
      </c>
      <c r="W43" s="29">
        <f t="shared" si="31"/>
        <v>0</v>
      </c>
      <c r="X43" s="75">
        <v>5468059245.1599998</v>
      </c>
      <c r="Y43" s="82">
        <v>100</v>
      </c>
      <c r="Z43" s="29">
        <f t="shared" si="32"/>
        <v>2.283616727930511E-3</v>
      </c>
      <c r="AA43" s="29">
        <f t="shared" si="33"/>
        <v>0</v>
      </c>
      <c r="AB43" s="75">
        <v>5437290147.9499998</v>
      </c>
      <c r="AC43" s="82">
        <v>100</v>
      </c>
      <c r="AD43" s="29">
        <f t="shared" si="34"/>
        <v>-5.6270599549986602E-3</v>
      </c>
      <c r="AE43" s="29">
        <f t="shared" si="35"/>
        <v>0</v>
      </c>
      <c r="AF43" s="75">
        <v>5560650565.9799995</v>
      </c>
      <c r="AG43" s="82">
        <v>100</v>
      </c>
      <c r="AH43" s="29">
        <f t="shared" si="36"/>
        <v>2.2687849033862912E-2</v>
      </c>
      <c r="AI43" s="29">
        <f t="shared" si="37"/>
        <v>0</v>
      </c>
      <c r="AJ43" s="30">
        <f t="shared" si="44"/>
        <v>-1.8705960508544672E-2</v>
      </c>
      <c r="AK43" s="30">
        <f t="shared" si="45"/>
        <v>0</v>
      </c>
      <c r="AL43" s="31">
        <f t="shared" si="46"/>
        <v>-0.1413313307893804</v>
      </c>
      <c r="AM43" s="31">
        <f t="shared" si="47"/>
        <v>0</v>
      </c>
      <c r="AN43" s="32">
        <f t="shared" si="48"/>
        <v>4.0884391065128645E-2</v>
      </c>
      <c r="AO43" s="95">
        <f t="shared" si="49"/>
        <v>0</v>
      </c>
      <c r="AP43" s="36"/>
      <c r="AQ43" s="44"/>
      <c r="AR43" s="41"/>
      <c r="AS43" s="35"/>
      <c r="AT43" s="35"/>
    </row>
    <row r="44" spans="1:47" s="109" customFormat="1">
      <c r="A44" s="251" t="s">
        <v>148</v>
      </c>
      <c r="B44" s="75">
        <v>392937692.75</v>
      </c>
      <c r="C44" s="78">
        <v>1</v>
      </c>
      <c r="D44" s="75">
        <v>393525650.27999997</v>
      </c>
      <c r="E44" s="78">
        <v>1</v>
      </c>
      <c r="F44" s="29">
        <f t="shared" si="22"/>
        <v>1.4963123692336878E-3</v>
      </c>
      <c r="G44" s="29">
        <f t="shared" si="23"/>
        <v>0</v>
      </c>
      <c r="H44" s="75">
        <v>391785441.05000001</v>
      </c>
      <c r="I44" s="78">
        <v>1</v>
      </c>
      <c r="J44" s="29">
        <f t="shared" si="24"/>
        <v>-4.4220986071982146E-3</v>
      </c>
      <c r="K44" s="29">
        <f t="shared" si="25"/>
        <v>0</v>
      </c>
      <c r="L44" s="75">
        <v>411733036.25999999</v>
      </c>
      <c r="M44" s="82">
        <v>1</v>
      </c>
      <c r="N44" s="29">
        <f t="shared" si="26"/>
        <v>5.0914590283241912E-2</v>
      </c>
      <c r="O44" s="29">
        <f t="shared" si="27"/>
        <v>0</v>
      </c>
      <c r="P44" s="75">
        <v>409757559.22000003</v>
      </c>
      <c r="Q44" s="82">
        <v>1</v>
      </c>
      <c r="R44" s="29">
        <f t="shared" si="28"/>
        <v>-4.7979561172557779E-3</v>
      </c>
      <c r="S44" s="29">
        <f t="shared" si="29"/>
        <v>0</v>
      </c>
      <c r="T44" s="75">
        <v>387383228.97000003</v>
      </c>
      <c r="U44" s="82">
        <v>1</v>
      </c>
      <c r="V44" s="29">
        <f t="shared" si="30"/>
        <v>-5.4603825473265172E-2</v>
      </c>
      <c r="W44" s="29">
        <f t="shared" si="31"/>
        <v>0</v>
      </c>
      <c r="X44" s="75">
        <v>387383228.97000003</v>
      </c>
      <c r="Y44" s="82">
        <v>1</v>
      </c>
      <c r="Z44" s="29">
        <f t="shared" si="32"/>
        <v>0</v>
      </c>
      <c r="AA44" s="29">
        <f t="shared" si="33"/>
        <v>0</v>
      </c>
      <c r="AB44" s="75">
        <v>389912356.27999997</v>
      </c>
      <c r="AC44" s="82">
        <v>1</v>
      </c>
      <c r="AD44" s="29">
        <f t="shared" si="34"/>
        <v>6.5287475576176921E-3</v>
      </c>
      <c r="AE44" s="29">
        <f t="shared" si="35"/>
        <v>0</v>
      </c>
      <c r="AF44" s="75">
        <v>391297814.06</v>
      </c>
      <c r="AG44" s="82">
        <v>1</v>
      </c>
      <c r="AH44" s="29">
        <f t="shared" si="36"/>
        <v>3.5532543600775759E-3</v>
      </c>
      <c r="AI44" s="29">
        <f t="shared" si="37"/>
        <v>0</v>
      </c>
      <c r="AJ44" s="30">
        <f t="shared" si="44"/>
        <v>-1.6637195344353778E-4</v>
      </c>
      <c r="AK44" s="30">
        <f t="shared" si="45"/>
        <v>0</v>
      </c>
      <c r="AL44" s="31">
        <f t="shared" si="46"/>
        <v>-5.6612223838899117E-3</v>
      </c>
      <c r="AM44" s="31">
        <f t="shared" si="47"/>
        <v>0</v>
      </c>
      <c r="AN44" s="32">
        <f t="shared" si="48"/>
        <v>2.8469824310586866E-2</v>
      </c>
      <c r="AO44" s="95">
        <f t="shared" si="49"/>
        <v>0</v>
      </c>
      <c r="AP44" s="36"/>
      <c r="AQ44" s="44"/>
      <c r="AR44" s="41"/>
      <c r="AS44" s="35"/>
      <c r="AT44" s="35"/>
    </row>
    <row r="45" spans="1:47" s="109" customFormat="1">
      <c r="A45" s="251" t="s">
        <v>153</v>
      </c>
      <c r="B45" s="75">
        <v>242837042.91999999</v>
      </c>
      <c r="C45" s="78">
        <v>100</v>
      </c>
      <c r="D45" s="75">
        <v>242994199.28999999</v>
      </c>
      <c r="E45" s="78">
        <v>100</v>
      </c>
      <c r="F45" s="29">
        <f t="shared" si="22"/>
        <v>6.4716802720982819E-4</v>
      </c>
      <c r="G45" s="29">
        <f t="shared" si="23"/>
        <v>0</v>
      </c>
      <c r="H45" s="75">
        <v>242256498.94999999</v>
      </c>
      <c r="I45" s="78">
        <v>100</v>
      </c>
      <c r="J45" s="29">
        <f t="shared" si="24"/>
        <v>-3.0358763384289657E-3</v>
      </c>
      <c r="K45" s="29">
        <f t="shared" si="25"/>
        <v>0</v>
      </c>
      <c r="L45" s="75">
        <v>244579044.56</v>
      </c>
      <c r="M45" s="82">
        <v>100</v>
      </c>
      <c r="N45" s="29">
        <f t="shared" si="26"/>
        <v>9.5871343805697916E-3</v>
      </c>
      <c r="O45" s="29">
        <f t="shared" si="27"/>
        <v>0</v>
      </c>
      <c r="P45" s="75">
        <v>243776469.97</v>
      </c>
      <c r="Q45" s="82">
        <v>100</v>
      </c>
      <c r="R45" s="29">
        <f t="shared" si="28"/>
        <v>-3.2814527975765168E-3</v>
      </c>
      <c r="S45" s="29">
        <f t="shared" si="29"/>
        <v>0</v>
      </c>
      <c r="T45" s="75">
        <v>266519636.52000001</v>
      </c>
      <c r="U45" s="82">
        <v>100</v>
      </c>
      <c r="V45" s="29">
        <f t="shared" si="30"/>
        <v>9.3295167301417015E-2</v>
      </c>
      <c r="W45" s="29">
        <f t="shared" si="31"/>
        <v>0</v>
      </c>
      <c r="X45" s="75">
        <v>266134748.15000001</v>
      </c>
      <c r="Y45" s="82">
        <v>100</v>
      </c>
      <c r="Z45" s="29">
        <f t="shared" si="32"/>
        <v>-1.4441276261125404E-3</v>
      </c>
      <c r="AA45" s="29">
        <f t="shared" si="33"/>
        <v>0</v>
      </c>
      <c r="AB45" s="75">
        <v>266620314.33000001</v>
      </c>
      <c r="AC45" s="82">
        <v>100</v>
      </c>
      <c r="AD45" s="29">
        <f t="shared" si="34"/>
        <v>1.8245125199747695E-3</v>
      </c>
      <c r="AE45" s="29">
        <f t="shared" si="35"/>
        <v>0</v>
      </c>
      <c r="AF45" s="75">
        <v>267406539.80000001</v>
      </c>
      <c r="AG45" s="82">
        <v>100</v>
      </c>
      <c r="AH45" s="29">
        <f t="shared" si="36"/>
        <v>2.9488580867355653E-3</v>
      </c>
      <c r="AI45" s="29">
        <f t="shared" si="37"/>
        <v>0</v>
      </c>
      <c r="AJ45" s="30">
        <f t="shared" si="44"/>
        <v>1.2567672944223618E-2</v>
      </c>
      <c r="AK45" s="30">
        <f t="shared" si="45"/>
        <v>0</v>
      </c>
      <c r="AL45" s="31">
        <f t="shared" si="46"/>
        <v>0.10046470484204957</v>
      </c>
      <c r="AM45" s="31">
        <f t="shared" si="47"/>
        <v>0</v>
      </c>
      <c r="AN45" s="32">
        <f t="shared" si="48"/>
        <v>3.2878224622252171E-2</v>
      </c>
      <c r="AO45" s="95">
        <f t="shared" si="49"/>
        <v>0</v>
      </c>
      <c r="AP45" s="36"/>
      <c r="AQ45" s="44"/>
      <c r="AR45" s="41"/>
      <c r="AS45" s="35"/>
      <c r="AT45" s="35"/>
    </row>
    <row r="46" spans="1:47" s="125" customFormat="1">
      <c r="A46" s="251" t="s">
        <v>165</v>
      </c>
      <c r="B46" s="75">
        <v>110319944.52</v>
      </c>
      <c r="C46" s="78">
        <v>1</v>
      </c>
      <c r="D46" s="75">
        <v>110013605.11399607</v>
      </c>
      <c r="E46" s="78">
        <v>1</v>
      </c>
      <c r="F46" s="29">
        <f t="shared" si="22"/>
        <v>-2.7768270491505343E-3</v>
      </c>
      <c r="G46" s="29">
        <f t="shared" si="23"/>
        <v>0</v>
      </c>
      <c r="H46" s="75">
        <v>110063486.43744813</v>
      </c>
      <c r="I46" s="78">
        <v>1</v>
      </c>
      <c r="J46" s="29">
        <f t="shared" si="24"/>
        <v>4.5341049773224356E-4</v>
      </c>
      <c r="K46" s="29">
        <f t="shared" si="25"/>
        <v>0</v>
      </c>
      <c r="L46" s="75">
        <v>110044432.26000001</v>
      </c>
      <c r="M46" s="82">
        <v>1</v>
      </c>
      <c r="N46" s="29">
        <f t="shared" si="26"/>
        <v>-1.7311987894325578E-4</v>
      </c>
      <c r="O46" s="29">
        <f t="shared" si="27"/>
        <v>0</v>
      </c>
      <c r="P46" s="75">
        <v>110228875</v>
      </c>
      <c r="Q46" s="82">
        <v>1</v>
      </c>
      <c r="R46" s="29">
        <f t="shared" si="28"/>
        <v>1.6760751653860605E-3</v>
      </c>
      <c r="S46" s="29">
        <f t="shared" si="29"/>
        <v>0</v>
      </c>
      <c r="T46" s="75">
        <v>110276186.81999999</v>
      </c>
      <c r="U46" s="82">
        <v>1</v>
      </c>
      <c r="V46" s="29">
        <f t="shared" si="30"/>
        <v>4.2921439595562276E-4</v>
      </c>
      <c r="W46" s="29">
        <f t="shared" si="31"/>
        <v>0</v>
      </c>
      <c r="X46" s="75">
        <v>110363004.35739727</v>
      </c>
      <c r="Y46" s="82">
        <v>1</v>
      </c>
      <c r="Z46" s="29">
        <f t="shared" si="32"/>
        <v>7.8727366171075174E-4</v>
      </c>
      <c r="AA46" s="29">
        <f t="shared" si="33"/>
        <v>0</v>
      </c>
      <c r="AB46" s="75">
        <v>110629501.63232876</v>
      </c>
      <c r="AC46" s="82">
        <v>1</v>
      </c>
      <c r="AD46" s="29">
        <f t="shared" si="34"/>
        <v>2.4147337822416574E-3</v>
      </c>
      <c r="AE46" s="29">
        <f t="shared" si="35"/>
        <v>0</v>
      </c>
      <c r="AF46" s="75">
        <v>109373246.55</v>
      </c>
      <c r="AG46" s="82">
        <v>1</v>
      </c>
      <c r="AH46" s="29">
        <f t="shared" si="36"/>
        <v>-1.1355516058491008E-2</v>
      </c>
      <c r="AI46" s="29">
        <f t="shared" si="37"/>
        <v>0</v>
      </c>
      <c r="AJ46" s="30">
        <f t="shared" si="44"/>
        <v>-1.0680944354448077E-3</v>
      </c>
      <c r="AK46" s="30">
        <f t="shared" si="45"/>
        <v>0</v>
      </c>
      <c r="AL46" s="31">
        <f t="shared" si="46"/>
        <v>-5.8207215674146587E-3</v>
      </c>
      <c r="AM46" s="31">
        <f t="shared" si="47"/>
        <v>0</v>
      </c>
      <c r="AN46" s="32">
        <f t="shared" si="48"/>
        <v>4.427376701816246E-3</v>
      </c>
      <c r="AO46" s="95">
        <f t="shared" si="49"/>
        <v>0</v>
      </c>
      <c r="AP46" s="36"/>
      <c r="AQ46" s="44"/>
      <c r="AR46" s="41"/>
      <c r="AS46" s="35"/>
      <c r="AT46" s="35"/>
    </row>
    <row r="47" spans="1:47" s="125" customFormat="1">
      <c r="A47" s="251" t="s">
        <v>173</v>
      </c>
      <c r="B47" s="75">
        <v>1256592533.3399999</v>
      </c>
      <c r="C47" s="78">
        <v>1</v>
      </c>
      <c r="D47" s="75">
        <v>1260751974.0699999</v>
      </c>
      <c r="E47" s="78">
        <v>1</v>
      </c>
      <c r="F47" s="29">
        <f t="shared" si="22"/>
        <v>3.3100950543962743E-3</v>
      </c>
      <c r="G47" s="29">
        <f t="shared" si="23"/>
        <v>0</v>
      </c>
      <c r="H47" s="75">
        <v>1277296290.21</v>
      </c>
      <c r="I47" s="78">
        <v>1</v>
      </c>
      <c r="J47" s="29">
        <f t="shared" si="24"/>
        <v>1.3122578017142589E-2</v>
      </c>
      <c r="K47" s="29">
        <f t="shared" si="25"/>
        <v>0</v>
      </c>
      <c r="L47" s="75">
        <v>1283510921.45</v>
      </c>
      <c r="M47" s="82">
        <v>1</v>
      </c>
      <c r="N47" s="29">
        <f t="shared" si="26"/>
        <v>4.8654578327932537E-3</v>
      </c>
      <c r="O47" s="29">
        <f t="shared" si="27"/>
        <v>0</v>
      </c>
      <c r="P47" s="75">
        <v>1283165248.3</v>
      </c>
      <c r="Q47" s="82">
        <v>1</v>
      </c>
      <c r="R47" s="29">
        <f t="shared" si="28"/>
        <v>-2.6931843291959183E-4</v>
      </c>
      <c r="S47" s="29">
        <f t="shared" si="29"/>
        <v>0</v>
      </c>
      <c r="T47" s="75">
        <v>1254789118.8800001</v>
      </c>
      <c r="U47" s="82">
        <v>1</v>
      </c>
      <c r="V47" s="29">
        <f t="shared" si="30"/>
        <v>-2.2114166088579721E-2</v>
      </c>
      <c r="W47" s="29">
        <f t="shared" si="31"/>
        <v>0</v>
      </c>
      <c r="X47" s="75">
        <v>1256352859.1800001</v>
      </c>
      <c r="Y47" s="82">
        <v>1</v>
      </c>
      <c r="Z47" s="29">
        <f t="shared" si="32"/>
        <v>1.2462176125624326E-3</v>
      </c>
      <c r="AA47" s="29">
        <f t="shared" si="33"/>
        <v>0</v>
      </c>
      <c r="AB47" s="75">
        <v>1258086375.9100001</v>
      </c>
      <c r="AC47" s="82">
        <v>1</v>
      </c>
      <c r="AD47" s="29">
        <f t="shared" si="34"/>
        <v>1.3798008396553941E-3</v>
      </c>
      <c r="AE47" s="29">
        <f t="shared" si="35"/>
        <v>0</v>
      </c>
      <c r="AF47" s="75">
        <v>1257005354.3199999</v>
      </c>
      <c r="AG47" s="82">
        <v>1</v>
      </c>
      <c r="AH47" s="29">
        <f t="shared" si="36"/>
        <v>-8.5925864129815976E-4</v>
      </c>
      <c r="AI47" s="29">
        <f t="shared" si="37"/>
        <v>0</v>
      </c>
      <c r="AJ47" s="30">
        <f t="shared" si="44"/>
        <v>8.5175774219059235E-5</v>
      </c>
      <c r="AK47" s="30">
        <f t="shared" si="45"/>
        <v>0</v>
      </c>
      <c r="AL47" s="31">
        <f t="shared" si="46"/>
        <v>-2.971734192812756E-3</v>
      </c>
      <c r="AM47" s="31">
        <f t="shared" si="47"/>
        <v>0</v>
      </c>
      <c r="AN47" s="32">
        <f t="shared" si="48"/>
        <v>1.0000553784858481E-2</v>
      </c>
      <c r="AO47" s="95">
        <f t="shared" si="49"/>
        <v>0</v>
      </c>
      <c r="AP47" s="36"/>
      <c r="AQ47" s="44"/>
      <c r="AR47" s="41"/>
      <c r="AS47" s="35"/>
      <c r="AT47" s="35"/>
    </row>
    <row r="48" spans="1:47" s="136" customFormat="1">
      <c r="A48" s="251" t="s">
        <v>178</v>
      </c>
      <c r="B48" s="142">
        <v>159768710.56</v>
      </c>
      <c r="C48" s="78">
        <v>1</v>
      </c>
      <c r="D48" s="75">
        <v>160728703.30000001</v>
      </c>
      <c r="E48" s="78">
        <v>1</v>
      </c>
      <c r="F48" s="29">
        <f t="shared" si="22"/>
        <v>6.008640469308232E-3</v>
      </c>
      <c r="G48" s="29">
        <f t="shared" si="23"/>
        <v>0</v>
      </c>
      <c r="H48" s="75">
        <v>160815351.21000001</v>
      </c>
      <c r="I48" s="78">
        <v>1</v>
      </c>
      <c r="J48" s="29">
        <f t="shared" si="24"/>
        <v>5.3909418928284488E-4</v>
      </c>
      <c r="K48" s="29">
        <f t="shared" si="25"/>
        <v>0</v>
      </c>
      <c r="L48" s="75">
        <v>161414024.59</v>
      </c>
      <c r="M48" s="82">
        <v>1</v>
      </c>
      <c r="N48" s="29">
        <f t="shared" si="26"/>
        <v>3.7227377579035987E-3</v>
      </c>
      <c r="O48" s="29">
        <f t="shared" si="27"/>
        <v>0</v>
      </c>
      <c r="P48" s="75">
        <v>161031379.28999999</v>
      </c>
      <c r="Q48" s="82">
        <v>1</v>
      </c>
      <c r="R48" s="29">
        <f t="shared" si="28"/>
        <v>-2.3705827357440026E-3</v>
      </c>
      <c r="S48" s="29">
        <f t="shared" si="29"/>
        <v>0</v>
      </c>
      <c r="T48" s="75">
        <v>160816380.97</v>
      </c>
      <c r="U48" s="82">
        <v>1</v>
      </c>
      <c r="V48" s="29">
        <f t="shared" si="30"/>
        <v>-1.3351330712556605E-3</v>
      </c>
      <c r="W48" s="29">
        <f t="shared" si="31"/>
        <v>0</v>
      </c>
      <c r="X48" s="75">
        <v>160916380.19</v>
      </c>
      <c r="Y48" s="82">
        <v>1</v>
      </c>
      <c r="Z48" s="29">
        <f t="shared" si="32"/>
        <v>6.218223504149958E-4</v>
      </c>
      <c r="AA48" s="29">
        <f t="shared" si="33"/>
        <v>0</v>
      </c>
      <c r="AB48" s="75">
        <v>160966379.81999999</v>
      </c>
      <c r="AC48" s="82">
        <v>1</v>
      </c>
      <c r="AD48" s="29">
        <f t="shared" si="34"/>
        <v>3.1071808812104023E-4</v>
      </c>
      <c r="AE48" s="29">
        <f t="shared" si="35"/>
        <v>0</v>
      </c>
      <c r="AF48" s="75">
        <v>157766404.02000001</v>
      </c>
      <c r="AG48" s="82">
        <v>1</v>
      </c>
      <c r="AH48" s="29">
        <f t="shared" si="36"/>
        <v>-1.9879777401829762E-2</v>
      </c>
      <c r="AI48" s="29">
        <f t="shared" si="37"/>
        <v>0</v>
      </c>
      <c r="AJ48" s="30">
        <f t="shared" si="44"/>
        <v>-1.5478100442248392E-3</v>
      </c>
      <c r="AK48" s="30">
        <f t="shared" si="45"/>
        <v>0</v>
      </c>
      <c r="AL48" s="31">
        <f t="shared" si="46"/>
        <v>-1.8430431025570286E-2</v>
      </c>
      <c r="AM48" s="31">
        <f t="shared" si="47"/>
        <v>0</v>
      </c>
      <c r="AN48" s="32">
        <f t="shared" si="48"/>
        <v>7.8756263507958769E-3</v>
      </c>
      <c r="AO48" s="95">
        <f t="shared" si="49"/>
        <v>0</v>
      </c>
      <c r="AP48" s="36"/>
      <c r="AQ48" s="44"/>
      <c r="AR48" s="41"/>
      <c r="AS48" s="35"/>
      <c r="AT48" s="35"/>
    </row>
    <row r="49" spans="1:48" s="136" customFormat="1">
      <c r="A49" s="251" t="s">
        <v>189</v>
      </c>
      <c r="B49" s="142">
        <v>707480403.60000002</v>
      </c>
      <c r="C49" s="78">
        <v>1</v>
      </c>
      <c r="D49" s="142">
        <v>707455400.26999998</v>
      </c>
      <c r="E49" s="78">
        <v>1</v>
      </c>
      <c r="F49" s="29">
        <f t="shared" si="22"/>
        <v>-3.5341374648419892E-5</v>
      </c>
      <c r="G49" s="29">
        <f t="shared" si="23"/>
        <v>0</v>
      </c>
      <c r="H49" s="142">
        <v>706595442.16999996</v>
      </c>
      <c r="I49" s="78">
        <v>1</v>
      </c>
      <c r="J49" s="29">
        <f t="shared" si="24"/>
        <v>-1.2155651079514289E-3</v>
      </c>
      <c r="K49" s="29">
        <f t="shared" si="25"/>
        <v>0</v>
      </c>
      <c r="L49" s="75">
        <v>706173869.49000001</v>
      </c>
      <c r="M49" s="82">
        <v>1</v>
      </c>
      <c r="N49" s="29">
        <f t="shared" si="26"/>
        <v>-5.9662524669741829E-4</v>
      </c>
      <c r="O49" s="29">
        <f t="shared" si="27"/>
        <v>0</v>
      </c>
      <c r="P49" s="75">
        <v>713075825.09000003</v>
      </c>
      <c r="Q49" s="82">
        <v>1</v>
      </c>
      <c r="R49" s="29">
        <f t="shared" si="28"/>
        <v>9.7737340592687575E-3</v>
      </c>
      <c r="S49" s="29">
        <f t="shared" si="29"/>
        <v>0</v>
      </c>
      <c r="T49" s="75">
        <v>712019575.25999999</v>
      </c>
      <c r="U49" s="82">
        <v>1</v>
      </c>
      <c r="V49" s="29">
        <f t="shared" si="30"/>
        <v>-1.4812587845994213E-3</v>
      </c>
      <c r="W49" s="29">
        <f t="shared" si="31"/>
        <v>0</v>
      </c>
      <c r="X49" s="75">
        <v>712676839.65999997</v>
      </c>
      <c r="Y49" s="82">
        <v>1</v>
      </c>
      <c r="Z49" s="29">
        <f t="shared" si="32"/>
        <v>9.2309877823228451E-4</v>
      </c>
      <c r="AA49" s="29">
        <f t="shared" si="33"/>
        <v>0</v>
      </c>
      <c r="AB49" s="75">
        <v>713717690.38</v>
      </c>
      <c r="AC49" s="82">
        <v>1</v>
      </c>
      <c r="AD49" s="29">
        <f t="shared" si="34"/>
        <v>1.4604806303184935E-3</v>
      </c>
      <c r="AE49" s="29">
        <f t="shared" si="35"/>
        <v>0</v>
      </c>
      <c r="AF49" s="75">
        <v>720947420.07000005</v>
      </c>
      <c r="AG49" s="82">
        <v>1</v>
      </c>
      <c r="AH49" s="29">
        <f t="shared" si="36"/>
        <v>1.0129677024189746E-2</v>
      </c>
      <c r="AI49" s="29">
        <f t="shared" si="37"/>
        <v>0</v>
      </c>
      <c r="AJ49" s="30">
        <f t="shared" si="44"/>
        <v>2.3697749972640741E-3</v>
      </c>
      <c r="AK49" s="30">
        <f t="shared" si="45"/>
        <v>0</v>
      </c>
      <c r="AL49" s="31">
        <f t="shared" si="46"/>
        <v>1.9071194869458696E-2</v>
      </c>
      <c r="AM49" s="31">
        <f t="shared" si="47"/>
        <v>0</v>
      </c>
      <c r="AN49" s="32">
        <f t="shared" si="48"/>
        <v>4.784254197987608E-3</v>
      </c>
      <c r="AO49" s="95">
        <f t="shared" si="49"/>
        <v>0</v>
      </c>
      <c r="AP49" s="36"/>
      <c r="AQ49" s="44"/>
      <c r="AR49" s="41"/>
      <c r="AS49" s="35"/>
      <c r="AT49" s="35"/>
    </row>
    <row r="50" spans="1:48" s="145" customFormat="1">
      <c r="A50" s="251" t="s">
        <v>199</v>
      </c>
      <c r="B50" s="142">
        <v>7165981.1299999999</v>
      </c>
      <c r="C50" s="78">
        <v>100</v>
      </c>
      <c r="D50" s="142">
        <v>7167537.9133140389</v>
      </c>
      <c r="E50" s="78">
        <v>100</v>
      </c>
      <c r="F50" s="29">
        <f t="shared" si="22"/>
        <v>2.1724635968152478E-4</v>
      </c>
      <c r="G50" s="29">
        <f t="shared" si="23"/>
        <v>0</v>
      </c>
      <c r="H50" s="142">
        <v>7169479.79</v>
      </c>
      <c r="I50" s="78">
        <v>100</v>
      </c>
      <c r="J50" s="29">
        <f t="shared" si="24"/>
        <v>2.7092660121881215E-4</v>
      </c>
      <c r="K50" s="29">
        <f t="shared" si="25"/>
        <v>0</v>
      </c>
      <c r="L50" s="75">
        <v>7043916.5499999998</v>
      </c>
      <c r="M50" s="82">
        <v>100</v>
      </c>
      <c r="N50" s="29">
        <f t="shared" si="26"/>
        <v>-1.751357750880838E-2</v>
      </c>
      <c r="O50" s="29">
        <f t="shared" si="27"/>
        <v>0</v>
      </c>
      <c r="P50" s="75">
        <v>7046554.2999999998</v>
      </c>
      <c r="Q50" s="82">
        <v>100</v>
      </c>
      <c r="R50" s="29">
        <f t="shared" si="28"/>
        <v>3.74472068383604E-4</v>
      </c>
      <c r="S50" s="29">
        <f t="shared" si="29"/>
        <v>0</v>
      </c>
      <c r="T50" s="75">
        <v>7047804.5700000003</v>
      </c>
      <c r="U50" s="82">
        <v>100</v>
      </c>
      <c r="V50" s="29">
        <f t="shared" si="30"/>
        <v>1.774299816295298E-4</v>
      </c>
      <c r="W50" s="29">
        <f t="shared" si="31"/>
        <v>0</v>
      </c>
      <c r="X50" s="75">
        <v>7049054.46</v>
      </c>
      <c r="Y50" s="82">
        <v>100</v>
      </c>
      <c r="Z50" s="29">
        <f t="shared" si="32"/>
        <v>1.773445883161974E-4</v>
      </c>
      <c r="AA50" s="29">
        <f t="shared" si="33"/>
        <v>0</v>
      </c>
      <c r="AB50" s="75">
        <v>7055307.6799999997</v>
      </c>
      <c r="AC50" s="82">
        <v>100</v>
      </c>
      <c r="AD50" s="29">
        <f t="shared" si="34"/>
        <v>8.8710053745275498E-4</v>
      </c>
      <c r="AE50" s="29">
        <f t="shared" si="35"/>
        <v>0</v>
      </c>
      <c r="AF50" s="75">
        <v>7056552.2199999997</v>
      </c>
      <c r="AG50" s="82">
        <v>100</v>
      </c>
      <c r="AH50" s="29">
        <f t="shared" si="36"/>
        <v>1.7639769326120122E-4</v>
      </c>
      <c r="AI50" s="29">
        <f t="shared" si="37"/>
        <v>0</v>
      </c>
      <c r="AJ50" s="30">
        <f t="shared" si="44"/>
        <v>-1.9040824598580942E-3</v>
      </c>
      <c r="AK50" s="30">
        <f t="shared" si="45"/>
        <v>0</v>
      </c>
      <c r="AL50" s="31">
        <f t="shared" si="46"/>
        <v>-1.5484493372246836E-2</v>
      </c>
      <c r="AM50" s="31">
        <f t="shared" si="47"/>
        <v>0</v>
      </c>
      <c r="AN50" s="32">
        <f t="shared" si="48"/>
        <v>6.3117009207467765E-3</v>
      </c>
      <c r="AO50" s="95">
        <f t="shared" si="49"/>
        <v>0</v>
      </c>
      <c r="AP50" s="36"/>
      <c r="AQ50" s="44"/>
      <c r="AR50" s="41"/>
      <c r="AS50" s="35"/>
      <c r="AT50" s="35"/>
    </row>
    <row r="51" spans="1:48">
      <c r="A51" s="251" t="s">
        <v>208</v>
      </c>
      <c r="B51" s="75">
        <v>560884732.94000006</v>
      </c>
      <c r="C51" s="78">
        <v>100</v>
      </c>
      <c r="D51" s="75">
        <v>578073110.2252872</v>
      </c>
      <c r="E51" s="78">
        <v>100</v>
      </c>
      <c r="F51" s="29">
        <f t="shared" si="22"/>
        <v>3.064511525423504E-2</v>
      </c>
      <c r="G51" s="29">
        <f t="shared" si="23"/>
        <v>0</v>
      </c>
      <c r="H51" s="142">
        <v>584599149.47000003</v>
      </c>
      <c r="I51" s="78">
        <v>100</v>
      </c>
      <c r="J51" s="29">
        <f t="shared" si="24"/>
        <v>1.1289297373077076E-2</v>
      </c>
      <c r="K51" s="29">
        <f t="shared" si="25"/>
        <v>0</v>
      </c>
      <c r="L51" s="75">
        <v>584780020.16999996</v>
      </c>
      <c r="M51" s="82">
        <v>100</v>
      </c>
      <c r="N51" s="29">
        <f t="shared" si="26"/>
        <v>3.0939268413904909E-4</v>
      </c>
      <c r="O51" s="29">
        <f t="shared" si="27"/>
        <v>0</v>
      </c>
      <c r="P51" s="75">
        <v>617505747.97000003</v>
      </c>
      <c r="Q51" s="82">
        <v>100</v>
      </c>
      <c r="R51" s="29">
        <f t="shared" si="28"/>
        <v>5.5962458824236942E-2</v>
      </c>
      <c r="S51" s="29">
        <f t="shared" si="29"/>
        <v>0</v>
      </c>
      <c r="T51" s="75">
        <v>621943329.74795389</v>
      </c>
      <c r="U51" s="82">
        <v>100</v>
      </c>
      <c r="V51" s="29">
        <f t="shared" si="30"/>
        <v>7.1863003584048454E-3</v>
      </c>
      <c r="W51" s="29">
        <f t="shared" si="31"/>
        <v>0</v>
      </c>
      <c r="X51" s="75">
        <v>685977163.12729371</v>
      </c>
      <c r="Y51" s="82">
        <v>100</v>
      </c>
      <c r="Z51" s="29">
        <f t="shared" si="32"/>
        <v>0.10295766562090133</v>
      </c>
      <c r="AA51" s="29">
        <f t="shared" si="33"/>
        <v>0</v>
      </c>
      <c r="AB51" s="75">
        <v>696084195.99626911</v>
      </c>
      <c r="AC51" s="82">
        <v>100</v>
      </c>
      <c r="AD51" s="29">
        <f t="shared" si="34"/>
        <v>1.4733774551471306E-2</v>
      </c>
      <c r="AE51" s="29">
        <f t="shared" si="35"/>
        <v>0</v>
      </c>
      <c r="AF51" s="75">
        <v>696084195.99626911</v>
      </c>
      <c r="AG51" s="82">
        <v>100</v>
      </c>
      <c r="AH51" s="29">
        <f t="shared" si="36"/>
        <v>0</v>
      </c>
      <c r="AI51" s="29">
        <f t="shared" si="37"/>
        <v>0</v>
      </c>
      <c r="AJ51" s="30">
        <f t="shared" si="44"/>
        <v>2.7885500583308201E-2</v>
      </c>
      <c r="AK51" s="30">
        <f t="shared" si="45"/>
        <v>0</v>
      </c>
      <c r="AL51" s="31">
        <f t="shared" si="46"/>
        <v>0.20414560664306028</v>
      </c>
      <c r="AM51" s="31">
        <f t="shared" si="47"/>
        <v>0</v>
      </c>
      <c r="AN51" s="32">
        <f t="shared" si="48"/>
        <v>3.5550090694755107E-2</v>
      </c>
      <c r="AO51" s="95">
        <f t="shared" si="49"/>
        <v>0</v>
      </c>
      <c r="AP51" s="36"/>
      <c r="AQ51" s="45">
        <v>2266908745.4000001</v>
      </c>
      <c r="AR51" s="41">
        <v>1</v>
      </c>
      <c r="AS51" s="35" t="e">
        <f>(#REF!/AQ51)-1</f>
        <v>#REF!</v>
      </c>
      <c r="AT51" s="35" t="e">
        <f>(#REF!/AR51)-1</f>
        <v>#REF!</v>
      </c>
    </row>
    <row r="52" spans="1:48">
      <c r="A52" s="253" t="s">
        <v>47</v>
      </c>
      <c r="B52" s="83">
        <f>SUM(B23:B51)</f>
        <v>541459981458.34991</v>
      </c>
      <c r="C52" s="84"/>
      <c r="D52" s="83">
        <f>SUM(D23:D51)</f>
        <v>538215247916.04419</v>
      </c>
      <c r="E52" s="84"/>
      <c r="F52" s="29">
        <f>((D52-B52)/B52)</f>
        <v>-5.9925639076159791E-3</v>
      </c>
      <c r="G52" s="29"/>
      <c r="H52" s="83">
        <f>SUM(H23:H51)</f>
        <v>542548264283.8194</v>
      </c>
      <c r="I52" s="84"/>
      <c r="J52" s="29">
        <f>((H52-D52)/D52)</f>
        <v>8.0507127669692327E-3</v>
      </c>
      <c r="K52" s="29"/>
      <c r="L52" s="90">
        <f>SUM(L23:L51)</f>
        <v>548165339384.65997</v>
      </c>
      <c r="M52" s="108"/>
      <c r="N52" s="29">
        <f>((L52-H52)/H52)</f>
        <v>1.0353134404098206E-2</v>
      </c>
      <c r="O52" s="29"/>
      <c r="P52" s="90">
        <f>SUM(P23:P51)</f>
        <v>543944712442</v>
      </c>
      <c r="Q52" s="108"/>
      <c r="R52" s="29">
        <f>((P52-L52)/L52)</f>
        <v>-7.6995509190672566E-3</v>
      </c>
      <c r="S52" s="29"/>
      <c r="T52" s="90">
        <f>SUM(T23:T51)</f>
        <v>546435351786.04675</v>
      </c>
      <c r="U52" s="108"/>
      <c r="V52" s="29">
        <f>((T52-P52)/P52)</f>
        <v>4.5788465023682461E-3</v>
      </c>
      <c r="W52" s="29"/>
      <c r="X52" s="90">
        <f>SUM(X23:X51)</f>
        <v>548428396659.73608</v>
      </c>
      <c r="Y52" s="108"/>
      <c r="Z52" s="29">
        <f>((X52-T52)/T52)</f>
        <v>3.6473571250011201E-3</v>
      </c>
      <c r="AA52" s="29"/>
      <c r="AB52" s="90">
        <f>SUM(AB23:AB51)</f>
        <v>547906811125.90155</v>
      </c>
      <c r="AC52" s="108"/>
      <c r="AD52" s="29">
        <f>((AB52-X52)/X52)</f>
        <v>-9.5105493627118537E-4</v>
      </c>
      <c r="AE52" s="29"/>
      <c r="AF52" s="90">
        <f>SUM(AF23:AF51)</f>
        <v>555211389214.74097</v>
      </c>
      <c r="AG52" s="108"/>
      <c r="AH52" s="29">
        <f>((AF52-AB52)/AB52)</f>
        <v>1.33317891665357E-2</v>
      </c>
      <c r="AI52" s="29"/>
      <c r="AJ52" s="30">
        <f t="shared" si="44"/>
        <v>3.1648337752522605E-3</v>
      </c>
      <c r="AK52" s="30"/>
      <c r="AL52" s="31">
        <f t="shared" si="46"/>
        <v>3.1578706408830676E-2</v>
      </c>
      <c r="AM52" s="31"/>
      <c r="AN52" s="32">
        <f t="shared" si="48"/>
        <v>7.5590631425388527E-3</v>
      </c>
      <c r="AO52" s="95"/>
      <c r="AP52" s="36"/>
      <c r="AQ52" s="49">
        <f>SUM(AQ23:AQ51)</f>
        <v>132930613532.55411</v>
      </c>
      <c r="AR52" s="50"/>
      <c r="AS52" s="35" t="e">
        <f>(#REF!/AQ52)-1</f>
        <v>#REF!</v>
      </c>
      <c r="AT52" s="35" t="e">
        <f>(#REF!/AR52)-1</f>
        <v>#REF!</v>
      </c>
    </row>
    <row r="53" spans="1:48" s="145" customFormat="1" ht="8.25" customHeight="1">
      <c r="A53" s="253"/>
      <c r="B53" s="83"/>
      <c r="C53" s="84"/>
      <c r="D53" s="83"/>
      <c r="E53" s="84"/>
      <c r="F53" s="29"/>
      <c r="G53" s="29"/>
      <c r="H53" s="79"/>
      <c r="I53" s="79"/>
      <c r="J53" s="29"/>
      <c r="K53" s="29"/>
      <c r="L53" s="108"/>
      <c r="M53" s="108"/>
      <c r="N53" s="29"/>
      <c r="O53" s="29"/>
      <c r="P53" s="108"/>
      <c r="Q53" s="108"/>
      <c r="R53" s="29"/>
      <c r="S53" s="29"/>
      <c r="T53" s="108"/>
      <c r="U53" s="108"/>
      <c r="V53" s="29"/>
      <c r="W53" s="29"/>
      <c r="X53" s="108"/>
      <c r="Y53" s="108"/>
      <c r="Z53" s="29"/>
      <c r="AA53" s="29"/>
      <c r="AB53" s="108"/>
      <c r="AC53" s="108"/>
      <c r="AD53" s="29"/>
      <c r="AE53" s="29"/>
      <c r="AF53" s="108"/>
      <c r="AG53" s="108"/>
      <c r="AH53" s="29"/>
      <c r="AI53" s="29"/>
      <c r="AJ53" s="30"/>
      <c r="AK53" s="30"/>
      <c r="AL53" s="31"/>
      <c r="AM53" s="31"/>
      <c r="AN53" s="32"/>
      <c r="AO53" s="95"/>
      <c r="AP53" s="36"/>
      <c r="AQ53" s="49"/>
      <c r="AR53" s="50"/>
      <c r="AS53" s="35"/>
      <c r="AT53" s="35"/>
    </row>
    <row r="54" spans="1:48">
      <c r="A54" s="254" t="s">
        <v>220</v>
      </c>
      <c r="B54" s="79"/>
      <c r="C54" s="81"/>
      <c r="D54" s="79"/>
      <c r="E54" s="81"/>
      <c r="F54" s="29"/>
      <c r="G54" s="29"/>
      <c r="H54" s="79"/>
      <c r="I54" s="79"/>
      <c r="J54" s="29"/>
      <c r="K54" s="29"/>
      <c r="L54" s="108"/>
      <c r="M54" s="108"/>
      <c r="N54" s="29"/>
      <c r="O54" s="29"/>
      <c r="P54" s="108"/>
      <c r="Q54" s="108"/>
      <c r="R54" s="29"/>
      <c r="S54" s="29"/>
      <c r="T54" s="108"/>
      <c r="U54" s="108"/>
      <c r="V54" s="29"/>
      <c r="W54" s="29"/>
      <c r="X54" s="108"/>
      <c r="Y54" s="108"/>
      <c r="Z54" s="29"/>
      <c r="AA54" s="29"/>
      <c r="AB54" s="108"/>
      <c r="AC54" s="108"/>
      <c r="AD54" s="29"/>
      <c r="AE54" s="29"/>
      <c r="AF54" s="108"/>
      <c r="AG54" s="108"/>
      <c r="AH54" s="29"/>
      <c r="AI54" s="29"/>
      <c r="AJ54" s="30"/>
      <c r="AK54" s="30"/>
      <c r="AL54" s="31"/>
      <c r="AM54" s="31"/>
      <c r="AN54" s="32"/>
      <c r="AO54" s="95"/>
      <c r="AP54" s="36"/>
      <c r="AQ54" s="46"/>
      <c r="AR54" s="19"/>
      <c r="AS54" s="35" t="e">
        <f>(#REF!/AQ54)-1</f>
        <v>#REF!</v>
      </c>
      <c r="AT54" s="35" t="e">
        <f>(#REF!/AR54)-1</f>
        <v>#REF!</v>
      </c>
    </row>
    <row r="55" spans="1:48">
      <c r="A55" s="251" t="s">
        <v>21</v>
      </c>
      <c r="B55" s="74">
        <v>94130155586.089996</v>
      </c>
      <c r="C55" s="86">
        <v>234.44</v>
      </c>
      <c r="D55" s="74">
        <v>93064808740.369995</v>
      </c>
      <c r="E55" s="86">
        <v>234.61</v>
      </c>
      <c r="F55" s="29">
        <f t="shared" ref="F55:F80" si="50">((D55-B55)/B55)</f>
        <v>-1.1317806064238907E-2</v>
      </c>
      <c r="G55" s="29">
        <f t="shared" ref="G55:G80" si="51">((E55-C55)/C55)</f>
        <v>7.2513222999494927E-4</v>
      </c>
      <c r="H55" s="74">
        <v>92335766582.529999</v>
      </c>
      <c r="I55" s="86">
        <v>234.8</v>
      </c>
      <c r="J55" s="29">
        <f t="shared" ref="J55:K60" si="52">((H55-D55)/D55)</f>
        <v>-7.8337039285586562E-3</v>
      </c>
      <c r="K55" s="29">
        <f t="shared" si="52"/>
        <v>8.0985465240184862E-4</v>
      </c>
      <c r="L55" s="85">
        <v>91921415783.820007</v>
      </c>
      <c r="M55" s="86">
        <v>234.98</v>
      </c>
      <c r="N55" s="29">
        <f t="shared" ref="N55:N80" si="53">((L55-H55)/H55)</f>
        <v>-4.4874355197954997E-3</v>
      </c>
      <c r="O55" s="29">
        <f t="shared" ref="O55:O80" si="54">((M55-I55)/I55)</f>
        <v>7.6660988074948205E-4</v>
      </c>
      <c r="P55" s="85">
        <v>90187985807.119995</v>
      </c>
      <c r="Q55" s="86">
        <v>235.12</v>
      </c>
      <c r="R55" s="29">
        <f t="shared" ref="R55:R80" si="55">((P55-L55)/L55)</f>
        <v>-1.885773801370377E-2</v>
      </c>
      <c r="S55" s="29">
        <f t="shared" ref="S55:S80" si="56">((Q55-M55)/M55)</f>
        <v>5.9579538684149621E-4</v>
      </c>
      <c r="T55" s="85">
        <v>88640295324.619995</v>
      </c>
      <c r="U55" s="86">
        <v>235.24</v>
      </c>
      <c r="V55" s="29">
        <f t="shared" ref="V55:V80" si="57">((T55-P55)/P55)</f>
        <v>-1.7160716792256111E-2</v>
      </c>
      <c r="W55" s="29">
        <f t="shared" ref="W55:W80" si="58">((U55-Q55)/Q55)</f>
        <v>5.1037767948283665E-4</v>
      </c>
      <c r="X55" s="85">
        <v>87942477589.029999</v>
      </c>
      <c r="Y55" s="86">
        <v>235.33</v>
      </c>
      <c r="Z55" s="29">
        <f t="shared" ref="Z55:Z80" si="59">((X55-T55)/T55)</f>
        <v>-7.8724662754612491E-3</v>
      </c>
      <c r="AA55" s="29">
        <f t="shared" ref="AA55:AA80" si="60">((Y55-U55)/U55)</f>
        <v>3.8258799523891942E-4</v>
      </c>
      <c r="AB55" s="85">
        <v>85102762947.300003</v>
      </c>
      <c r="AC55" s="86">
        <v>235.61</v>
      </c>
      <c r="AD55" s="29">
        <f t="shared" ref="AD55:AD80" si="61">((AB55-X55)/X55)</f>
        <v>-3.229059175476566E-2</v>
      </c>
      <c r="AE55" s="29">
        <f t="shared" ref="AE55:AE80" si="62">((AC55-Y55)/Y55)</f>
        <v>1.1898185526707224E-3</v>
      </c>
      <c r="AF55" s="85">
        <v>85031279403.589996</v>
      </c>
      <c r="AG55" s="86">
        <v>235.86</v>
      </c>
      <c r="AH55" s="29">
        <f t="shared" ref="AH55:AH80" si="63">((AF55-AB55)/AB55)</f>
        <v>-8.3996736691466754E-4</v>
      </c>
      <c r="AI55" s="29">
        <f t="shared" ref="AI55:AI80" si="64">((AG55-AC55)/AC55)</f>
        <v>1.0610755061330164E-3</v>
      </c>
      <c r="AJ55" s="30">
        <f t="shared" si="44"/>
        <v>-1.2582553214461814E-2</v>
      </c>
      <c r="AK55" s="30">
        <f t="shared" si="45"/>
        <v>7.5515648543915881E-4</v>
      </c>
      <c r="AL55" s="31">
        <f t="shared" si="46"/>
        <v>-8.6321880907655968E-2</v>
      </c>
      <c r="AM55" s="31">
        <f t="shared" si="47"/>
        <v>5.3279911342227525E-3</v>
      </c>
      <c r="AN55" s="32">
        <f t="shared" si="48"/>
        <v>9.9892773645434384E-3</v>
      </c>
      <c r="AO55" s="95">
        <f t="shared" si="49"/>
        <v>2.7009574731994571E-4</v>
      </c>
      <c r="AP55" s="36"/>
      <c r="AQ55" s="34">
        <v>1092437778.4100001</v>
      </c>
      <c r="AR55" s="38">
        <v>143.21</v>
      </c>
      <c r="AS55" s="35" t="e">
        <f>(#REF!/AQ55)-1</f>
        <v>#REF!</v>
      </c>
      <c r="AT55" s="35" t="e">
        <f>(#REF!/AR55)-1</f>
        <v>#REF!</v>
      </c>
    </row>
    <row r="56" spans="1:48">
      <c r="A56" s="251" t="s">
        <v>22</v>
      </c>
      <c r="B56" s="142">
        <v>1364633192.5799999</v>
      </c>
      <c r="C56" s="86">
        <v>321.03719999999998</v>
      </c>
      <c r="D56" s="142">
        <v>1356759729.22</v>
      </c>
      <c r="E56" s="86">
        <v>319.18490000000003</v>
      </c>
      <c r="F56" s="29">
        <f t="shared" si="50"/>
        <v>-5.769655466986102E-3</v>
      </c>
      <c r="G56" s="29">
        <f t="shared" si="51"/>
        <v>-5.7697363420810954E-3</v>
      </c>
      <c r="H56" s="142">
        <v>1349679540.52</v>
      </c>
      <c r="I56" s="86">
        <v>317.51929999999999</v>
      </c>
      <c r="J56" s="29">
        <f t="shared" si="52"/>
        <v>-5.2184543420008798E-3</v>
      </c>
      <c r="K56" s="29">
        <f t="shared" si="52"/>
        <v>-5.2182919680725508E-3</v>
      </c>
      <c r="L56" s="85">
        <v>1349985249.4200001</v>
      </c>
      <c r="M56" s="85">
        <v>317.59120000000001</v>
      </c>
      <c r="N56" s="29">
        <f t="shared" si="53"/>
        <v>2.2650480415692815E-4</v>
      </c>
      <c r="O56" s="29">
        <f t="shared" si="54"/>
        <v>2.2644292803627317E-4</v>
      </c>
      <c r="P56" s="85">
        <v>1353958759.0899999</v>
      </c>
      <c r="Q56" s="86">
        <v>318.52600000000001</v>
      </c>
      <c r="R56" s="29">
        <f t="shared" si="55"/>
        <v>2.9433726566323549E-3</v>
      </c>
      <c r="S56" s="29">
        <f t="shared" si="56"/>
        <v>2.9434064923713112E-3</v>
      </c>
      <c r="T56" s="85">
        <v>1349365607.6099999</v>
      </c>
      <c r="U56" s="86">
        <v>318.00170000000003</v>
      </c>
      <c r="V56" s="29">
        <f t="shared" si="57"/>
        <v>-3.3923865473473439E-3</v>
      </c>
      <c r="W56" s="29">
        <f t="shared" si="58"/>
        <v>-1.6460194772168753E-3</v>
      </c>
      <c r="X56" s="85">
        <v>1352238580.9000001</v>
      </c>
      <c r="Y56" s="86">
        <v>318.67880000000002</v>
      </c>
      <c r="Z56" s="29">
        <f t="shared" si="59"/>
        <v>2.1291288838232794E-3</v>
      </c>
      <c r="AA56" s="29">
        <f t="shared" si="60"/>
        <v>2.1292339003219033E-3</v>
      </c>
      <c r="AB56" s="85">
        <v>1355782764.5599999</v>
      </c>
      <c r="AC56" s="86">
        <v>319.51400000000001</v>
      </c>
      <c r="AD56" s="29">
        <f t="shared" si="61"/>
        <v>2.6209751075442394E-3</v>
      </c>
      <c r="AE56" s="29">
        <f t="shared" si="62"/>
        <v>2.6208207135209063E-3</v>
      </c>
      <c r="AF56" s="85">
        <v>1355442560.1800001</v>
      </c>
      <c r="AG56" s="86">
        <v>319.41050000000001</v>
      </c>
      <c r="AH56" s="29">
        <f t="shared" si="63"/>
        <v>-2.5092838535256386E-4</v>
      </c>
      <c r="AI56" s="29">
        <f t="shared" si="64"/>
        <v>-3.2392946787933178E-4</v>
      </c>
      <c r="AJ56" s="30">
        <f t="shared" si="44"/>
        <v>-8.3893041119126083E-4</v>
      </c>
      <c r="AK56" s="30">
        <f t="shared" si="45"/>
        <v>-6.2975915262493236E-4</v>
      </c>
      <c r="AL56" s="31">
        <f t="shared" si="46"/>
        <v>-9.708196754610348E-4</v>
      </c>
      <c r="AM56" s="31">
        <f t="shared" si="47"/>
        <v>7.068003530241744E-4</v>
      </c>
      <c r="AN56" s="32">
        <f t="shared" si="48"/>
        <v>3.5168869133756697E-3</v>
      </c>
      <c r="AO56" s="95">
        <f t="shared" si="49"/>
        <v>3.3865115344742978E-3</v>
      </c>
      <c r="AP56" s="36"/>
      <c r="AQ56" s="37">
        <v>1186217562.8099999</v>
      </c>
      <c r="AR56" s="41">
        <v>212.98</v>
      </c>
      <c r="AS56" s="35" t="e">
        <f>(#REF!/AQ56)-1</f>
        <v>#REF!</v>
      </c>
      <c r="AT56" s="35" t="e">
        <f>(#REF!/AR56)-1</f>
        <v>#REF!</v>
      </c>
      <c r="AU56" s="102"/>
      <c r="AV56" s="102"/>
    </row>
    <row r="57" spans="1:48">
      <c r="A57" s="251" t="s">
        <v>243</v>
      </c>
      <c r="B57" s="142">
        <v>36038893864.900002</v>
      </c>
      <c r="C57" s="86">
        <v>1371.27</v>
      </c>
      <c r="D57" s="224">
        <v>39079326157.050003</v>
      </c>
      <c r="E57" s="85">
        <v>1374.19</v>
      </c>
      <c r="F57" s="29">
        <f t="shared" si="50"/>
        <v>8.4365305537615953E-2</v>
      </c>
      <c r="G57" s="29">
        <f t="shared" si="51"/>
        <v>2.1294128800309732E-3</v>
      </c>
      <c r="H57" s="142">
        <v>39418887942.279999</v>
      </c>
      <c r="I57" s="86">
        <v>1377.1</v>
      </c>
      <c r="J57" s="29">
        <f t="shared" si="52"/>
        <v>8.6890389016786567E-3</v>
      </c>
      <c r="K57" s="29">
        <f t="shared" si="52"/>
        <v>2.1176111018125984E-3</v>
      </c>
      <c r="L57" s="85">
        <v>39247645104.330002</v>
      </c>
      <c r="M57" s="85">
        <v>1379.97</v>
      </c>
      <c r="N57" s="29">
        <f t="shared" si="53"/>
        <v>-4.3441823676188722E-3</v>
      </c>
      <c r="O57" s="29">
        <f t="shared" si="54"/>
        <v>2.0840897538305994E-3</v>
      </c>
      <c r="P57" s="85">
        <v>36896154501.589996</v>
      </c>
      <c r="Q57" s="85">
        <v>1382.91</v>
      </c>
      <c r="R57" s="29">
        <f t="shared" si="55"/>
        <v>-5.9914183296581457E-2</v>
      </c>
      <c r="S57" s="29">
        <f t="shared" si="56"/>
        <v>2.1304810974152005E-3</v>
      </c>
      <c r="T57" s="85">
        <v>36844735266.239998</v>
      </c>
      <c r="U57" s="85">
        <v>1386.36</v>
      </c>
      <c r="V57" s="29">
        <f t="shared" si="57"/>
        <v>-1.3936204475667681E-3</v>
      </c>
      <c r="W57" s="29">
        <f t="shared" si="58"/>
        <v>2.4947393539708424E-3</v>
      </c>
      <c r="X57" s="85">
        <v>37411026970.540001</v>
      </c>
      <c r="Y57" s="85">
        <v>1389.85</v>
      </c>
      <c r="Z57" s="29">
        <f t="shared" si="59"/>
        <v>1.5369677654296606E-2</v>
      </c>
      <c r="AA57" s="29">
        <f t="shared" si="60"/>
        <v>2.5173836521538485E-3</v>
      </c>
      <c r="AB57" s="85">
        <v>38069204159</v>
      </c>
      <c r="AC57" s="86">
        <v>1392.86</v>
      </c>
      <c r="AD57" s="29">
        <f t="shared" si="61"/>
        <v>1.7593133408989086E-2</v>
      </c>
      <c r="AE57" s="29">
        <f t="shared" si="62"/>
        <v>2.1657013346763976E-3</v>
      </c>
      <c r="AF57" s="85">
        <v>39432804301.18</v>
      </c>
      <c r="AG57" s="85">
        <v>1395.77</v>
      </c>
      <c r="AH57" s="29">
        <f t="shared" si="63"/>
        <v>3.5818982095995024E-2</v>
      </c>
      <c r="AI57" s="29">
        <f t="shared" si="64"/>
        <v>2.0892264836380411E-3</v>
      </c>
      <c r="AJ57" s="30">
        <f t="shared" si="44"/>
        <v>1.2023018935851029E-2</v>
      </c>
      <c r="AK57" s="30">
        <f t="shared" si="45"/>
        <v>2.2160807071910627E-3</v>
      </c>
      <c r="AL57" s="31">
        <f t="shared" si="46"/>
        <v>9.0451442972546998E-3</v>
      </c>
      <c r="AM57" s="31">
        <f t="shared" si="47"/>
        <v>1.5703796418253608E-2</v>
      </c>
      <c r="AN57" s="32">
        <f t="shared" si="48"/>
        <v>4.0489590500105387E-2</v>
      </c>
      <c r="AO57" s="95">
        <f t="shared" si="49"/>
        <v>1.8087906839631137E-4</v>
      </c>
      <c r="AP57" s="36"/>
      <c r="AQ57" s="37">
        <v>4662655514.79</v>
      </c>
      <c r="AR57" s="41">
        <v>1067.58</v>
      </c>
      <c r="AS57" s="35" t="e">
        <f>(#REF!/AQ57)-1</f>
        <v>#REF!</v>
      </c>
      <c r="AT57" s="35" t="e">
        <f>(#REF!/AR57)-1</f>
        <v>#REF!</v>
      </c>
    </row>
    <row r="58" spans="1:48" s="136" customFormat="1">
      <c r="A58" s="251" t="s">
        <v>190</v>
      </c>
      <c r="B58" s="142">
        <v>612443812.75</v>
      </c>
      <c r="C58" s="85">
        <v>1.0316000000000001</v>
      </c>
      <c r="D58" s="142">
        <v>614035716.47000003</v>
      </c>
      <c r="E58" s="85">
        <v>1.0343</v>
      </c>
      <c r="F58" s="29">
        <f t="shared" si="50"/>
        <v>2.599264923343825E-3</v>
      </c>
      <c r="G58" s="29">
        <f t="shared" si="51"/>
        <v>2.6172935246218734E-3</v>
      </c>
      <c r="H58" s="142">
        <v>615052533.88</v>
      </c>
      <c r="I58" s="85">
        <v>1.0359</v>
      </c>
      <c r="J58" s="29">
        <f t="shared" si="52"/>
        <v>1.655958086356114E-3</v>
      </c>
      <c r="K58" s="29">
        <f t="shared" si="52"/>
        <v>1.5469399593928705E-3</v>
      </c>
      <c r="L58" s="85">
        <v>616015461.30999994</v>
      </c>
      <c r="M58" s="85">
        <v>1.0379</v>
      </c>
      <c r="N58" s="29">
        <f t="shared" si="53"/>
        <v>1.5656019233437055E-3</v>
      </c>
      <c r="O58" s="29">
        <f t="shared" si="54"/>
        <v>1.9306882903755206E-3</v>
      </c>
      <c r="P58" s="85">
        <v>616853437.78999996</v>
      </c>
      <c r="Q58" s="86">
        <v>1.04</v>
      </c>
      <c r="R58" s="29">
        <f t="shared" si="55"/>
        <v>1.360317285248009E-3</v>
      </c>
      <c r="S58" s="29">
        <f t="shared" si="56"/>
        <v>2.0233163117833997E-3</v>
      </c>
      <c r="T58" s="85">
        <v>617844300.04999995</v>
      </c>
      <c r="U58" s="85">
        <v>1.0409999999999999</v>
      </c>
      <c r="V58" s="29">
        <f t="shared" si="57"/>
        <v>1.6063171562275011E-3</v>
      </c>
      <c r="W58" s="29">
        <f t="shared" si="58"/>
        <v>9.6153846153835556E-4</v>
      </c>
      <c r="X58" s="85">
        <v>614288747.75</v>
      </c>
      <c r="Y58" s="85">
        <v>1.0422</v>
      </c>
      <c r="Z58" s="29">
        <f t="shared" si="59"/>
        <v>-5.7547707403179313E-3</v>
      </c>
      <c r="AA58" s="29">
        <f t="shared" si="60"/>
        <v>1.1527377521614696E-3</v>
      </c>
      <c r="AB58" s="85">
        <v>615552480.30999994</v>
      </c>
      <c r="AC58" s="85">
        <v>1.0443</v>
      </c>
      <c r="AD58" s="29">
        <f t="shared" si="61"/>
        <v>2.0572288921597666E-3</v>
      </c>
      <c r="AE58" s="29">
        <f t="shared" si="62"/>
        <v>2.0149683362118507E-3</v>
      </c>
      <c r="AF58" s="85">
        <v>616226985.03999996</v>
      </c>
      <c r="AG58" s="85">
        <v>1.0455000000000001</v>
      </c>
      <c r="AH58" s="29">
        <f t="shared" si="63"/>
        <v>1.0957712812079484E-3</v>
      </c>
      <c r="AI58" s="29">
        <f t="shared" si="64"/>
        <v>1.1490950876185866E-3</v>
      </c>
      <c r="AJ58" s="30">
        <f t="shared" si="44"/>
        <v>7.7321110094611724E-4</v>
      </c>
      <c r="AK58" s="30">
        <f t="shared" si="45"/>
        <v>1.6745722154629908E-3</v>
      </c>
      <c r="AL58" s="31">
        <f t="shared" si="46"/>
        <v>3.5686337312708944E-3</v>
      </c>
      <c r="AM58" s="31">
        <f t="shared" si="47"/>
        <v>1.0828579715749877E-2</v>
      </c>
      <c r="AN58" s="32">
        <f t="shared" si="48"/>
        <v>2.6765556509085265E-3</v>
      </c>
      <c r="AO58" s="95">
        <f t="shared" si="49"/>
        <v>5.6882779471875895E-4</v>
      </c>
      <c r="AP58" s="36"/>
      <c r="AQ58" s="37"/>
      <c r="AR58" s="37"/>
      <c r="AS58" s="35"/>
      <c r="AT58" s="35"/>
    </row>
    <row r="59" spans="1:48">
      <c r="A59" s="252" t="s">
        <v>23</v>
      </c>
      <c r="B59" s="142">
        <v>2811822958.3600001</v>
      </c>
      <c r="C59" s="78">
        <v>3435.82</v>
      </c>
      <c r="D59" s="142">
        <v>2946942457.1199999</v>
      </c>
      <c r="E59" s="78">
        <v>3440.97</v>
      </c>
      <c r="F59" s="29">
        <f t="shared" si="50"/>
        <v>4.8054056304742743E-2</v>
      </c>
      <c r="G59" s="29">
        <f t="shared" si="51"/>
        <v>1.498914378517977E-3</v>
      </c>
      <c r="H59" s="142">
        <v>2941452291.96</v>
      </c>
      <c r="I59" s="78">
        <v>3447.81</v>
      </c>
      <c r="J59" s="29">
        <f t="shared" si="52"/>
        <v>-1.8630038556522405E-3</v>
      </c>
      <c r="K59" s="29">
        <f t="shared" si="52"/>
        <v>1.9878115763869333E-3</v>
      </c>
      <c r="L59" s="85">
        <v>2941724620.27</v>
      </c>
      <c r="M59" s="85">
        <v>3452.13</v>
      </c>
      <c r="N59" s="29">
        <f t="shared" si="53"/>
        <v>9.2582943039501146E-5</v>
      </c>
      <c r="O59" s="29">
        <f t="shared" si="54"/>
        <v>1.2529692761492552E-3</v>
      </c>
      <c r="P59" s="85">
        <v>2945367218.6399999</v>
      </c>
      <c r="Q59" s="85">
        <v>3456.32</v>
      </c>
      <c r="R59" s="29">
        <f t="shared" si="55"/>
        <v>1.2382526715452914E-3</v>
      </c>
      <c r="S59" s="29">
        <f t="shared" si="56"/>
        <v>1.2137433990029502E-3</v>
      </c>
      <c r="T59" s="85">
        <v>2946166339.2399998</v>
      </c>
      <c r="U59" s="85">
        <v>3460.12</v>
      </c>
      <c r="V59" s="29">
        <f t="shared" si="57"/>
        <v>2.7131442047110589E-4</v>
      </c>
      <c r="W59" s="29">
        <f t="shared" si="58"/>
        <v>1.0994352374779322E-3</v>
      </c>
      <c r="X59" s="85">
        <v>2947201695</v>
      </c>
      <c r="Y59" s="85">
        <v>3464.19</v>
      </c>
      <c r="Z59" s="29">
        <f t="shared" si="59"/>
        <v>3.5142474686860746E-4</v>
      </c>
      <c r="AA59" s="29">
        <f t="shared" si="60"/>
        <v>1.1762597828977503E-3</v>
      </c>
      <c r="AB59" s="85">
        <v>2949051331.3600001</v>
      </c>
      <c r="AC59" s="85">
        <v>3468.37</v>
      </c>
      <c r="AD59" s="29">
        <f t="shared" si="61"/>
        <v>6.2759069497621658E-4</v>
      </c>
      <c r="AE59" s="29">
        <f t="shared" si="62"/>
        <v>1.2066312759980936E-3</v>
      </c>
      <c r="AF59" s="85">
        <v>2955705781.9899998</v>
      </c>
      <c r="AG59" s="85">
        <v>3473.21</v>
      </c>
      <c r="AH59" s="29">
        <f t="shared" si="63"/>
        <v>2.2564716182579417E-3</v>
      </c>
      <c r="AI59" s="29">
        <f t="shared" si="64"/>
        <v>1.3954681882267883E-3</v>
      </c>
      <c r="AJ59" s="30">
        <f t="shared" si="44"/>
        <v>6.3785861930311461E-3</v>
      </c>
      <c r="AK59" s="30">
        <f t="shared" si="45"/>
        <v>1.3539041393322102E-3</v>
      </c>
      <c r="AL59" s="31">
        <f t="shared" si="46"/>
        <v>2.9737007076019203E-3</v>
      </c>
      <c r="AM59" s="31">
        <f t="shared" si="47"/>
        <v>9.3694510559523148E-3</v>
      </c>
      <c r="AN59" s="32">
        <f t="shared" si="48"/>
        <v>1.6879390233239908E-2</v>
      </c>
      <c r="AO59" s="95">
        <f t="shared" si="49"/>
        <v>2.8596410708251109E-4</v>
      </c>
      <c r="AP59" s="36"/>
      <c r="AQ59" s="51">
        <v>1198249163.9190199</v>
      </c>
      <c r="AR59" s="51">
        <v>1987.7461478934799</v>
      </c>
      <c r="AS59" s="35" t="e">
        <f>(#REF!/AQ59)-1</f>
        <v>#REF!</v>
      </c>
      <c r="AT59" s="35" t="e">
        <f>(#REF!/AR59)-1</f>
        <v>#REF!</v>
      </c>
    </row>
    <row r="60" spans="1:48">
      <c r="A60" s="251" t="s">
        <v>171</v>
      </c>
      <c r="B60" s="142">
        <v>114881928091.59</v>
      </c>
      <c r="C60" s="78">
        <v>1.9396</v>
      </c>
      <c r="D60" s="142">
        <v>115394870608.94</v>
      </c>
      <c r="E60" s="78">
        <v>1.9420999999999999</v>
      </c>
      <c r="F60" s="29">
        <f t="shared" si="50"/>
        <v>4.4649539389786438E-3</v>
      </c>
      <c r="G60" s="29">
        <f t="shared" si="51"/>
        <v>1.2889255516601087E-3</v>
      </c>
      <c r="H60" s="142">
        <v>114452475328.69</v>
      </c>
      <c r="I60" s="78">
        <v>1.9446000000000001</v>
      </c>
      <c r="J60" s="29">
        <f t="shared" si="52"/>
        <v>-8.1666999172230938E-3</v>
      </c>
      <c r="K60" s="29">
        <f t="shared" si="52"/>
        <v>1.2872663611555371E-3</v>
      </c>
      <c r="L60" s="85">
        <v>112217211339.07001</v>
      </c>
      <c r="M60" s="85">
        <v>1.9473</v>
      </c>
      <c r="N60" s="29">
        <f t="shared" si="53"/>
        <v>-1.9530062440333062E-2</v>
      </c>
      <c r="O60" s="29">
        <f t="shared" si="54"/>
        <v>1.3884603517432502E-3</v>
      </c>
      <c r="P60" s="85">
        <v>107121161939.89999</v>
      </c>
      <c r="Q60" s="86">
        <v>1.9496</v>
      </c>
      <c r="R60" s="29">
        <f t="shared" si="55"/>
        <v>-4.5412368908117319E-2</v>
      </c>
      <c r="S60" s="29">
        <f t="shared" si="56"/>
        <v>1.1811225799825238E-3</v>
      </c>
      <c r="T60" s="85">
        <v>107003547545.66</v>
      </c>
      <c r="U60" s="85">
        <v>1.952</v>
      </c>
      <c r="V60" s="29">
        <f t="shared" si="57"/>
        <v>-1.0979566699059653E-3</v>
      </c>
      <c r="W60" s="29">
        <f t="shared" si="58"/>
        <v>1.2310217480508605E-3</v>
      </c>
      <c r="X60" s="85">
        <v>112064831226.81</v>
      </c>
      <c r="Y60" s="85">
        <v>1.9544999999999999</v>
      </c>
      <c r="Z60" s="29">
        <f t="shared" si="59"/>
        <v>4.7300148427231056E-2</v>
      </c>
      <c r="AA60" s="29">
        <f t="shared" si="60"/>
        <v>1.2807377049180056E-3</v>
      </c>
      <c r="AB60" s="85">
        <v>113383599379.23</v>
      </c>
      <c r="AC60" s="85">
        <v>1.9569000000000001</v>
      </c>
      <c r="AD60" s="29">
        <f t="shared" si="61"/>
        <v>1.1767903792679791E-2</v>
      </c>
      <c r="AE60" s="29">
        <f t="shared" si="62"/>
        <v>1.2279355333845894E-3</v>
      </c>
      <c r="AF60" s="85">
        <v>113538264697.24001</v>
      </c>
      <c r="AG60" s="85">
        <v>1.9595</v>
      </c>
      <c r="AH60" s="29">
        <f t="shared" si="63"/>
        <v>1.3640889763316326E-3</v>
      </c>
      <c r="AI60" s="29">
        <f t="shared" si="64"/>
        <v>1.3286320200316499E-3</v>
      </c>
      <c r="AJ60" s="30">
        <f t="shared" si="44"/>
        <v>-1.1637491000447899E-3</v>
      </c>
      <c r="AK60" s="30">
        <f t="shared" si="45"/>
        <v>1.2767627313658156E-3</v>
      </c>
      <c r="AL60" s="31">
        <f t="shared" si="46"/>
        <v>-1.6089154586357842E-2</v>
      </c>
      <c r="AM60" s="31">
        <f t="shared" si="47"/>
        <v>8.9593738736419761E-3</v>
      </c>
      <c r="AN60" s="32">
        <f t="shared" si="48"/>
        <v>2.6453076361033747E-2</v>
      </c>
      <c r="AO60" s="95">
        <f t="shared" si="49"/>
        <v>6.4436251697348542E-5</v>
      </c>
      <c r="AP60" s="36"/>
      <c r="AQ60" s="34">
        <v>609639394.97000003</v>
      </c>
      <c r="AR60" s="38">
        <v>1.1629</v>
      </c>
      <c r="AS60" s="35" t="e">
        <f>(#REF!/AQ60)-1</f>
        <v>#REF!</v>
      </c>
      <c r="AT60" s="35" t="e">
        <f>(#REF!/AR60)-1</f>
        <v>#REF!</v>
      </c>
    </row>
    <row r="61" spans="1:48">
      <c r="A61" s="251" t="s">
        <v>55</v>
      </c>
      <c r="B61" s="142">
        <v>10685033062.27</v>
      </c>
      <c r="C61" s="78">
        <v>1</v>
      </c>
      <c r="D61" s="142">
        <v>10814484157.889999</v>
      </c>
      <c r="E61" s="78">
        <v>1</v>
      </c>
      <c r="F61" s="29">
        <f t="shared" si="50"/>
        <v>1.2115179697206989E-2</v>
      </c>
      <c r="G61" s="29">
        <f t="shared" si="51"/>
        <v>0</v>
      </c>
      <c r="H61" s="142">
        <v>10862676419.440001</v>
      </c>
      <c r="I61" s="78">
        <v>1</v>
      </c>
      <c r="J61" s="29">
        <f t="shared" ref="J61:J80" si="65">((H61-D61)/D61)</f>
        <v>4.456270021426882E-3</v>
      </c>
      <c r="K61" s="29">
        <f t="shared" ref="K61:K80" si="66">((I61-E61)/E61)</f>
        <v>0</v>
      </c>
      <c r="L61" s="275">
        <v>10716105539.370001</v>
      </c>
      <c r="M61" s="85">
        <v>1</v>
      </c>
      <c r="N61" s="29">
        <f t="shared" si="53"/>
        <v>-1.3493072463034465E-2</v>
      </c>
      <c r="O61" s="29">
        <f t="shared" si="54"/>
        <v>0</v>
      </c>
      <c r="P61" s="85">
        <v>10730017480.67</v>
      </c>
      <c r="Q61" s="86">
        <v>1</v>
      </c>
      <c r="R61" s="29">
        <f t="shared" si="55"/>
        <v>1.2982273503081903E-3</v>
      </c>
      <c r="S61" s="29">
        <f t="shared" si="56"/>
        <v>0</v>
      </c>
      <c r="T61" s="85">
        <v>10672084462.059999</v>
      </c>
      <c r="U61" s="86">
        <v>1</v>
      </c>
      <c r="V61" s="29">
        <f t="shared" si="57"/>
        <v>-5.3991541686084169E-3</v>
      </c>
      <c r="W61" s="29">
        <f t="shared" si="58"/>
        <v>0</v>
      </c>
      <c r="X61" s="85">
        <v>10687058888.09</v>
      </c>
      <c r="Y61" s="86">
        <v>1</v>
      </c>
      <c r="Z61" s="29">
        <f t="shared" si="59"/>
        <v>1.4031397599256086E-3</v>
      </c>
      <c r="AA61" s="29">
        <f t="shared" si="60"/>
        <v>0</v>
      </c>
      <c r="AB61" s="85">
        <v>10676383679.440001</v>
      </c>
      <c r="AC61" s="86">
        <v>1</v>
      </c>
      <c r="AD61" s="29">
        <f t="shared" si="61"/>
        <v>-9.9889116002686309E-4</v>
      </c>
      <c r="AE61" s="29">
        <f t="shared" si="62"/>
        <v>0</v>
      </c>
      <c r="AF61" s="85">
        <v>10861244838.459999</v>
      </c>
      <c r="AG61" s="86">
        <v>1</v>
      </c>
      <c r="AH61" s="29">
        <f t="shared" si="63"/>
        <v>1.7314960249695234E-2</v>
      </c>
      <c r="AI61" s="29">
        <f t="shared" si="64"/>
        <v>0</v>
      </c>
      <c r="AJ61" s="30">
        <f t="shared" si="44"/>
        <v>2.0870824108616447E-3</v>
      </c>
      <c r="AK61" s="30">
        <f t="shared" si="45"/>
        <v>0</v>
      </c>
      <c r="AL61" s="31">
        <f t="shared" si="46"/>
        <v>4.3238937601923601E-3</v>
      </c>
      <c r="AM61" s="31">
        <f t="shared" si="47"/>
        <v>0</v>
      </c>
      <c r="AN61" s="32">
        <f t="shared" si="48"/>
        <v>9.6174121507951755E-3</v>
      </c>
      <c r="AO61" s="95">
        <f t="shared" si="49"/>
        <v>0</v>
      </c>
      <c r="AP61" s="36"/>
      <c r="AQ61" s="34">
        <v>4056683843.0900002</v>
      </c>
      <c r="AR61" s="41">
        <v>1</v>
      </c>
      <c r="AS61" s="35" t="e">
        <f>(#REF!/AQ61)-1</f>
        <v>#REF!</v>
      </c>
      <c r="AT61" s="35" t="e">
        <f>(#REF!/AR61)-1</f>
        <v>#REF!</v>
      </c>
    </row>
    <row r="62" spans="1:48" ht="15" customHeight="1">
      <c r="A62" s="251" t="s">
        <v>24</v>
      </c>
      <c r="B62" s="142">
        <v>11889729137.709999</v>
      </c>
      <c r="C62" s="78">
        <v>24.620799999999999</v>
      </c>
      <c r="D62" s="142">
        <v>4846052691.9099998</v>
      </c>
      <c r="E62" s="78">
        <v>24.636399999999998</v>
      </c>
      <c r="F62" s="29">
        <f t="shared" si="50"/>
        <v>-0.59241689732526859</v>
      </c>
      <c r="G62" s="29">
        <f t="shared" si="51"/>
        <v>6.3361060566671963E-4</v>
      </c>
      <c r="H62" s="142">
        <v>4851864889.25</v>
      </c>
      <c r="I62" s="78">
        <v>24.755299999999998</v>
      </c>
      <c r="J62" s="29">
        <f t="shared" si="65"/>
        <v>1.1993673427660072E-3</v>
      </c>
      <c r="K62" s="29">
        <f t="shared" si="66"/>
        <v>4.8261921384617889E-3</v>
      </c>
      <c r="L62" s="275">
        <v>4833038328.8900003</v>
      </c>
      <c r="M62" s="85">
        <v>24.779599999999999</v>
      </c>
      <c r="N62" s="29">
        <f t="shared" si="53"/>
        <v>-3.8802730063058006E-3</v>
      </c>
      <c r="O62" s="29">
        <f t="shared" si="54"/>
        <v>9.8160797889745681E-4</v>
      </c>
      <c r="P62" s="85">
        <v>4787588122.8100004</v>
      </c>
      <c r="Q62" s="86">
        <v>24.804500000000001</v>
      </c>
      <c r="R62" s="29">
        <f t="shared" si="55"/>
        <v>-9.4040648939853182E-3</v>
      </c>
      <c r="S62" s="29">
        <f t="shared" si="56"/>
        <v>1.004858835493808E-3</v>
      </c>
      <c r="T62" s="85">
        <v>4731562469.8999996</v>
      </c>
      <c r="U62" s="86">
        <v>24.827100000000002</v>
      </c>
      <c r="V62" s="29">
        <f t="shared" si="57"/>
        <v>-1.1702270845537443E-2</v>
      </c>
      <c r="W62" s="29">
        <f t="shared" si="58"/>
        <v>9.1112499748032081E-4</v>
      </c>
      <c r="X62" s="86">
        <v>4638496435.6099997</v>
      </c>
      <c r="Y62" s="86">
        <v>24.853999999999999</v>
      </c>
      <c r="Z62" s="29">
        <f t="shared" si="59"/>
        <v>-1.9669196989798358E-2</v>
      </c>
      <c r="AA62" s="29">
        <f t="shared" si="60"/>
        <v>1.0834934406353421E-3</v>
      </c>
      <c r="AB62" s="85">
        <v>4643177280.4099998</v>
      </c>
      <c r="AC62" s="86">
        <v>24.880700000000001</v>
      </c>
      <c r="AD62" s="29">
        <f t="shared" si="61"/>
        <v>1.0091297611150632E-3</v>
      </c>
      <c r="AE62" s="29">
        <f t="shared" si="62"/>
        <v>1.0742737587511758E-3</v>
      </c>
      <c r="AF62" s="85">
        <v>4643177280.4099998</v>
      </c>
      <c r="AG62" s="86">
        <v>24.880700000000001</v>
      </c>
      <c r="AH62" s="29">
        <f t="shared" si="63"/>
        <v>0</v>
      </c>
      <c r="AI62" s="29">
        <f t="shared" si="64"/>
        <v>0</v>
      </c>
      <c r="AJ62" s="30">
        <f t="shared" si="44"/>
        <v>-7.9358025744626789E-2</v>
      </c>
      <c r="AK62" s="30">
        <f t="shared" si="45"/>
        <v>1.3143952194233264E-3</v>
      </c>
      <c r="AL62" s="31">
        <f t="shared" si="46"/>
        <v>-4.1864053983292467E-2</v>
      </c>
      <c r="AM62" s="31">
        <f t="shared" si="47"/>
        <v>9.9162215258723936E-3</v>
      </c>
      <c r="AN62" s="32">
        <f t="shared" si="48"/>
        <v>0.20743535325804044</v>
      </c>
      <c r="AO62" s="95">
        <f t="shared" si="49"/>
        <v>1.4640443505870206E-3</v>
      </c>
      <c r="AP62" s="36"/>
      <c r="AQ62" s="34">
        <v>739078842.02999997</v>
      </c>
      <c r="AR62" s="38">
        <v>16.871500000000001</v>
      </c>
      <c r="AS62" s="35" t="e">
        <f>(#REF!/AQ62)-1</f>
        <v>#REF!</v>
      </c>
      <c r="AT62" s="35" t="e">
        <f>(#REF!/AR62)-1</f>
        <v>#REF!</v>
      </c>
    </row>
    <row r="63" spans="1:48">
      <c r="A63" s="251" t="s">
        <v>116</v>
      </c>
      <c r="B63" s="142">
        <v>476455557.42000002</v>
      </c>
      <c r="C63" s="78">
        <v>2.0724</v>
      </c>
      <c r="D63" s="142">
        <v>465700662.75999999</v>
      </c>
      <c r="E63" s="78">
        <v>2.0255000000000001</v>
      </c>
      <c r="F63" s="29">
        <f t="shared" si="50"/>
        <v>-2.2572713220594228E-2</v>
      </c>
      <c r="G63" s="29">
        <f t="shared" si="51"/>
        <v>-2.2630766261339481E-2</v>
      </c>
      <c r="H63" s="142">
        <v>468647107.54000002</v>
      </c>
      <c r="I63" s="78">
        <v>2.0316999999999998</v>
      </c>
      <c r="J63" s="29">
        <f t="shared" si="65"/>
        <v>6.3269069932985877E-3</v>
      </c>
      <c r="K63" s="29">
        <f t="shared" si="66"/>
        <v>3.0609725993580653E-3</v>
      </c>
      <c r="L63" s="275">
        <v>469849453.00999999</v>
      </c>
      <c r="M63" s="85">
        <v>2.0369000000000002</v>
      </c>
      <c r="N63" s="29">
        <f t="shared" si="53"/>
        <v>2.5655668212938802E-3</v>
      </c>
      <c r="O63" s="29">
        <f t="shared" si="54"/>
        <v>2.5594329871537706E-3</v>
      </c>
      <c r="P63" s="85">
        <v>470084692.39999998</v>
      </c>
      <c r="Q63" s="86">
        <v>2.0387</v>
      </c>
      <c r="R63" s="29">
        <f t="shared" si="55"/>
        <v>5.006697113149113E-4</v>
      </c>
      <c r="S63" s="29">
        <f t="shared" si="56"/>
        <v>8.8369581226363677E-4</v>
      </c>
      <c r="T63" s="85">
        <v>471612745.22000003</v>
      </c>
      <c r="U63" s="86">
        <v>2.0463</v>
      </c>
      <c r="V63" s="29">
        <f t="shared" si="57"/>
        <v>3.2505904674296781E-3</v>
      </c>
      <c r="W63" s="29">
        <f t="shared" si="58"/>
        <v>3.7278657968313391E-3</v>
      </c>
      <c r="X63" s="85">
        <v>470494958.94</v>
      </c>
      <c r="Y63" s="86">
        <v>2.0497999999999998</v>
      </c>
      <c r="Z63" s="29">
        <f t="shared" si="59"/>
        <v>-2.3701358611048586E-3</v>
      </c>
      <c r="AA63" s="29">
        <f t="shared" si="60"/>
        <v>1.7104041440648178E-3</v>
      </c>
      <c r="AB63" s="85">
        <v>471143493.45999998</v>
      </c>
      <c r="AC63" s="86">
        <v>2.0527000000000002</v>
      </c>
      <c r="AD63" s="29">
        <f t="shared" si="61"/>
        <v>1.3784090725670994E-3</v>
      </c>
      <c r="AE63" s="29">
        <f t="shared" si="62"/>
        <v>1.4147721728950857E-3</v>
      </c>
      <c r="AF63" s="85">
        <v>469722312.99000001</v>
      </c>
      <c r="AG63" s="86">
        <v>2.0545</v>
      </c>
      <c r="AH63" s="29">
        <f t="shared" si="63"/>
        <v>-3.016449319002698E-3</v>
      </c>
      <c r="AI63" s="29">
        <f t="shared" si="64"/>
        <v>8.7689384712807603E-4</v>
      </c>
      <c r="AJ63" s="30">
        <f t="shared" si="44"/>
        <v>-1.7421444168497038E-3</v>
      </c>
      <c r="AK63" s="30">
        <f t="shared" si="45"/>
        <v>-1.0495911127055867E-3</v>
      </c>
      <c r="AL63" s="31">
        <f t="shared" si="46"/>
        <v>8.6356978883506269E-3</v>
      </c>
      <c r="AM63" s="31">
        <f t="shared" si="47"/>
        <v>1.4317452480868879E-2</v>
      </c>
      <c r="AN63" s="32">
        <f t="shared" si="48"/>
        <v>8.9386181467558789E-3</v>
      </c>
      <c r="AO63" s="95">
        <f t="shared" si="49"/>
        <v>8.780112325659048E-3</v>
      </c>
      <c r="AP63" s="36"/>
      <c r="AQ63" s="42">
        <v>0</v>
      </c>
      <c r="AR63" s="43">
        <v>0</v>
      </c>
      <c r="AS63" s="35" t="e">
        <f>(#REF!/AQ63)-1</f>
        <v>#REF!</v>
      </c>
      <c r="AT63" s="35" t="e">
        <f>(#REF!/AR63)-1</f>
        <v>#REF!</v>
      </c>
    </row>
    <row r="64" spans="1:48">
      <c r="A64" s="251" t="s">
        <v>71</v>
      </c>
      <c r="B64" s="74">
        <v>25889616529.32</v>
      </c>
      <c r="C64" s="86">
        <v>310.43</v>
      </c>
      <c r="D64" s="74">
        <v>25781882073.200001</v>
      </c>
      <c r="E64" s="86">
        <v>310.83</v>
      </c>
      <c r="F64" s="29">
        <f t="shared" si="50"/>
        <v>-4.1612998013311484E-3</v>
      </c>
      <c r="G64" s="29">
        <f t="shared" si="51"/>
        <v>1.2885352575459114E-3</v>
      </c>
      <c r="H64" s="74">
        <v>25098776969.009998</v>
      </c>
      <c r="I64" s="86">
        <v>311.23</v>
      </c>
      <c r="J64" s="29">
        <f t="shared" si="65"/>
        <v>-2.6495548395207468E-2</v>
      </c>
      <c r="K64" s="29">
        <f t="shared" si="66"/>
        <v>1.286877071067896E-3</v>
      </c>
      <c r="L64" s="85">
        <v>25115530840.48</v>
      </c>
      <c r="M64" s="85">
        <v>311.63</v>
      </c>
      <c r="N64" s="29">
        <f t="shared" si="53"/>
        <v>6.6751744480169641E-4</v>
      </c>
      <c r="O64" s="29">
        <f t="shared" si="54"/>
        <v>1.2852231468688019E-3</v>
      </c>
      <c r="P64" s="85">
        <v>24863337470.970001</v>
      </c>
      <c r="Q64" s="86">
        <v>312.02</v>
      </c>
      <c r="R64" s="29">
        <f t="shared" si="55"/>
        <v>-1.0041331441958823E-2</v>
      </c>
      <c r="S64" s="29">
        <f t="shared" si="56"/>
        <v>1.2514841318229514E-3</v>
      </c>
      <c r="T64" s="85">
        <v>24743932651.98</v>
      </c>
      <c r="U64" s="86">
        <v>312.41000000000003</v>
      </c>
      <c r="V64" s="29">
        <f t="shared" si="57"/>
        <v>-4.8024453325872544E-3</v>
      </c>
      <c r="W64" s="29">
        <f t="shared" si="58"/>
        <v>1.2499198769311045E-3</v>
      </c>
      <c r="X64" s="85">
        <v>24720914637.220001</v>
      </c>
      <c r="Y64" s="86">
        <v>312.81</v>
      </c>
      <c r="Z64" s="29">
        <f t="shared" si="59"/>
        <v>-9.3024884458519687E-4</v>
      </c>
      <c r="AA64" s="29">
        <f t="shared" si="60"/>
        <v>1.2803687461988324E-3</v>
      </c>
      <c r="AB64" s="85">
        <v>24689129103.23</v>
      </c>
      <c r="AC64" s="86">
        <v>313.19</v>
      </c>
      <c r="AD64" s="29">
        <f t="shared" si="61"/>
        <v>-1.2857749988807101E-3</v>
      </c>
      <c r="AE64" s="29">
        <f t="shared" si="62"/>
        <v>1.214794923435937E-3</v>
      </c>
      <c r="AF64" s="85">
        <v>24712532295.18</v>
      </c>
      <c r="AG64" s="86">
        <v>313.55</v>
      </c>
      <c r="AH64" s="29">
        <f t="shared" si="63"/>
        <v>9.4791484349842855E-4</v>
      </c>
      <c r="AI64" s="29">
        <f t="shared" si="64"/>
        <v>1.1494619879306926E-3</v>
      </c>
      <c r="AJ64" s="30">
        <f t="shared" si="44"/>
        <v>-5.7626520657813084E-3</v>
      </c>
      <c r="AK64" s="30">
        <f t="shared" si="45"/>
        <v>1.2508331427252659E-3</v>
      </c>
      <c r="AL64" s="31">
        <f t="shared" si="46"/>
        <v>-4.1476792694338578E-2</v>
      </c>
      <c r="AM64" s="31">
        <f t="shared" si="47"/>
        <v>8.7507640832610346E-3</v>
      </c>
      <c r="AN64" s="32">
        <f t="shared" si="48"/>
        <v>9.1137239589479165E-3</v>
      </c>
      <c r="AO64" s="95">
        <f t="shared" si="49"/>
        <v>4.8331830098962958E-5</v>
      </c>
      <c r="AP64" s="36"/>
      <c r="AQ64" s="34">
        <v>3320655667.8400002</v>
      </c>
      <c r="AR64" s="38">
        <v>177.09</v>
      </c>
      <c r="AS64" s="35" t="e">
        <f>(#REF!/AQ64)-1</f>
        <v>#REF!</v>
      </c>
      <c r="AT64" s="35" t="e">
        <f>(#REF!/AR64)-1</f>
        <v>#REF!</v>
      </c>
    </row>
    <row r="65" spans="1:46">
      <c r="A65" s="251" t="s">
        <v>40</v>
      </c>
      <c r="B65" s="74">
        <v>6316449666.1400003</v>
      </c>
      <c r="C65" s="86">
        <v>1.07</v>
      </c>
      <c r="D65" s="74">
        <v>6346225147.6599998</v>
      </c>
      <c r="E65" s="86">
        <v>1.07</v>
      </c>
      <c r="F65" s="29">
        <f t="shared" si="50"/>
        <v>4.7139584883600259E-3</v>
      </c>
      <c r="G65" s="29">
        <f t="shared" si="51"/>
        <v>0</v>
      </c>
      <c r="H65" s="74">
        <v>6326375417.0699997</v>
      </c>
      <c r="I65" s="86">
        <v>1.07</v>
      </c>
      <c r="J65" s="29">
        <f t="shared" si="65"/>
        <v>-3.1278011933313157E-3</v>
      </c>
      <c r="K65" s="29">
        <f t="shared" si="66"/>
        <v>0</v>
      </c>
      <c r="L65" s="85">
        <v>6277682800</v>
      </c>
      <c r="M65" s="85">
        <v>1.08</v>
      </c>
      <c r="N65" s="29">
        <f t="shared" si="53"/>
        <v>-7.6967637643848858E-3</v>
      </c>
      <c r="O65" s="29">
        <f t="shared" si="54"/>
        <v>9.3457943925233725E-3</v>
      </c>
      <c r="P65" s="85">
        <v>6241491479.4799995</v>
      </c>
      <c r="Q65" s="86">
        <v>1.08</v>
      </c>
      <c r="R65" s="29">
        <f t="shared" si="55"/>
        <v>-5.7650763303938287E-3</v>
      </c>
      <c r="S65" s="29">
        <f t="shared" si="56"/>
        <v>0</v>
      </c>
      <c r="T65" s="85">
        <v>6118336049.4099998</v>
      </c>
      <c r="U65" s="86">
        <v>1.08</v>
      </c>
      <c r="V65" s="29">
        <f t="shared" si="57"/>
        <v>-1.9731730865113702E-2</v>
      </c>
      <c r="W65" s="29">
        <f t="shared" si="58"/>
        <v>0</v>
      </c>
      <c r="X65" s="85">
        <v>6090635790.5100002</v>
      </c>
      <c r="Y65" s="86">
        <v>1.08</v>
      </c>
      <c r="Z65" s="29">
        <f t="shared" si="59"/>
        <v>-4.5274170421990461E-3</v>
      </c>
      <c r="AA65" s="29">
        <f t="shared" si="60"/>
        <v>0</v>
      </c>
      <c r="AB65" s="85">
        <v>6095102454.96</v>
      </c>
      <c r="AC65" s="86">
        <v>1.08</v>
      </c>
      <c r="AD65" s="29">
        <f t="shared" si="61"/>
        <v>7.3336587568730526E-4</v>
      </c>
      <c r="AE65" s="29">
        <f t="shared" si="62"/>
        <v>0</v>
      </c>
      <c r="AF65" s="85">
        <v>6130106098.4899998</v>
      </c>
      <c r="AG65" s="86">
        <v>1</v>
      </c>
      <c r="AH65" s="29">
        <f t="shared" si="63"/>
        <v>5.7429130664595936E-3</v>
      </c>
      <c r="AI65" s="29">
        <f t="shared" si="64"/>
        <v>-7.4074074074074139E-2</v>
      </c>
      <c r="AJ65" s="30">
        <f t="shared" si="44"/>
        <v>-3.7073189706144818E-3</v>
      </c>
      <c r="AK65" s="30">
        <f t="shared" si="45"/>
        <v>-8.091034960193845E-3</v>
      </c>
      <c r="AL65" s="31">
        <f t="shared" si="46"/>
        <v>-3.4054740281265969E-2</v>
      </c>
      <c r="AM65" s="31">
        <f t="shared" si="47"/>
        <v>-6.54205607476636E-2</v>
      </c>
      <c r="AN65" s="32">
        <f t="shared" si="48"/>
        <v>8.0877746796347572E-3</v>
      </c>
      <c r="AO65" s="95">
        <f t="shared" si="49"/>
        <v>2.6861000802922204E-2</v>
      </c>
      <c r="AP65" s="36"/>
      <c r="AQ65" s="52">
        <v>1300500308</v>
      </c>
      <c r="AR65" s="38">
        <v>1.19</v>
      </c>
      <c r="AS65" s="35" t="e">
        <f>(#REF!/AQ65)-1</f>
        <v>#REF!</v>
      </c>
      <c r="AT65" s="35" t="e">
        <f>(#REF!/AR65)-1</f>
        <v>#REF!</v>
      </c>
    </row>
    <row r="66" spans="1:46">
      <c r="A66" s="251" t="s">
        <v>123</v>
      </c>
      <c r="B66" s="75">
        <v>7137395965.1400003</v>
      </c>
      <c r="C66" s="86">
        <v>3.99</v>
      </c>
      <c r="D66" s="75">
        <v>7054463135.1199999</v>
      </c>
      <c r="E66" s="86">
        <v>3.99</v>
      </c>
      <c r="F66" s="29">
        <f t="shared" si="50"/>
        <v>-1.1619480049174171E-2</v>
      </c>
      <c r="G66" s="29">
        <f t="shared" si="51"/>
        <v>0</v>
      </c>
      <c r="H66" s="75">
        <v>6923887152.5299997</v>
      </c>
      <c r="I66" s="86">
        <v>3.99</v>
      </c>
      <c r="J66" s="29">
        <f t="shared" si="65"/>
        <v>-1.850969805766502E-2</v>
      </c>
      <c r="K66" s="29">
        <f t="shared" si="66"/>
        <v>0</v>
      </c>
      <c r="L66" s="85">
        <v>6788113699.04</v>
      </c>
      <c r="M66" s="85">
        <v>4</v>
      </c>
      <c r="N66" s="29">
        <f t="shared" si="53"/>
        <v>-1.960942610689256E-2</v>
      </c>
      <c r="O66" s="29">
        <f t="shared" si="54"/>
        <v>2.5062656641603475E-3</v>
      </c>
      <c r="P66" s="85">
        <v>6760653876.8199997</v>
      </c>
      <c r="Q66" s="86">
        <v>4</v>
      </c>
      <c r="R66" s="29">
        <f t="shared" si="55"/>
        <v>-4.0452802409428907E-3</v>
      </c>
      <c r="S66" s="29">
        <f t="shared" si="56"/>
        <v>0</v>
      </c>
      <c r="T66" s="85">
        <v>6740977619.0699997</v>
      </c>
      <c r="U66" s="86">
        <v>4</v>
      </c>
      <c r="V66" s="29">
        <f t="shared" si="57"/>
        <v>-2.910407500295681E-3</v>
      </c>
      <c r="W66" s="29">
        <f t="shared" si="58"/>
        <v>0</v>
      </c>
      <c r="X66" s="85">
        <v>6611515477.6899996</v>
      </c>
      <c r="Y66" s="86">
        <v>4</v>
      </c>
      <c r="Z66" s="29">
        <f t="shared" si="59"/>
        <v>-1.9205247175685031E-2</v>
      </c>
      <c r="AA66" s="29">
        <f t="shared" si="60"/>
        <v>0</v>
      </c>
      <c r="AB66" s="85">
        <v>6618082369.9300003</v>
      </c>
      <c r="AC66" s="86">
        <v>4</v>
      </c>
      <c r="AD66" s="29">
        <f t="shared" si="61"/>
        <v>9.932506793881293E-4</v>
      </c>
      <c r="AE66" s="29">
        <f t="shared" si="62"/>
        <v>0</v>
      </c>
      <c r="AF66" s="85">
        <v>6623765739.9200001</v>
      </c>
      <c r="AG66" s="86">
        <v>4.01</v>
      </c>
      <c r="AH66" s="29">
        <f t="shared" si="63"/>
        <v>8.5876386426116428E-4</v>
      </c>
      <c r="AI66" s="29">
        <f t="shared" si="64"/>
        <v>2.4999999999999467E-3</v>
      </c>
      <c r="AJ66" s="30">
        <f t="shared" si="44"/>
        <v>-9.2559405733757573E-3</v>
      </c>
      <c r="AK66" s="30">
        <f t="shared" si="45"/>
        <v>6.2578320802003672E-4</v>
      </c>
      <c r="AL66" s="31">
        <f t="shared" si="46"/>
        <v>-6.1053178243403415E-2</v>
      </c>
      <c r="AM66" s="31">
        <f t="shared" si="47"/>
        <v>5.012531328320695E-3</v>
      </c>
      <c r="AN66" s="32">
        <f t="shared" si="48"/>
        <v>9.0409516666366471E-3</v>
      </c>
      <c r="AO66" s="95">
        <f t="shared" si="49"/>
        <v>1.1587265541983117E-3</v>
      </c>
      <c r="AP66" s="36"/>
      <c r="AQ66" s="37">
        <v>776682398.99000001</v>
      </c>
      <c r="AR66" s="41">
        <v>2.4700000000000002</v>
      </c>
      <c r="AS66" s="35" t="e">
        <f>(#REF!/AQ66)-1</f>
        <v>#REF!</v>
      </c>
      <c r="AT66" s="35" t="e">
        <f>(#REF!/AR66)-1</f>
        <v>#REF!</v>
      </c>
    </row>
    <row r="67" spans="1:46">
      <c r="A67" s="252" t="s">
        <v>76</v>
      </c>
      <c r="B67" s="74">
        <v>42871398933.110001</v>
      </c>
      <c r="C67" s="74">
        <v>4202.4399999999996</v>
      </c>
      <c r="D67" s="74">
        <v>43526165258.760002</v>
      </c>
      <c r="E67" s="74">
        <v>4209.62</v>
      </c>
      <c r="F67" s="29">
        <f t="shared" si="50"/>
        <v>1.5272800560382906E-2</v>
      </c>
      <c r="G67" s="29">
        <f t="shared" si="51"/>
        <v>1.7085312342354185E-3</v>
      </c>
      <c r="H67" s="74">
        <v>42391507451.639999</v>
      </c>
      <c r="I67" s="74">
        <v>4217.55</v>
      </c>
      <c r="J67" s="29">
        <f t="shared" si="65"/>
        <v>-2.6068407367718743E-2</v>
      </c>
      <c r="K67" s="29">
        <f t="shared" si="66"/>
        <v>1.8837804837491961E-3</v>
      </c>
      <c r="L67" s="85">
        <v>42944739878.690002</v>
      </c>
      <c r="M67" s="85">
        <v>4225.13</v>
      </c>
      <c r="N67" s="29">
        <f t="shared" si="53"/>
        <v>1.3050548572284852E-2</v>
      </c>
      <c r="O67" s="29">
        <f t="shared" si="54"/>
        <v>1.7972519590757493E-3</v>
      </c>
      <c r="P67" s="85">
        <v>43286230387.419998</v>
      </c>
      <c r="Q67" s="86">
        <v>4232.6000000000004</v>
      </c>
      <c r="R67" s="29">
        <f t="shared" si="55"/>
        <v>7.9518588235633902E-3</v>
      </c>
      <c r="S67" s="29">
        <f t="shared" si="56"/>
        <v>1.7679929374954746E-3</v>
      </c>
      <c r="T67" s="85">
        <v>43902008200.900002</v>
      </c>
      <c r="U67" s="86">
        <v>4240.1400000000003</v>
      </c>
      <c r="V67" s="29">
        <f t="shared" si="57"/>
        <v>1.4225720465114998E-2</v>
      </c>
      <c r="W67" s="29">
        <f t="shared" si="58"/>
        <v>1.7814109530784772E-3</v>
      </c>
      <c r="X67" s="85">
        <v>43815644279.279999</v>
      </c>
      <c r="Y67" s="86">
        <v>4247.6400000000003</v>
      </c>
      <c r="Z67" s="29">
        <f t="shared" si="59"/>
        <v>-1.9671975191839237E-3</v>
      </c>
      <c r="AA67" s="29">
        <f t="shared" si="60"/>
        <v>1.7688095204403628E-3</v>
      </c>
      <c r="AB67" s="85">
        <v>44920684839.5</v>
      </c>
      <c r="AC67" s="85">
        <v>4255.29</v>
      </c>
      <c r="AD67" s="29">
        <f t="shared" si="61"/>
        <v>2.5220228491369335E-2</v>
      </c>
      <c r="AE67" s="29">
        <f t="shared" si="62"/>
        <v>1.8010000847528593E-3</v>
      </c>
      <c r="AF67" s="85">
        <v>44960860386.279999</v>
      </c>
      <c r="AG67" s="85">
        <v>4262.71</v>
      </c>
      <c r="AH67" s="29">
        <f t="shared" si="63"/>
        <v>8.9436630192848954E-4</v>
      </c>
      <c r="AI67" s="29">
        <f t="shared" si="64"/>
        <v>1.7437119444268364E-3</v>
      </c>
      <c r="AJ67" s="30">
        <f t="shared" si="44"/>
        <v>6.0724897909676633E-3</v>
      </c>
      <c r="AK67" s="30">
        <f t="shared" si="45"/>
        <v>1.7815611396567966E-3</v>
      </c>
      <c r="AL67" s="31">
        <f t="shared" si="46"/>
        <v>3.2961670732784172E-2</v>
      </c>
      <c r="AM67" s="31">
        <f t="shared" si="47"/>
        <v>1.261158964467105E-2</v>
      </c>
      <c r="AN67" s="32">
        <f t="shared" si="48"/>
        <v>1.5558502147024401E-2</v>
      </c>
      <c r="AO67" s="95">
        <f t="shared" si="49"/>
        <v>5.0969906851448148E-5</v>
      </c>
      <c r="AP67" s="36"/>
      <c r="AQ67" s="34">
        <v>8144502990.9799995</v>
      </c>
      <c r="AR67" s="34">
        <v>2263.5700000000002</v>
      </c>
      <c r="AS67" s="35" t="e">
        <f>(#REF!/AQ67)-1</f>
        <v>#REF!</v>
      </c>
      <c r="AT67" s="35" t="e">
        <f>(#REF!/AR67)-1</f>
        <v>#REF!</v>
      </c>
    </row>
    <row r="68" spans="1:46">
      <c r="A68" s="252" t="s">
        <v>77</v>
      </c>
      <c r="B68" s="74">
        <v>241642529.15000001</v>
      </c>
      <c r="C68" s="74">
        <v>3807.28</v>
      </c>
      <c r="D68" s="74">
        <v>241169699.56999999</v>
      </c>
      <c r="E68" s="74">
        <v>3821.35</v>
      </c>
      <c r="F68" s="29">
        <f t="shared" si="50"/>
        <v>-1.9567316302442081E-3</v>
      </c>
      <c r="G68" s="29">
        <f t="shared" si="51"/>
        <v>3.6955516799394078E-3</v>
      </c>
      <c r="H68" s="74">
        <v>241508394.65000001</v>
      </c>
      <c r="I68" s="74">
        <v>3826.7</v>
      </c>
      <c r="J68" s="29">
        <f t="shared" si="65"/>
        <v>1.4043848816990634E-3</v>
      </c>
      <c r="K68" s="29">
        <f t="shared" si="66"/>
        <v>1.4000287856385594E-3</v>
      </c>
      <c r="L68" s="85">
        <v>240242614.13999999</v>
      </c>
      <c r="M68" s="85">
        <v>3806.52</v>
      </c>
      <c r="N68" s="29">
        <f t="shared" si="53"/>
        <v>-5.2411449789744203E-3</v>
      </c>
      <c r="O68" s="29">
        <f t="shared" si="54"/>
        <v>-5.2734732275850835E-3</v>
      </c>
      <c r="P68" s="85">
        <v>240213592.78</v>
      </c>
      <c r="Q68" s="85">
        <v>3806.03</v>
      </c>
      <c r="R68" s="29">
        <f t="shared" si="55"/>
        <v>-1.2080021732977178E-4</v>
      </c>
      <c r="S68" s="29">
        <f t="shared" si="56"/>
        <v>-1.2872650084585967E-4</v>
      </c>
      <c r="T68" s="85">
        <v>241801933.87</v>
      </c>
      <c r="U68" s="85">
        <v>3831.28</v>
      </c>
      <c r="V68" s="29">
        <f t="shared" si="57"/>
        <v>6.6122032130575071E-3</v>
      </c>
      <c r="W68" s="29">
        <f t="shared" si="58"/>
        <v>6.634209399295328E-3</v>
      </c>
      <c r="X68" s="85">
        <v>241982123.84999999</v>
      </c>
      <c r="Y68" s="85">
        <v>3834.13</v>
      </c>
      <c r="Z68" s="29">
        <f t="shared" si="59"/>
        <v>7.4519660416307845E-4</v>
      </c>
      <c r="AA68" s="29">
        <f t="shared" si="60"/>
        <v>7.4387672005176049E-4</v>
      </c>
      <c r="AB68" s="85">
        <v>242335599.28999999</v>
      </c>
      <c r="AC68" s="85">
        <v>3839.75</v>
      </c>
      <c r="AD68" s="29">
        <f t="shared" si="61"/>
        <v>1.4607502173140283E-3</v>
      </c>
      <c r="AE68" s="29">
        <f t="shared" si="62"/>
        <v>1.4657823287160035E-3</v>
      </c>
      <c r="AF68" s="85">
        <v>242091777.71000001</v>
      </c>
      <c r="AG68" s="85">
        <v>3835.6</v>
      </c>
      <c r="AH68" s="29">
        <f t="shared" si="63"/>
        <v>-1.0061319125804751E-3</v>
      </c>
      <c r="AI68" s="29">
        <f t="shared" si="64"/>
        <v>-1.0807995312195041E-3</v>
      </c>
      <c r="AJ68" s="30">
        <f t="shared" si="44"/>
        <v>2.3721577213810024E-4</v>
      </c>
      <c r="AK68" s="30">
        <f t="shared" si="45"/>
        <v>9.3205620674882651E-4</v>
      </c>
      <c r="AL68" s="31">
        <f t="shared" si="46"/>
        <v>3.8233581649936106E-3</v>
      </c>
      <c r="AM68" s="31">
        <f t="shared" si="47"/>
        <v>3.7290486346448245E-3</v>
      </c>
      <c r="AN68" s="32">
        <f t="shared" si="48"/>
        <v>3.386058819504093E-3</v>
      </c>
      <c r="AO68" s="95">
        <f t="shared" si="49"/>
        <v>3.4718495569709975E-3</v>
      </c>
      <c r="AP68" s="36"/>
      <c r="AQ68" s="34"/>
      <c r="AR68" s="34"/>
      <c r="AS68" s="35"/>
      <c r="AT68" s="35"/>
    </row>
    <row r="69" spans="1:46">
      <c r="A69" s="252" t="s">
        <v>100</v>
      </c>
      <c r="B69" s="74">
        <v>51600822.740000002</v>
      </c>
      <c r="C69" s="74">
        <v>11.061500000000001</v>
      </c>
      <c r="D69" s="74">
        <v>51675100.159999996</v>
      </c>
      <c r="E69" s="74">
        <v>11.1021</v>
      </c>
      <c r="F69" s="29">
        <f t="shared" si="50"/>
        <v>1.4394619321140369E-3</v>
      </c>
      <c r="G69" s="29">
        <f t="shared" si="51"/>
        <v>3.6703882836866177E-3</v>
      </c>
      <c r="H69" s="74">
        <v>51642153.060000002</v>
      </c>
      <c r="I69" s="74">
        <v>11.0936</v>
      </c>
      <c r="J69" s="29">
        <f t="shared" si="65"/>
        <v>-6.375817346842283E-4</v>
      </c>
      <c r="K69" s="29">
        <f t="shared" si="66"/>
        <v>-7.6562091856493186E-4</v>
      </c>
      <c r="L69" s="85">
        <v>51746286.359999999</v>
      </c>
      <c r="M69" s="274">
        <v>11.113125999999999</v>
      </c>
      <c r="N69" s="29">
        <f t="shared" si="53"/>
        <v>2.0164399396557036E-3</v>
      </c>
      <c r="O69" s="29">
        <f t="shared" si="54"/>
        <v>1.7601139395686742E-3</v>
      </c>
      <c r="P69" s="85">
        <v>51840397.310000002</v>
      </c>
      <c r="Q69" s="86">
        <v>11.139099999999999</v>
      </c>
      <c r="R69" s="29">
        <f t="shared" si="55"/>
        <v>1.8186995941171726E-3</v>
      </c>
      <c r="S69" s="29">
        <f t="shared" si="56"/>
        <v>2.3372361655937062E-3</v>
      </c>
      <c r="T69" s="85">
        <v>51939486.460000001</v>
      </c>
      <c r="U69" s="85">
        <v>11.161799999999999</v>
      </c>
      <c r="V69" s="29">
        <f t="shared" si="57"/>
        <v>1.9114272872458142E-3</v>
      </c>
      <c r="W69" s="29">
        <f t="shared" si="58"/>
        <v>2.0378666139993706E-3</v>
      </c>
      <c r="X69" s="85">
        <v>52039707.520000003</v>
      </c>
      <c r="Y69" s="85">
        <v>11.1717</v>
      </c>
      <c r="Z69" s="29">
        <f t="shared" si="59"/>
        <v>1.9295735639817178E-3</v>
      </c>
      <c r="AA69" s="29">
        <f t="shared" si="60"/>
        <v>8.869537171423982E-4</v>
      </c>
      <c r="AB69" s="85">
        <v>52143699.979999997</v>
      </c>
      <c r="AC69" s="85">
        <v>11.1944</v>
      </c>
      <c r="AD69" s="29">
        <f t="shared" si="61"/>
        <v>1.9983290636294768E-3</v>
      </c>
      <c r="AE69" s="29">
        <f t="shared" si="62"/>
        <v>2.0319199405641388E-3</v>
      </c>
      <c r="AF69" s="85">
        <v>52217720.159999996</v>
      </c>
      <c r="AG69" s="85">
        <v>11.2171</v>
      </c>
      <c r="AH69" s="29">
        <f t="shared" si="63"/>
        <v>1.4195421504110861E-3</v>
      </c>
      <c r="AI69" s="29">
        <f t="shared" si="64"/>
        <v>2.0277996140927951E-3</v>
      </c>
      <c r="AJ69" s="30">
        <f t="shared" si="44"/>
        <v>1.4869864745588473E-3</v>
      </c>
      <c r="AK69" s="30">
        <f t="shared" si="45"/>
        <v>1.7483321695103459E-3</v>
      </c>
      <c r="AL69" s="31">
        <f t="shared" si="46"/>
        <v>1.0500608577823801E-2</v>
      </c>
      <c r="AM69" s="31">
        <f t="shared" si="47"/>
        <v>1.0358400662937662E-2</v>
      </c>
      <c r="AN69" s="32">
        <f t="shared" si="48"/>
        <v>8.9030143681038769E-4</v>
      </c>
      <c r="AO69" s="95">
        <f t="shared" si="49"/>
        <v>1.2731027155853947E-3</v>
      </c>
      <c r="AP69" s="36"/>
      <c r="AQ69" s="34">
        <v>421796041.39999998</v>
      </c>
      <c r="AR69" s="34">
        <v>2004.5</v>
      </c>
      <c r="AS69" s="35" t="e">
        <f>(#REF!/AQ69)-1</f>
        <v>#REF!</v>
      </c>
      <c r="AT69" s="35" t="e">
        <f>(#REF!/AR69)-1</f>
        <v>#REF!</v>
      </c>
    </row>
    <row r="70" spans="1:46">
      <c r="A70" s="251" t="s">
        <v>94</v>
      </c>
      <c r="B70" s="74">
        <v>14637195530.549999</v>
      </c>
      <c r="C70" s="74">
        <v>1147.1500000000001</v>
      </c>
      <c r="D70" s="74">
        <v>14874834977.950001</v>
      </c>
      <c r="E70" s="74">
        <v>1149.5</v>
      </c>
      <c r="F70" s="29">
        <f t="shared" si="50"/>
        <v>1.6235312762203163E-2</v>
      </c>
      <c r="G70" s="29">
        <f t="shared" si="51"/>
        <v>2.0485551148497656E-3</v>
      </c>
      <c r="H70" s="74">
        <v>14825765870.74</v>
      </c>
      <c r="I70" s="74">
        <v>1151.73</v>
      </c>
      <c r="J70" s="29">
        <f t="shared" si="65"/>
        <v>-3.2988001065382931E-3</v>
      </c>
      <c r="K70" s="29">
        <f t="shared" si="66"/>
        <v>1.9399739016964055E-3</v>
      </c>
      <c r="L70" s="85">
        <v>14893598898.52</v>
      </c>
      <c r="M70" s="85">
        <v>1152.48</v>
      </c>
      <c r="N70" s="29">
        <f t="shared" si="53"/>
        <v>4.5753472954726303E-3</v>
      </c>
      <c r="O70" s="29">
        <f t="shared" si="54"/>
        <v>6.5119429032846235E-4</v>
      </c>
      <c r="P70" s="85">
        <v>15017089209.9</v>
      </c>
      <c r="Q70" s="86">
        <v>1154.8599999999999</v>
      </c>
      <c r="R70" s="29">
        <f t="shared" si="55"/>
        <v>8.2915024247276186E-3</v>
      </c>
      <c r="S70" s="29">
        <f t="shared" si="56"/>
        <v>2.0651117589892075E-3</v>
      </c>
      <c r="T70" s="85">
        <v>14144667431.370001</v>
      </c>
      <c r="U70" s="85">
        <v>1157.27</v>
      </c>
      <c r="V70" s="29">
        <f t="shared" si="57"/>
        <v>-5.8095265090045256E-2</v>
      </c>
      <c r="W70" s="29">
        <f t="shared" si="58"/>
        <v>2.0868330360390716E-3</v>
      </c>
      <c r="X70" s="85">
        <v>13555068337.940001</v>
      </c>
      <c r="Y70" s="85">
        <v>1159.42</v>
      </c>
      <c r="Z70" s="29">
        <f t="shared" si="59"/>
        <v>-4.1683489293102019E-2</v>
      </c>
      <c r="AA70" s="29">
        <f t="shared" si="60"/>
        <v>1.8578205604570161E-3</v>
      </c>
      <c r="AB70" s="85">
        <v>13524932705.139999</v>
      </c>
      <c r="AC70" s="85">
        <v>1161.25</v>
      </c>
      <c r="AD70" s="29">
        <f t="shared" si="61"/>
        <v>-2.2232003593558375E-3</v>
      </c>
      <c r="AE70" s="29">
        <f t="shared" si="62"/>
        <v>1.5783753945937857E-3</v>
      </c>
      <c r="AF70" s="85">
        <v>13462833503.48</v>
      </c>
      <c r="AG70" s="85">
        <v>1163.99</v>
      </c>
      <c r="AH70" s="29">
        <f t="shared" si="63"/>
        <v>-4.5914610455991206E-3</v>
      </c>
      <c r="AI70" s="29">
        <f t="shared" si="64"/>
        <v>2.3595263724434956E-3</v>
      </c>
      <c r="AJ70" s="30">
        <f t="shared" si="44"/>
        <v>-1.0098756676529638E-2</v>
      </c>
      <c r="AK70" s="30">
        <f t="shared" si="45"/>
        <v>1.8234238036746511E-3</v>
      </c>
      <c r="AL70" s="31">
        <f t="shared" si="46"/>
        <v>-9.4925521968015708E-2</v>
      </c>
      <c r="AM70" s="31">
        <f t="shared" si="47"/>
        <v>1.2605480643758164E-2</v>
      </c>
      <c r="AN70" s="32">
        <f t="shared" si="48"/>
        <v>2.587571510832604E-2</v>
      </c>
      <c r="AO70" s="95">
        <f t="shared" si="49"/>
        <v>5.2301671373592091E-4</v>
      </c>
      <c r="AP70" s="36"/>
      <c r="AQ70" s="34"/>
      <c r="AR70" s="34"/>
      <c r="AS70" s="35"/>
      <c r="AT70" s="35"/>
    </row>
    <row r="71" spans="1:46">
      <c r="A71" s="251" t="s">
        <v>194</v>
      </c>
      <c r="B71" s="74">
        <v>20945108</v>
      </c>
      <c r="C71" s="74">
        <v>0.78</v>
      </c>
      <c r="D71" s="74">
        <v>20915245</v>
      </c>
      <c r="E71" s="74">
        <v>0.78</v>
      </c>
      <c r="F71" s="29">
        <f t="shared" si="50"/>
        <v>-1.4257744576919823E-3</v>
      </c>
      <c r="G71" s="29">
        <f t="shared" si="51"/>
        <v>0</v>
      </c>
      <c r="H71" s="74">
        <v>20885327</v>
      </c>
      <c r="I71" s="74">
        <v>0.77</v>
      </c>
      <c r="J71" s="29">
        <f t="shared" si="65"/>
        <v>-1.4304398538004216E-3</v>
      </c>
      <c r="K71" s="29">
        <f t="shared" si="66"/>
        <v>-1.2820512820512832E-2</v>
      </c>
      <c r="L71" s="85">
        <v>20861538</v>
      </c>
      <c r="M71" s="86">
        <v>0.79</v>
      </c>
      <c r="N71" s="29">
        <f t="shared" si="53"/>
        <v>-1.1390293290595834E-3</v>
      </c>
      <c r="O71" s="29">
        <f t="shared" si="54"/>
        <v>2.5974025974025997E-2</v>
      </c>
      <c r="P71" s="85">
        <v>20449106.859999999</v>
      </c>
      <c r="Q71" s="86">
        <v>0.77</v>
      </c>
      <c r="R71" s="29">
        <f t="shared" si="55"/>
        <v>-1.9769929714673989E-2</v>
      </c>
      <c r="S71" s="29">
        <f t="shared" si="56"/>
        <v>-2.5316455696202552E-2</v>
      </c>
      <c r="T71" s="85">
        <v>20419156.300000001</v>
      </c>
      <c r="U71" s="86">
        <v>0.77</v>
      </c>
      <c r="V71" s="29">
        <f t="shared" si="57"/>
        <v>-1.4646390282494059E-3</v>
      </c>
      <c r="W71" s="29">
        <f t="shared" si="58"/>
        <v>0</v>
      </c>
      <c r="X71" s="85">
        <v>20419156.300000001</v>
      </c>
      <c r="Y71" s="86">
        <v>0.77</v>
      </c>
      <c r="Z71" s="29">
        <f t="shared" si="59"/>
        <v>0</v>
      </c>
      <c r="AA71" s="29">
        <f t="shared" si="60"/>
        <v>0</v>
      </c>
      <c r="AB71" s="85">
        <v>20885327</v>
      </c>
      <c r="AC71" s="86">
        <v>0.78</v>
      </c>
      <c r="AD71" s="29">
        <f t="shared" si="61"/>
        <v>2.2830066685957991E-2</v>
      </c>
      <c r="AE71" s="29">
        <f t="shared" si="62"/>
        <v>1.2987012987012998E-2</v>
      </c>
      <c r="AF71" s="85">
        <v>20331854.145036787</v>
      </c>
      <c r="AG71" s="86">
        <v>0.77</v>
      </c>
      <c r="AH71" s="29">
        <f t="shared" si="63"/>
        <v>-2.6500559697399673E-2</v>
      </c>
      <c r="AI71" s="29">
        <f t="shared" si="64"/>
        <v>-1.2820512820512832E-2</v>
      </c>
      <c r="AJ71" s="30">
        <f t="shared" si="44"/>
        <v>-3.6125381743646327E-3</v>
      </c>
      <c r="AK71" s="30">
        <f t="shared" si="45"/>
        <v>-1.4995552970236527E-3</v>
      </c>
      <c r="AL71" s="31">
        <f t="shared" si="46"/>
        <v>-2.7893092094460916E-2</v>
      </c>
      <c r="AM71" s="31">
        <f t="shared" si="47"/>
        <v>-1.2820512820512832E-2</v>
      </c>
      <c r="AN71" s="32">
        <f t="shared" si="48"/>
        <v>1.472344980862174E-2</v>
      </c>
      <c r="AO71" s="95">
        <f t="shared" si="49"/>
        <v>1.6013285688957612E-2</v>
      </c>
      <c r="AP71" s="36"/>
      <c r="AQ71" s="34"/>
      <c r="AR71" s="34"/>
      <c r="AS71" s="35"/>
      <c r="AT71" s="35"/>
    </row>
    <row r="72" spans="1:46">
      <c r="A72" s="251" t="s">
        <v>111</v>
      </c>
      <c r="B72" s="74">
        <v>876510304.73000002</v>
      </c>
      <c r="C72" s="74">
        <v>1167.8599999999999</v>
      </c>
      <c r="D72" s="74">
        <v>813509432.25</v>
      </c>
      <c r="E72" s="74">
        <v>1193.26</v>
      </c>
      <c r="F72" s="29">
        <f t="shared" si="50"/>
        <v>-7.1876933037777341E-2</v>
      </c>
      <c r="G72" s="29">
        <f t="shared" si="51"/>
        <v>2.1749182264997596E-2</v>
      </c>
      <c r="H72" s="74">
        <v>813579782.09000003</v>
      </c>
      <c r="I72" s="74">
        <v>1192.93</v>
      </c>
      <c r="J72" s="29">
        <f t="shared" si="65"/>
        <v>8.6476981349140815E-5</v>
      </c>
      <c r="K72" s="29">
        <f t="shared" si="66"/>
        <v>-2.7655330774510774E-4</v>
      </c>
      <c r="L72" s="85">
        <v>815399145.64999998</v>
      </c>
      <c r="M72" s="85">
        <v>1194.8</v>
      </c>
      <c r="N72" s="29">
        <f t="shared" si="53"/>
        <v>2.2362448035842179E-3</v>
      </c>
      <c r="O72" s="29">
        <f t="shared" si="54"/>
        <v>1.5675689269277248E-3</v>
      </c>
      <c r="P72" s="85">
        <v>816751085.26999998</v>
      </c>
      <c r="Q72" s="85">
        <v>1197.06</v>
      </c>
      <c r="R72" s="29">
        <f t="shared" si="55"/>
        <v>1.6580096106457146E-3</v>
      </c>
      <c r="S72" s="29">
        <f t="shared" si="56"/>
        <v>1.8915299631737455E-3</v>
      </c>
      <c r="T72" s="85">
        <v>820576270.80999994</v>
      </c>
      <c r="U72" s="85">
        <v>1202.44</v>
      </c>
      <c r="V72" s="29">
        <f t="shared" si="57"/>
        <v>4.6834165377759359E-3</v>
      </c>
      <c r="W72" s="29">
        <f t="shared" si="58"/>
        <v>4.4943444773028161E-3</v>
      </c>
      <c r="X72" s="85">
        <v>822511192.86000001</v>
      </c>
      <c r="Y72" s="85">
        <v>1205.23</v>
      </c>
      <c r="Z72" s="29">
        <f t="shared" si="59"/>
        <v>2.3580039038785371E-3</v>
      </c>
      <c r="AA72" s="29">
        <f t="shared" si="60"/>
        <v>2.320282093077379E-3</v>
      </c>
      <c r="AB72" s="85">
        <v>841561816.24000001</v>
      </c>
      <c r="AC72" s="85">
        <v>1171.1600000000001</v>
      </c>
      <c r="AD72" s="29">
        <f t="shared" si="61"/>
        <v>2.3161536943659088E-2</v>
      </c>
      <c r="AE72" s="29">
        <f t="shared" si="62"/>
        <v>-2.82684632808675E-2</v>
      </c>
      <c r="AF72" s="85">
        <v>841627669.54999995</v>
      </c>
      <c r="AG72" s="86">
        <v>1172.26</v>
      </c>
      <c r="AH72" s="29">
        <f t="shared" si="63"/>
        <v>7.8251304573403397E-5</v>
      </c>
      <c r="AI72" s="29">
        <f t="shared" si="64"/>
        <v>9.3923972813271365E-4</v>
      </c>
      <c r="AJ72" s="30">
        <f t="shared" si="44"/>
        <v>-4.7018741190389133E-3</v>
      </c>
      <c r="AK72" s="30">
        <f t="shared" si="45"/>
        <v>5.5214135812492048E-4</v>
      </c>
      <c r="AL72" s="31">
        <f t="shared" si="46"/>
        <v>3.4564119585228023E-2</v>
      </c>
      <c r="AM72" s="31">
        <f t="shared" si="47"/>
        <v>-1.7598846856510735E-2</v>
      </c>
      <c r="AN72" s="32">
        <f t="shared" si="48"/>
        <v>2.8185982574326984E-2</v>
      </c>
      <c r="AO72" s="95">
        <f t="shared" si="49"/>
        <v>1.3639599475876549E-2</v>
      </c>
      <c r="AP72" s="36"/>
      <c r="AQ72" s="34"/>
      <c r="AR72" s="34"/>
      <c r="AS72" s="35"/>
      <c r="AT72" s="35"/>
    </row>
    <row r="73" spans="1:46" s="109" customFormat="1">
      <c r="A73" s="251" t="s">
        <v>112</v>
      </c>
      <c r="B73" s="74">
        <v>179618105.78999999</v>
      </c>
      <c r="C73" s="74">
        <v>155.16</v>
      </c>
      <c r="D73" s="74">
        <v>179868712.61000001</v>
      </c>
      <c r="E73" s="74">
        <v>155.37</v>
      </c>
      <c r="F73" s="29">
        <f t="shared" si="50"/>
        <v>1.395220258546869E-3</v>
      </c>
      <c r="G73" s="29">
        <f t="shared" si="51"/>
        <v>1.3534416086620777E-3</v>
      </c>
      <c r="H73" s="74">
        <v>180119266.13</v>
      </c>
      <c r="I73" s="74">
        <v>155.59</v>
      </c>
      <c r="J73" s="29">
        <f t="shared" si="65"/>
        <v>1.3929800039390013E-3</v>
      </c>
      <c r="K73" s="29">
        <f t="shared" si="66"/>
        <v>1.4159747699040925E-3</v>
      </c>
      <c r="L73" s="85">
        <v>180370635.22</v>
      </c>
      <c r="M73" s="86">
        <v>155.8064</v>
      </c>
      <c r="N73" s="29">
        <f t="shared" si="53"/>
        <v>1.395570254092527E-3</v>
      </c>
      <c r="O73" s="29">
        <f t="shared" si="54"/>
        <v>1.3908348865607882E-3</v>
      </c>
      <c r="P73" s="85">
        <v>180521755.66999999</v>
      </c>
      <c r="Q73" s="86">
        <v>155.94</v>
      </c>
      <c r="R73" s="29">
        <f t="shared" si="55"/>
        <v>8.3783288679814679E-4</v>
      </c>
      <c r="S73" s="29">
        <f t="shared" si="56"/>
        <v>8.5747440413231593E-4</v>
      </c>
      <c r="T73" s="85">
        <v>180773039.47</v>
      </c>
      <c r="U73" s="85">
        <v>156.15</v>
      </c>
      <c r="V73" s="29">
        <f t="shared" si="57"/>
        <v>1.3919862404804405E-3</v>
      </c>
      <c r="W73" s="29">
        <f t="shared" si="58"/>
        <v>1.3466717968449915E-3</v>
      </c>
      <c r="X73" s="85">
        <v>165781709.15000001</v>
      </c>
      <c r="Y73" s="85">
        <v>143.11000000000001</v>
      </c>
      <c r="Z73" s="29">
        <f t="shared" si="59"/>
        <v>-8.2929016207020534E-2</v>
      </c>
      <c r="AA73" s="29">
        <f t="shared" si="60"/>
        <v>-8.3509446045469046E-2</v>
      </c>
      <c r="AB73" s="85">
        <v>166038116.34</v>
      </c>
      <c r="AC73" s="85">
        <v>143.33000000000001</v>
      </c>
      <c r="AD73" s="29">
        <f t="shared" si="61"/>
        <v>1.5466554863902344E-3</v>
      </c>
      <c r="AE73" s="29">
        <f t="shared" si="62"/>
        <v>1.5372790161414217E-3</v>
      </c>
      <c r="AF73" s="85">
        <v>166046710.16</v>
      </c>
      <c r="AG73" s="85">
        <v>143.34</v>
      </c>
      <c r="AH73" s="29">
        <f t="shared" si="63"/>
        <v>5.1758115482321468E-5</v>
      </c>
      <c r="AI73" s="29">
        <f t="shared" si="64"/>
        <v>6.976906439678298E-5</v>
      </c>
      <c r="AJ73" s="30">
        <f t="shared" si="44"/>
        <v>-9.3646266201613763E-3</v>
      </c>
      <c r="AK73" s="30">
        <f t="shared" si="45"/>
        <v>-9.4422500623533231E-3</v>
      </c>
      <c r="AL73" s="31">
        <f t="shared" si="46"/>
        <v>-7.6844951239349493E-2</v>
      </c>
      <c r="AM73" s="31">
        <f t="shared" si="47"/>
        <v>-7.7428074917937836E-2</v>
      </c>
      <c r="AN73" s="32">
        <f t="shared" si="48"/>
        <v>2.9728583975011855E-2</v>
      </c>
      <c r="AO73" s="95">
        <f t="shared" si="49"/>
        <v>2.9931509868597696E-2</v>
      </c>
      <c r="AP73" s="36"/>
      <c r="AQ73" s="34"/>
      <c r="AR73" s="34"/>
      <c r="AS73" s="35"/>
      <c r="AT73" s="35"/>
    </row>
    <row r="74" spans="1:46">
      <c r="A74" s="251" t="s">
        <v>115</v>
      </c>
      <c r="B74" s="74">
        <v>687913878.20000005</v>
      </c>
      <c r="C74" s="74">
        <v>184.86787000000001</v>
      </c>
      <c r="D74" s="74">
        <v>700205998.25</v>
      </c>
      <c r="E74" s="75">
        <v>184.946594</v>
      </c>
      <c r="F74" s="29">
        <f t="shared" si="50"/>
        <v>1.7868690310716792E-2</v>
      </c>
      <c r="G74" s="29">
        <f t="shared" si="51"/>
        <v>4.2583927645184645E-4</v>
      </c>
      <c r="H74" s="74">
        <v>698842632.64999998</v>
      </c>
      <c r="I74" s="74">
        <v>185.363597</v>
      </c>
      <c r="J74" s="29">
        <f t="shared" si="65"/>
        <v>-1.9470921463218469E-3</v>
      </c>
      <c r="K74" s="29">
        <f t="shared" si="66"/>
        <v>2.2547211656138637E-3</v>
      </c>
      <c r="L74" s="85">
        <v>689353140.79999995</v>
      </c>
      <c r="M74" s="86">
        <v>185.69151600000001</v>
      </c>
      <c r="N74" s="29">
        <f t="shared" si="53"/>
        <v>-1.3578867983505849E-2</v>
      </c>
      <c r="O74" s="29">
        <f t="shared" si="54"/>
        <v>1.7690582471811254E-3</v>
      </c>
      <c r="P74" s="85">
        <v>684954871.80999994</v>
      </c>
      <c r="Q74" s="86">
        <v>185.45921300000001</v>
      </c>
      <c r="R74" s="29">
        <f t="shared" si="55"/>
        <v>-6.380284254447267E-3</v>
      </c>
      <c r="S74" s="29">
        <f t="shared" si="56"/>
        <v>-1.2510156899144583E-3</v>
      </c>
      <c r="T74" s="85">
        <v>682234420.32000005</v>
      </c>
      <c r="U74" s="86">
        <v>186.03073499999999</v>
      </c>
      <c r="V74" s="29">
        <f t="shared" si="57"/>
        <v>-3.9717236886147997E-3</v>
      </c>
      <c r="W74" s="29">
        <f t="shared" si="58"/>
        <v>3.0816587149002268E-3</v>
      </c>
      <c r="X74" s="85">
        <v>754571885.35000002</v>
      </c>
      <c r="Y74" s="86">
        <v>186.310056</v>
      </c>
      <c r="Z74" s="29">
        <f t="shared" si="59"/>
        <v>0.10603021905003018</v>
      </c>
      <c r="AA74" s="29">
        <f t="shared" si="60"/>
        <v>1.5014776993705376E-3</v>
      </c>
      <c r="AB74" s="85">
        <v>757527111.13999999</v>
      </c>
      <c r="AC74" s="86">
        <v>186.75777299999999</v>
      </c>
      <c r="AD74" s="29">
        <f t="shared" si="61"/>
        <v>3.9164271123475697E-3</v>
      </c>
      <c r="AE74" s="29">
        <f t="shared" si="62"/>
        <v>2.4030747969931532E-3</v>
      </c>
      <c r="AF74" s="85">
        <v>685734160.02999997</v>
      </c>
      <c r="AG74" s="86">
        <v>185.32472899999999</v>
      </c>
      <c r="AH74" s="29">
        <f t="shared" si="63"/>
        <v>-9.4772781137772141E-2</v>
      </c>
      <c r="AI74" s="29">
        <f t="shared" si="64"/>
        <v>-7.6732763353308748E-3</v>
      </c>
      <c r="AJ74" s="30">
        <f t="shared" si="44"/>
        <v>8.9557340780408064E-4</v>
      </c>
      <c r="AK74" s="30">
        <f t="shared" si="45"/>
        <v>3.1394223440817744E-4</v>
      </c>
      <c r="AL74" s="31">
        <f t="shared" si="46"/>
        <v>-2.0667972362660388E-2</v>
      </c>
      <c r="AM74" s="31">
        <f t="shared" si="47"/>
        <v>2.0445631996877222E-3</v>
      </c>
      <c r="AN74" s="32">
        <f t="shared" si="48"/>
        <v>5.4507088552208316E-2</v>
      </c>
      <c r="AO74" s="95">
        <f t="shared" si="49"/>
        <v>3.4964518763439998E-3</v>
      </c>
      <c r="AP74" s="36"/>
      <c r="AQ74" s="34"/>
      <c r="AR74" s="34"/>
      <c r="AS74" s="35"/>
      <c r="AT74" s="35"/>
    </row>
    <row r="75" spans="1:46" s="109" customFormat="1">
      <c r="A75" s="251" t="s">
        <v>121</v>
      </c>
      <c r="B75" s="74">
        <v>1097693118.97</v>
      </c>
      <c r="C75" s="74">
        <v>1.4142999999999999</v>
      </c>
      <c r="D75" s="74">
        <v>1102543574.78</v>
      </c>
      <c r="E75" s="75">
        <v>1.4201999999999999</v>
      </c>
      <c r="F75" s="29">
        <f t="shared" si="50"/>
        <v>4.4187721742769762E-3</v>
      </c>
      <c r="G75" s="29">
        <f t="shared" si="51"/>
        <v>4.1716750335855316E-3</v>
      </c>
      <c r="H75" s="74">
        <v>1081837669.8099999</v>
      </c>
      <c r="I75" s="74">
        <v>1.4221999999999999</v>
      </c>
      <c r="J75" s="29">
        <f t="shared" si="65"/>
        <v>-1.8780123927647628E-2</v>
      </c>
      <c r="K75" s="29">
        <f t="shared" si="66"/>
        <v>1.4082523588227023E-3</v>
      </c>
      <c r="L75" s="85">
        <v>1083679833.45</v>
      </c>
      <c r="M75" s="86">
        <v>1.4146000000000001</v>
      </c>
      <c r="N75" s="29">
        <f t="shared" si="53"/>
        <v>1.7028096648951398E-3</v>
      </c>
      <c r="O75" s="29">
        <f t="shared" si="54"/>
        <v>-5.3438334973982772E-3</v>
      </c>
      <c r="P75" s="85">
        <v>1085469988.99</v>
      </c>
      <c r="Q75" s="86">
        <v>1.417</v>
      </c>
      <c r="R75" s="29">
        <f t="shared" si="55"/>
        <v>1.6519229063263342E-3</v>
      </c>
      <c r="S75" s="29">
        <f t="shared" si="56"/>
        <v>1.696592676374917E-3</v>
      </c>
      <c r="T75" s="85">
        <v>1055185735.87</v>
      </c>
      <c r="U75" s="86">
        <v>1.4198999999999999</v>
      </c>
      <c r="V75" s="29">
        <f t="shared" si="57"/>
        <v>-2.7899668739970112E-2</v>
      </c>
      <c r="W75" s="29">
        <f t="shared" si="58"/>
        <v>2.0465772759350053E-3</v>
      </c>
      <c r="X75" s="85">
        <v>1063784829.8</v>
      </c>
      <c r="Y75" s="86">
        <v>1.423</v>
      </c>
      <c r="Z75" s="29">
        <f t="shared" si="59"/>
        <v>8.1493652138028578E-3</v>
      </c>
      <c r="AA75" s="29">
        <f t="shared" si="60"/>
        <v>2.1832523417142776E-3</v>
      </c>
      <c r="AB75" s="85">
        <v>1065457574.92</v>
      </c>
      <c r="AC75" s="86">
        <v>1.4252</v>
      </c>
      <c r="AD75" s="29">
        <f t="shared" si="61"/>
        <v>1.5724468643856242E-3</v>
      </c>
      <c r="AE75" s="29">
        <f t="shared" si="62"/>
        <v>1.5460295151089106E-3</v>
      </c>
      <c r="AF75" s="85">
        <v>1065306280.3099999</v>
      </c>
      <c r="AG75" s="86">
        <v>1.4225000000000001</v>
      </c>
      <c r="AH75" s="29">
        <f t="shared" si="63"/>
        <v>-1.4199965682479125E-4</v>
      </c>
      <c r="AI75" s="29">
        <f t="shared" si="64"/>
        <v>-1.8944709514453584E-3</v>
      </c>
      <c r="AJ75" s="30">
        <f t="shared" si="44"/>
        <v>-3.6658094375944502E-3</v>
      </c>
      <c r="AK75" s="30">
        <f t="shared" si="45"/>
        <v>7.2675934408721358E-4</v>
      </c>
      <c r="AL75" s="31">
        <f t="shared" si="46"/>
        <v>-3.3773988912347799E-2</v>
      </c>
      <c r="AM75" s="31">
        <f t="shared" si="47"/>
        <v>1.6194902126462406E-3</v>
      </c>
      <c r="AN75" s="32">
        <f t="shared" si="48"/>
        <v>1.2635766491980956E-2</v>
      </c>
      <c r="AO75" s="95">
        <f t="shared" si="49"/>
        <v>2.9647908641517421E-3</v>
      </c>
      <c r="AP75" s="36"/>
      <c r="AQ75" s="34"/>
      <c r="AR75" s="34"/>
      <c r="AS75" s="35"/>
      <c r="AT75" s="35"/>
    </row>
    <row r="76" spans="1:46" s="109" customFormat="1">
      <c r="A76" s="251" t="s">
        <v>152</v>
      </c>
      <c r="B76" s="85">
        <v>501532410.38</v>
      </c>
      <c r="C76" s="86">
        <v>1.1399999999999999</v>
      </c>
      <c r="D76" s="85">
        <v>501417883.38999999</v>
      </c>
      <c r="E76" s="86">
        <v>1.1443000000000001</v>
      </c>
      <c r="F76" s="29">
        <f t="shared" si="50"/>
        <v>-2.2835411556600094E-4</v>
      </c>
      <c r="G76" s="29">
        <f t="shared" si="51"/>
        <v>3.7719298245615729E-3</v>
      </c>
      <c r="H76" s="85">
        <v>500658599.26999998</v>
      </c>
      <c r="I76" s="86">
        <v>1.1425000000000001</v>
      </c>
      <c r="J76" s="29">
        <f t="shared" si="65"/>
        <v>-1.5142741117780156E-3</v>
      </c>
      <c r="K76" s="29">
        <f t="shared" si="66"/>
        <v>-1.5730140697369777E-3</v>
      </c>
      <c r="L76" s="85">
        <v>500628742.38999999</v>
      </c>
      <c r="M76" s="86">
        <v>1.1399999999999999</v>
      </c>
      <c r="N76" s="29">
        <f t="shared" si="53"/>
        <v>-5.9635208590302726E-5</v>
      </c>
      <c r="O76" s="29">
        <f t="shared" si="54"/>
        <v>-2.1881838074399723E-3</v>
      </c>
      <c r="P76" s="85">
        <v>490384740.75</v>
      </c>
      <c r="Q76" s="86">
        <v>1.1499999999999999</v>
      </c>
      <c r="R76" s="29">
        <f t="shared" si="55"/>
        <v>-2.0462272284038577E-2</v>
      </c>
      <c r="S76" s="29">
        <f t="shared" si="56"/>
        <v>8.7719298245614117E-3</v>
      </c>
      <c r="T76" s="85">
        <v>491629453.38999999</v>
      </c>
      <c r="U76" s="86">
        <v>1.1465000000000001</v>
      </c>
      <c r="V76" s="29">
        <f t="shared" si="57"/>
        <v>2.538236891499332E-3</v>
      </c>
      <c r="W76" s="29">
        <f t="shared" si="58"/>
        <v>-3.0434782608694234E-3</v>
      </c>
      <c r="X76" s="85">
        <v>490798883.43000001</v>
      </c>
      <c r="Y76" s="86">
        <v>1.1444000000000001</v>
      </c>
      <c r="Z76" s="29">
        <f t="shared" si="59"/>
        <v>-1.6894227029581642E-3</v>
      </c>
      <c r="AA76" s="29">
        <f t="shared" si="60"/>
        <v>-1.8316615787178287E-3</v>
      </c>
      <c r="AB76" s="85">
        <v>488769824.69999999</v>
      </c>
      <c r="AC76" s="86">
        <v>1.1466000000000001</v>
      </c>
      <c r="AD76" s="29">
        <f t="shared" si="61"/>
        <v>-4.1341958967382464E-3</v>
      </c>
      <c r="AE76" s="29">
        <f t="shared" si="62"/>
        <v>1.9224047535826457E-3</v>
      </c>
      <c r="AF76" s="85">
        <v>489791357.29000002</v>
      </c>
      <c r="AG76" s="86">
        <v>1.1538999999999999</v>
      </c>
      <c r="AH76" s="29">
        <f t="shared" si="63"/>
        <v>2.0900074807748935E-3</v>
      </c>
      <c r="AI76" s="29">
        <f t="shared" si="64"/>
        <v>6.3666492237919601E-3</v>
      </c>
      <c r="AJ76" s="30">
        <f t="shared" si="44"/>
        <v>-2.932488743424385E-3</v>
      </c>
      <c r="AK76" s="30">
        <f t="shared" si="45"/>
        <v>1.5245719887166736E-3</v>
      </c>
      <c r="AL76" s="31">
        <f t="shared" si="46"/>
        <v>-2.3187298429395903E-2</v>
      </c>
      <c r="AM76" s="31">
        <f t="shared" si="47"/>
        <v>8.3894083719302896E-3</v>
      </c>
      <c r="AN76" s="32">
        <f t="shared" si="48"/>
        <v>7.3970447361322153E-3</v>
      </c>
      <c r="AO76" s="95">
        <f t="shared" si="49"/>
        <v>4.4189490918686561E-3</v>
      </c>
      <c r="AP76" s="36"/>
      <c r="AQ76" s="34"/>
      <c r="AR76" s="34"/>
      <c r="AS76" s="35"/>
      <c r="AT76" s="35"/>
    </row>
    <row r="77" spans="1:46" s="109" customFormat="1">
      <c r="A77" s="251" t="s">
        <v>158</v>
      </c>
      <c r="B77" s="74">
        <v>1548962340.76</v>
      </c>
      <c r="C77" s="85">
        <v>0.98570000000000002</v>
      </c>
      <c r="D77" s="85">
        <v>1546195059.2</v>
      </c>
      <c r="E77" s="85">
        <v>0.99170000000000003</v>
      </c>
      <c r="F77" s="29">
        <f t="shared" si="50"/>
        <v>-1.7865389539697739E-3</v>
      </c>
      <c r="G77" s="29">
        <f t="shared" si="51"/>
        <v>6.087044739778843E-3</v>
      </c>
      <c r="H77" s="85">
        <v>1483322738.1900001</v>
      </c>
      <c r="I77" s="86">
        <v>0.99299999999999999</v>
      </c>
      <c r="J77" s="29">
        <f t="shared" si="65"/>
        <v>-4.0662606335406394E-2</v>
      </c>
      <c r="K77" s="29">
        <f t="shared" si="66"/>
        <v>1.3108803065442853E-3</v>
      </c>
      <c r="L77" s="85">
        <v>1465223097.3900001</v>
      </c>
      <c r="M77" s="86">
        <v>0.99360000000000004</v>
      </c>
      <c r="N77" s="29">
        <f t="shared" si="53"/>
        <v>-1.2202092190729671E-2</v>
      </c>
      <c r="O77" s="29">
        <f t="shared" si="54"/>
        <v>6.042296072508005E-4</v>
      </c>
      <c r="P77" s="85">
        <v>1468215352.52</v>
      </c>
      <c r="Q77" s="86">
        <v>0.99550000000000005</v>
      </c>
      <c r="R77" s="29">
        <f t="shared" si="55"/>
        <v>2.0421839754846726E-3</v>
      </c>
      <c r="S77" s="29">
        <f t="shared" si="56"/>
        <v>1.9122383252818164E-3</v>
      </c>
      <c r="T77" s="85">
        <v>1472388436.03</v>
      </c>
      <c r="U77" s="86">
        <v>0.99629999999999996</v>
      </c>
      <c r="V77" s="29">
        <f t="shared" si="57"/>
        <v>2.8422829817420429E-3</v>
      </c>
      <c r="W77" s="29">
        <f t="shared" si="58"/>
        <v>8.0361627322944433E-4</v>
      </c>
      <c r="X77" s="85">
        <v>1428336782.9100001</v>
      </c>
      <c r="Y77" s="86">
        <v>0.99750000000000005</v>
      </c>
      <c r="Z77" s="29">
        <f t="shared" si="59"/>
        <v>-2.9918499793964919E-2</v>
      </c>
      <c r="AA77" s="29">
        <f t="shared" si="60"/>
        <v>1.2044564890094248E-3</v>
      </c>
      <c r="AB77" s="85">
        <v>1453122662.6600001</v>
      </c>
      <c r="AC77" s="86">
        <v>1.0146999999999999</v>
      </c>
      <c r="AD77" s="29">
        <f t="shared" si="61"/>
        <v>1.7352966083743124E-2</v>
      </c>
      <c r="AE77" s="29">
        <f t="shared" si="62"/>
        <v>1.7243107769423439E-2</v>
      </c>
      <c r="AF77" s="85">
        <v>1453175404.03</v>
      </c>
      <c r="AG77" s="86">
        <v>1.0150999999999999</v>
      </c>
      <c r="AH77" s="29">
        <f t="shared" si="63"/>
        <v>3.6295194724539177E-5</v>
      </c>
      <c r="AI77" s="29">
        <f t="shared" si="64"/>
        <v>3.9420518379812354E-4</v>
      </c>
      <c r="AJ77" s="30">
        <f t="shared" si="44"/>
        <v>-7.7870011297970472E-3</v>
      </c>
      <c r="AK77" s="30">
        <f t="shared" si="45"/>
        <v>3.694972336789522E-3</v>
      </c>
      <c r="AL77" s="31">
        <f t="shared" si="46"/>
        <v>-6.0160362443615854E-2</v>
      </c>
      <c r="AM77" s="31">
        <f t="shared" si="47"/>
        <v>2.3595845517797583E-2</v>
      </c>
      <c r="AN77" s="32">
        <f t="shared" si="48"/>
        <v>1.9007230592569882E-2</v>
      </c>
      <c r="AO77" s="95">
        <f t="shared" si="49"/>
        <v>5.7711893171337588E-3</v>
      </c>
      <c r="AP77" s="36"/>
      <c r="AQ77" s="34"/>
      <c r="AR77" s="34"/>
      <c r="AS77" s="35"/>
      <c r="AT77" s="35"/>
    </row>
    <row r="78" spans="1:46" s="136" customFormat="1" ht="15.75" customHeight="1">
      <c r="A78" s="251" t="s">
        <v>182</v>
      </c>
      <c r="B78" s="74">
        <v>15380246218.65</v>
      </c>
      <c r="C78" s="85">
        <v>105.2</v>
      </c>
      <c r="D78" s="74">
        <v>15883110325.76</v>
      </c>
      <c r="E78" s="85">
        <v>105.39</v>
      </c>
      <c r="F78" s="29">
        <f t="shared" si="50"/>
        <v>3.2695452332891166E-2</v>
      </c>
      <c r="G78" s="29">
        <f t="shared" si="51"/>
        <v>1.8060836501900923E-3</v>
      </c>
      <c r="H78" s="74">
        <v>16653999919.110001</v>
      </c>
      <c r="I78" s="85">
        <v>105.57</v>
      </c>
      <c r="J78" s="29">
        <f t="shared" si="65"/>
        <v>4.8535178408962772E-2</v>
      </c>
      <c r="K78" s="29">
        <f t="shared" si="66"/>
        <v>1.7079419299743108E-3</v>
      </c>
      <c r="L78" s="85">
        <v>17136187323.93</v>
      </c>
      <c r="M78" s="86">
        <v>105.74</v>
      </c>
      <c r="N78" s="29">
        <f t="shared" si="53"/>
        <v>2.8953248898884832E-2</v>
      </c>
      <c r="O78" s="29">
        <f t="shared" si="54"/>
        <v>1.6103059581320613E-3</v>
      </c>
      <c r="P78" s="85">
        <v>17332265544.759998</v>
      </c>
      <c r="Q78" s="86">
        <v>105.91</v>
      </c>
      <c r="R78" s="29">
        <f t="shared" si="55"/>
        <v>1.1442348121170608E-2</v>
      </c>
      <c r="S78" s="29">
        <f t="shared" si="56"/>
        <v>1.6077170418006593E-3</v>
      </c>
      <c r="T78" s="85">
        <v>17431415752.459999</v>
      </c>
      <c r="U78" s="86">
        <v>106.07</v>
      </c>
      <c r="V78" s="29">
        <f t="shared" si="57"/>
        <v>5.7205566949080407E-3</v>
      </c>
      <c r="W78" s="29">
        <f t="shared" si="58"/>
        <v>1.5107166462090132E-3</v>
      </c>
      <c r="X78" s="85">
        <v>17596413267.099998</v>
      </c>
      <c r="Y78" s="86">
        <v>106.24</v>
      </c>
      <c r="Z78" s="29">
        <f t="shared" si="59"/>
        <v>9.465525748630842E-3</v>
      </c>
      <c r="AA78" s="29">
        <f t="shared" si="60"/>
        <v>1.6027151880833573E-3</v>
      </c>
      <c r="AB78" s="85">
        <v>17651738510.950001</v>
      </c>
      <c r="AC78" s="86">
        <v>106.4</v>
      </c>
      <c r="AD78" s="29">
        <f t="shared" si="61"/>
        <v>3.1441205096861334E-3</v>
      </c>
      <c r="AE78" s="29">
        <f t="shared" si="62"/>
        <v>1.5060240963856439E-3</v>
      </c>
      <c r="AF78" s="85">
        <v>17816910543.509998</v>
      </c>
      <c r="AG78" s="86">
        <v>106.58</v>
      </c>
      <c r="AH78" s="29">
        <f t="shared" si="63"/>
        <v>9.3572671302339702E-3</v>
      </c>
      <c r="AI78" s="29">
        <f t="shared" si="64"/>
        <v>1.6917293233082011E-3</v>
      </c>
      <c r="AJ78" s="30">
        <f t="shared" si="44"/>
        <v>1.8664212230671044E-2</v>
      </c>
      <c r="AK78" s="30">
        <f t="shared" si="45"/>
        <v>1.6304042292604173E-3</v>
      </c>
      <c r="AL78" s="31">
        <f t="shared" si="46"/>
        <v>0.12175198547942256</v>
      </c>
      <c r="AM78" s="31">
        <f t="shared" si="47"/>
        <v>1.1291393870386163E-2</v>
      </c>
      <c r="AN78" s="32">
        <f t="shared" si="48"/>
        <v>1.6154682831747178E-2</v>
      </c>
      <c r="AO78" s="95">
        <f t="shared" si="49"/>
        <v>1.0150087128357487E-4</v>
      </c>
      <c r="AP78" s="36"/>
      <c r="AQ78" s="34"/>
      <c r="AR78" s="34"/>
      <c r="AS78" s="35"/>
      <c r="AT78" s="35"/>
    </row>
    <row r="79" spans="1:46" s="136" customFormat="1" ht="15.75" customHeight="1">
      <c r="A79" s="251" t="s">
        <v>187</v>
      </c>
      <c r="B79" s="74">
        <v>296919377.52999997</v>
      </c>
      <c r="C79" s="85">
        <v>1052.23</v>
      </c>
      <c r="D79" s="74">
        <v>293297848.31999999</v>
      </c>
      <c r="E79" s="85">
        <v>1054.42</v>
      </c>
      <c r="F79" s="29">
        <f t="shared" si="50"/>
        <v>-1.2197011997420305E-2</v>
      </c>
      <c r="G79" s="29">
        <f t="shared" si="51"/>
        <v>2.0812940136662656E-3</v>
      </c>
      <c r="H79" s="74">
        <v>292811208.00999999</v>
      </c>
      <c r="I79" s="85">
        <v>1056.6199999999999</v>
      </c>
      <c r="J79" s="29">
        <f t="shared" si="65"/>
        <v>-1.6592017731717481E-3</v>
      </c>
      <c r="K79" s="29">
        <f t="shared" si="66"/>
        <v>2.0864551127632424E-3</v>
      </c>
      <c r="L79" s="85">
        <v>293170039.05000001</v>
      </c>
      <c r="M79" s="86">
        <v>1058.83</v>
      </c>
      <c r="N79" s="29">
        <f t="shared" si="53"/>
        <v>1.225468937608996E-3</v>
      </c>
      <c r="O79" s="29">
        <f t="shared" si="54"/>
        <v>2.0915750222407644E-3</v>
      </c>
      <c r="P79" s="85">
        <v>293917609.75</v>
      </c>
      <c r="Q79" s="85">
        <v>1061.05</v>
      </c>
      <c r="R79" s="29">
        <f t="shared" si="55"/>
        <v>2.5499559996732487E-3</v>
      </c>
      <c r="S79" s="29">
        <f t="shared" si="56"/>
        <v>2.0966538537820307E-3</v>
      </c>
      <c r="T79" s="85">
        <v>294349384.56</v>
      </c>
      <c r="U79" s="85">
        <v>1063.26</v>
      </c>
      <c r="V79" s="29">
        <f t="shared" si="57"/>
        <v>1.469033483115424E-3</v>
      </c>
      <c r="W79" s="29">
        <f t="shared" si="58"/>
        <v>2.0828424673672648E-3</v>
      </c>
      <c r="X79" s="85">
        <v>295484581.07999998</v>
      </c>
      <c r="Y79" s="85">
        <v>1065.46</v>
      </c>
      <c r="Z79" s="29">
        <f t="shared" si="59"/>
        <v>3.8566295006762044E-3</v>
      </c>
      <c r="AA79" s="29">
        <f t="shared" si="60"/>
        <v>2.0691082143596538E-3</v>
      </c>
      <c r="AB79" s="85">
        <v>295374759.26999998</v>
      </c>
      <c r="AC79" s="85">
        <v>1067.6600000000001</v>
      </c>
      <c r="AD79" s="29">
        <f t="shared" si="61"/>
        <v>-3.7166680440178042E-4</v>
      </c>
      <c r="AE79" s="29">
        <f t="shared" si="62"/>
        <v>2.0648358455503213E-3</v>
      </c>
      <c r="AF79" s="85">
        <v>298099119.69</v>
      </c>
      <c r="AG79" s="85">
        <v>1069.8699999999999</v>
      </c>
      <c r="AH79" s="29">
        <f t="shared" si="63"/>
        <v>9.2234029296650154E-3</v>
      </c>
      <c r="AI79" s="29">
        <f t="shared" si="64"/>
        <v>2.0699473615194059E-3</v>
      </c>
      <c r="AJ79" s="30">
        <f t="shared" si="44"/>
        <v>5.1207628446813187E-4</v>
      </c>
      <c r="AK79" s="30">
        <f t="shared" si="45"/>
        <v>2.0803389864061184E-3</v>
      </c>
      <c r="AL79" s="31">
        <f t="shared" si="46"/>
        <v>1.636995087929053E-2</v>
      </c>
      <c r="AM79" s="31">
        <f t="shared" si="47"/>
        <v>1.4652605223724718E-2</v>
      </c>
      <c r="AN79" s="32">
        <f t="shared" si="48"/>
        <v>6.0905931359545341E-3</v>
      </c>
      <c r="AO79" s="95">
        <f t="shared" si="49"/>
        <v>1.1410980797449258E-5</v>
      </c>
      <c r="AP79" s="36"/>
      <c r="AQ79" s="34"/>
      <c r="AR79" s="34"/>
      <c r="AS79" s="35"/>
      <c r="AT79" s="35"/>
    </row>
    <row r="80" spans="1:46" s="145" customFormat="1" ht="15.75" customHeight="1">
      <c r="A80" s="251" t="s">
        <v>196</v>
      </c>
      <c r="B80" s="74">
        <v>1812157052.95</v>
      </c>
      <c r="C80" s="85">
        <v>1.0287999999999999</v>
      </c>
      <c r="D80" s="74">
        <v>1601761647.46</v>
      </c>
      <c r="E80" s="85">
        <v>1.0305</v>
      </c>
      <c r="F80" s="29">
        <f t="shared" si="50"/>
        <v>-0.11610219166572706</v>
      </c>
      <c r="G80" s="29">
        <f t="shared" si="51"/>
        <v>1.6524105754277168E-3</v>
      </c>
      <c r="H80" s="74">
        <v>1622302708.6600001</v>
      </c>
      <c r="I80" s="85">
        <v>1.0331999999999999</v>
      </c>
      <c r="J80" s="29">
        <f t="shared" si="65"/>
        <v>1.2824043597605873E-2</v>
      </c>
      <c r="K80" s="29">
        <f t="shared" si="66"/>
        <v>2.6200873362444686E-3</v>
      </c>
      <c r="L80" s="85">
        <v>1619394999.0699999</v>
      </c>
      <c r="M80" s="86">
        <v>1.0347</v>
      </c>
      <c r="N80" s="29">
        <f t="shared" si="53"/>
        <v>-1.7923347933024663E-3</v>
      </c>
      <c r="O80" s="29">
        <f t="shared" si="54"/>
        <v>1.4518002322880922E-3</v>
      </c>
      <c r="P80" s="85">
        <v>1611634983.4300001</v>
      </c>
      <c r="Q80" s="86">
        <v>1.0365</v>
      </c>
      <c r="R80" s="29">
        <f t="shared" si="55"/>
        <v>-4.7919226899282479E-3</v>
      </c>
      <c r="S80" s="29">
        <f t="shared" si="56"/>
        <v>1.7396346767179123E-3</v>
      </c>
      <c r="T80" s="85">
        <v>1606915484.46</v>
      </c>
      <c r="U80" s="85">
        <v>1.0382</v>
      </c>
      <c r="V80" s="29">
        <f t="shared" si="57"/>
        <v>-2.9283919861032327E-3</v>
      </c>
      <c r="W80" s="29">
        <f t="shared" si="58"/>
        <v>1.6401350699469703E-3</v>
      </c>
      <c r="X80" s="85">
        <v>1590860157.1600001</v>
      </c>
      <c r="Y80" s="85">
        <v>1.0410999999999999</v>
      </c>
      <c r="Z80" s="29">
        <f t="shared" si="59"/>
        <v>-9.9913949770639651E-3</v>
      </c>
      <c r="AA80" s="29">
        <f t="shared" si="60"/>
        <v>2.7932960893853813E-3</v>
      </c>
      <c r="AB80" s="85">
        <v>1595432916.3299999</v>
      </c>
      <c r="AC80" s="86">
        <v>1.0427999999999999</v>
      </c>
      <c r="AD80" s="29">
        <f t="shared" si="61"/>
        <v>2.8743941756408792E-3</v>
      </c>
      <c r="AE80" s="29">
        <f t="shared" si="62"/>
        <v>1.632888291230463E-3</v>
      </c>
      <c r="AF80" s="85">
        <v>1603855863.5799999</v>
      </c>
      <c r="AG80" s="86">
        <v>1.0458000000000001</v>
      </c>
      <c r="AH80" s="29">
        <f t="shared" si="63"/>
        <v>5.2794117281818667E-3</v>
      </c>
      <c r="AI80" s="29">
        <f t="shared" si="64"/>
        <v>2.8768699654776694E-3</v>
      </c>
      <c r="AJ80" s="30">
        <f t="shared" si="44"/>
        <v>-1.4328548326337044E-2</v>
      </c>
      <c r="AK80" s="30">
        <f t="shared" si="45"/>
        <v>2.0508902795898344E-3</v>
      </c>
      <c r="AL80" s="31">
        <f t="shared" si="46"/>
        <v>1.3074455386797388E-3</v>
      </c>
      <c r="AM80" s="31">
        <f t="shared" si="47"/>
        <v>1.4847161572052492E-2</v>
      </c>
      <c r="AN80" s="32">
        <f t="shared" si="48"/>
        <v>4.1700341548822628E-2</v>
      </c>
      <c r="AO80" s="95">
        <f t="shared" si="49"/>
        <v>5.9945387424927801E-4</v>
      </c>
      <c r="AP80" s="36"/>
      <c r="AQ80" s="34"/>
      <c r="AR80" s="34"/>
      <c r="AS80" s="35"/>
      <c r="AT80" s="35"/>
    </row>
    <row r="81" spans="1:46">
      <c r="A81" s="253" t="s">
        <v>47</v>
      </c>
      <c r="B81" s="79">
        <f>SUM(B55:B80)</f>
        <v>392438893155.78003</v>
      </c>
      <c r="C81" s="81"/>
      <c r="D81" s="79">
        <f>SUM(D55:D80)</f>
        <v>389102222041.17004</v>
      </c>
      <c r="E81" s="81"/>
      <c r="F81" s="29">
        <f>((D81-B81)/B81)</f>
        <v>-8.5023966095161777E-3</v>
      </c>
      <c r="G81" s="29"/>
      <c r="H81" s="90">
        <f>SUM(H55:H80)</f>
        <v>386504325895.71014</v>
      </c>
      <c r="I81" s="84"/>
      <c r="J81" s="29">
        <f>((H81-D81)/D81)</f>
        <v>-6.6766417622385671E-3</v>
      </c>
      <c r="K81" s="29"/>
      <c r="L81" s="90">
        <f>SUM(L55:L80)</f>
        <v>384428914391.67004</v>
      </c>
      <c r="M81" s="108"/>
      <c r="N81" s="29">
        <f>((L81-H81)/H81)</f>
        <v>-5.3696979955668214E-3</v>
      </c>
      <c r="O81" s="29"/>
      <c r="P81" s="90">
        <f>SUM(P55:P80)</f>
        <v>375554593414.5</v>
      </c>
      <c r="Q81" s="108"/>
      <c r="R81" s="29">
        <f>((P81-L81)/L81)</f>
        <v>-2.3084426391841498E-2</v>
      </c>
      <c r="S81" s="29"/>
      <c r="T81" s="90">
        <f>SUM(T55:T80)</f>
        <v>373276764567.33008</v>
      </c>
      <c r="U81" s="108"/>
      <c r="V81" s="29">
        <f>((T81-P81)/P81)</f>
        <v>-6.0652402796093074E-3</v>
      </c>
      <c r="W81" s="29"/>
      <c r="X81" s="90">
        <f>SUM(X55:X80)</f>
        <v>377444877891.81989</v>
      </c>
      <c r="Y81" s="108"/>
      <c r="Z81" s="29">
        <f>((X81-T81)/T81)</f>
        <v>1.1166281215818833E-2</v>
      </c>
      <c r="AA81" s="29"/>
      <c r="AB81" s="90">
        <f>SUM(AB55:AB80)</f>
        <v>377744976906.65002</v>
      </c>
      <c r="AC81" s="108"/>
      <c r="AD81" s="29">
        <f>((AB81-X81)/X81)</f>
        <v>7.9508037440145383E-4</v>
      </c>
      <c r="AE81" s="29"/>
      <c r="AF81" s="90">
        <f>SUM(AF55:AF80)</f>
        <v>379529154644.59497</v>
      </c>
      <c r="AG81" s="108"/>
      <c r="AH81" s="29">
        <f>((AF81-AB81)/AB81)</f>
        <v>4.7232335226680194E-3</v>
      </c>
      <c r="AI81" s="29"/>
      <c r="AJ81" s="30">
        <f t="shared" si="44"/>
        <v>-4.1267259907355087E-3</v>
      </c>
      <c r="AK81" s="30"/>
      <c r="AL81" s="31">
        <f t="shared" si="46"/>
        <v>-2.4602962548906156E-2</v>
      </c>
      <c r="AM81" s="31"/>
      <c r="AN81" s="32">
        <f t="shared" si="48"/>
        <v>1.0189404973944988E-2</v>
      </c>
      <c r="AO81" s="95"/>
      <c r="AP81" s="36"/>
      <c r="AQ81" s="46"/>
      <c r="AR81" s="19"/>
      <c r="AS81" s="35" t="e">
        <f>(#REF!/AQ81)-1</f>
        <v>#REF!</v>
      </c>
      <c r="AT81" s="35" t="e">
        <f>(#REF!/AR81)-1</f>
        <v>#REF!</v>
      </c>
    </row>
    <row r="82" spans="1:46" s="145" customFormat="1" ht="7.5" customHeight="1">
      <c r="A82" s="253"/>
      <c r="B82" s="79"/>
      <c r="C82" s="81"/>
      <c r="D82" s="79"/>
      <c r="E82" s="81"/>
      <c r="F82" s="29"/>
      <c r="G82" s="29"/>
      <c r="H82" s="79"/>
      <c r="I82" s="79"/>
      <c r="J82" s="29"/>
      <c r="K82" s="29"/>
      <c r="L82" s="108"/>
      <c r="M82" s="108"/>
      <c r="N82" s="29"/>
      <c r="O82" s="29"/>
      <c r="P82" s="108"/>
      <c r="Q82" s="108"/>
      <c r="R82" s="29"/>
      <c r="S82" s="29"/>
      <c r="T82" s="108"/>
      <c r="U82" s="108"/>
      <c r="V82" s="29"/>
      <c r="W82" s="29"/>
      <c r="X82" s="108"/>
      <c r="Y82" s="108"/>
      <c r="Z82" s="29"/>
      <c r="AA82" s="29"/>
      <c r="AB82" s="108"/>
      <c r="AC82" s="108"/>
      <c r="AD82" s="29"/>
      <c r="AE82" s="29"/>
      <c r="AF82" s="108"/>
      <c r="AG82" s="108"/>
      <c r="AH82" s="29"/>
      <c r="AI82" s="29"/>
      <c r="AJ82" s="30"/>
      <c r="AK82" s="30"/>
      <c r="AL82" s="31"/>
      <c r="AM82" s="31"/>
      <c r="AN82" s="32"/>
      <c r="AO82" s="95"/>
      <c r="AP82" s="36"/>
      <c r="AQ82" s="46"/>
      <c r="AR82" s="19"/>
      <c r="AS82" s="35"/>
      <c r="AT82" s="35"/>
    </row>
    <row r="83" spans="1:46" s="145" customFormat="1">
      <c r="A83" s="250" t="s">
        <v>222</v>
      </c>
      <c r="B83" s="79"/>
      <c r="C83" s="81"/>
      <c r="D83" s="79"/>
      <c r="E83" s="81"/>
      <c r="F83" s="29"/>
      <c r="G83" s="29"/>
      <c r="H83" s="79"/>
      <c r="I83" s="79"/>
      <c r="J83" s="29"/>
      <c r="K83" s="29"/>
      <c r="L83" s="108"/>
      <c r="M83" s="108"/>
      <c r="N83" s="29"/>
      <c r="O83" s="29"/>
      <c r="P83" s="108"/>
      <c r="Q83" s="108"/>
      <c r="R83" s="29"/>
      <c r="S83" s="29"/>
      <c r="T83" s="108"/>
      <c r="U83" s="108"/>
      <c r="V83" s="29"/>
      <c r="W83" s="29"/>
      <c r="X83" s="108"/>
      <c r="Y83" s="108"/>
      <c r="Z83" s="29"/>
      <c r="AA83" s="29"/>
      <c r="AB83" s="108"/>
      <c r="AC83" s="108"/>
      <c r="AD83" s="29"/>
      <c r="AE83" s="29"/>
      <c r="AF83" s="108"/>
      <c r="AG83" s="108"/>
      <c r="AH83" s="29"/>
      <c r="AI83" s="29"/>
      <c r="AJ83" s="30"/>
      <c r="AK83" s="30"/>
      <c r="AL83" s="31"/>
      <c r="AM83" s="31"/>
      <c r="AN83" s="32"/>
      <c r="AO83" s="95"/>
      <c r="AP83" s="36"/>
      <c r="AQ83" s="46"/>
      <c r="AR83" s="19"/>
      <c r="AS83" s="35"/>
      <c r="AT83" s="35"/>
    </row>
    <row r="84" spans="1:46" s="145" customFormat="1">
      <c r="A84" s="249" t="s">
        <v>223</v>
      </c>
      <c r="B84" s="79"/>
      <c r="C84" s="81"/>
      <c r="D84" s="79"/>
      <c r="E84" s="81"/>
      <c r="F84" s="29"/>
      <c r="G84" s="29"/>
      <c r="H84" s="79"/>
      <c r="I84" s="79"/>
      <c r="J84" s="29"/>
      <c r="K84" s="29"/>
      <c r="L84" s="108"/>
      <c r="M84" s="108"/>
      <c r="N84" s="29"/>
      <c r="O84" s="29"/>
      <c r="P84" s="108"/>
      <c r="Q84" s="108"/>
      <c r="R84" s="29"/>
      <c r="S84" s="29"/>
      <c r="T84" s="108"/>
      <c r="U84" s="108"/>
      <c r="V84" s="29"/>
      <c r="W84" s="29"/>
      <c r="X84" s="108"/>
      <c r="Y84" s="108"/>
      <c r="Z84" s="29"/>
      <c r="AA84" s="29"/>
      <c r="AB84" s="108"/>
      <c r="AC84" s="108"/>
      <c r="AD84" s="29"/>
      <c r="AE84" s="29"/>
      <c r="AF84" s="108"/>
      <c r="AG84" s="108"/>
      <c r="AH84" s="29"/>
      <c r="AI84" s="29"/>
      <c r="AJ84" s="30"/>
      <c r="AK84" s="30"/>
      <c r="AL84" s="31"/>
      <c r="AM84" s="31"/>
      <c r="AN84" s="32"/>
      <c r="AO84" s="95"/>
      <c r="AP84" s="36"/>
      <c r="AQ84" s="46"/>
      <c r="AR84" s="19"/>
      <c r="AS84" s="35"/>
      <c r="AT84" s="35"/>
    </row>
    <row r="85" spans="1:46">
      <c r="A85" s="251" t="s">
        <v>241</v>
      </c>
      <c r="B85" s="142">
        <v>7709991411.6199999</v>
      </c>
      <c r="C85" s="85">
        <v>51572.02</v>
      </c>
      <c r="D85" s="85">
        <v>7705078774.8500004</v>
      </c>
      <c r="E85" s="85">
        <v>51593.2</v>
      </c>
      <c r="F85" s="29">
        <f t="shared" ref="F85:G92" si="67">((D85-B85)/B85)</f>
        <v>-6.371779821434685E-4</v>
      </c>
      <c r="G85" s="29">
        <f t="shared" si="67"/>
        <v>4.1068781094865574E-4</v>
      </c>
      <c r="H85" s="224">
        <v>7705078774.8500004</v>
      </c>
      <c r="I85" s="85">
        <v>51626.41</v>
      </c>
      <c r="J85" s="29">
        <f t="shared" ref="J85:J91" si="68">((H85-D85)/D85)</f>
        <v>0</v>
      </c>
      <c r="K85" s="29">
        <f t="shared" ref="K85:K91" si="69">((I85-E85)/E85)</f>
        <v>6.4368947845852564E-4</v>
      </c>
      <c r="L85" s="85">
        <v>7640752828.29</v>
      </c>
      <c r="M85" s="85">
        <v>51613.15</v>
      </c>
      <c r="N85" s="29">
        <f t="shared" ref="N85:N91" si="70">((L85-H85)/H85)</f>
        <v>-8.348512512288065E-3</v>
      </c>
      <c r="O85" s="29">
        <f t="shared" ref="O85:O91" si="71">((M85-I85)/I85)</f>
        <v>-2.5684528519418718E-4</v>
      </c>
      <c r="P85" s="85">
        <v>7640752828.29</v>
      </c>
      <c r="Q85" s="85">
        <v>51613.15</v>
      </c>
      <c r="R85" s="29">
        <f t="shared" ref="R85:R91" si="72">((P85-L85)/L85)</f>
        <v>0</v>
      </c>
      <c r="S85" s="29">
        <f t="shared" ref="S85:S91" si="73">((Q85-M85)/M85)</f>
        <v>0</v>
      </c>
      <c r="T85" s="85">
        <v>7609204273.6099997</v>
      </c>
      <c r="U85" s="85">
        <v>51692.38</v>
      </c>
      <c r="V85" s="29">
        <f t="shared" ref="V85:V91" si="74">((T85-P85)/P85)</f>
        <v>-4.1289851129840656E-3</v>
      </c>
      <c r="W85" s="29">
        <f t="shared" ref="W85:W91" si="75">((U85-Q85)/Q85)</f>
        <v>1.5350739104277868E-3</v>
      </c>
      <c r="X85" s="85">
        <v>7600894314.1800003</v>
      </c>
      <c r="Y85" s="85">
        <v>51758.82</v>
      </c>
      <c r="Z85" s="29">
        <f t="shared" ref="Z85:Z91" si="76">((X85-T85)/T85)</f>
        <v>-1.0920930929426732E-3</v>
      </c>
      <c r="AA85" s="29">
        <f t="shared" ref="AA85:AA91" si="77">((Y85-U85)/U85)</f>
        <v>1.2852958211636285E-3</v>
      </c>
      <c r="AB85" s="85">
        <v>7979567094.3500004</v>
      </c>
      <c r="AC85" s="85">
        <v>54274.95</v>
      </c>
      <c r="AD85" s="29">
        <f t="shared" ref="AD85:AD91" si="78">((AB85-X85)/X85)</f>
        <v>4.98195034054821E-2</v>
      </c>
      <c r="AE85" s="29">
        <f t="shared" ref="AE85:AE91" si="79">((AC85-Y85)/Y85)</f>
        <v>4.8612584289981831E-2</v>
      </c>
      <c r="AF85" s="85">
        <v>7720030512.4799995</v>
      </c>
      <c r="AG85" s="85">
        <v>51956.33</v>
      </c>
      <c r="AH85" s="29">
        <f t="shared" ref="AH85:AH91" si="80">((AF85-AB85)/AB85)</f>
        <v>-3.2525145637758705E-2</v>
      </c>
      <c r="AI85" s="29">
        <f t="shared" ref="AI85:AI91" si="81">((AG85-AC85)/AC85)</f>
        <v>-4.2719891957523598E-2</v>
      </c>
      <c r="AJ85" s="30">
        <f t="shared" si="44"/>
        <v>3.8594863342064026E-4</v>
      </c>
      <c r="AK85" s="30">
        <f t="shared" si="45"/>
        <v>1.1888242585328303E-3</v>
      </c>
      <c r="AL85" s="31">
        <f t="shared" si="46"/>
        <v>1.9405041878095834E-3</v>
      </c>
      <c r="AM85" s="31">
        <f t="shared" si="47"/>
        <v>7.0383306327191312E-3</v>
      </c>
      <c r="AN85" s="32">
        <f t="shared" si="48"/>
        <v>2.2762818084012103E-2</v>
      </c>
      <c r="AO85" s="95">
        <f t="shared" si="49"/>
        <v>2.4440959481555641E-2</v>
      </c>
      <c r="AP85" s="36"/>
      <c r="AQ85" s="55">
        <v>31507613595.857655</v>
      </c>
      <c r="AR85" s="55">
        <v>11.808257597614354</v>
      </c>
      <c r="AS85" s="35" t="e">
        <f>(#REF!/AQ85)-1</f>
        <v>#REF!</v>
      </c>
      <c r="AT85" s="35" t="e">
        <f>(#REF!/AR85)-1</f>
        <v>#REF!</v>
      </c>
    </row>
    <row r="86" spans="1:46" s="125" customFormat="1">
      <c r="A86" s="251" t="s">
        <v>242</v>
      </c>
      <c r="B86" s="142">
        <v>629360401.73000002</v>
      </c>
      <c r="C86" s="85">
        <v>51464.1</v>
      </c>
      <c r="D86" s="85">
        <v>629685670.65999997</v>
      </c>
      <c r="E86" s="85">
        <v>51489.43</v>
      </c>
      <c r="F86" s="29">
        <f t="shared" si="67"/>
        <v>5.1682458747935361E-4</v>
      </c>
      <c r="G86" s="29">
        <f t="shared" si="67"/>
        <v>4.9218775806827953E-4</v>
      </c>
      <c r="H86" s="224">
        <v>629685670.65999997</v>
      </c>
      <c r="I86" s="85">
        <v>51522.64</v>
      </c>
      <c r="J86" s="29">
        <f t="shared" si="68"/>
        <v>0</v>
      </c>
      <c r="K86" s="29">
        <f t="shared" si="69"/>
        <v>6.4498674776549531E-4</v>
      </c>
      <c r="L86" s="85">
        <v>630067482.17999995</v>
      </c>
      <c r="M86" s="85">
        <v>51517.760000000002</v>
      </c>
      <c r="N86" s="29">
        <f t="shared" si="70"/>
        <v>6.0635256254090752E-4</v>
      </c>
      <c r="O86" s="29">
        <f t="shared" si="71"/>
        <v>-9.4715643453002039E-5</v>
      </c>
      <c r="P86" s="85">
        <v>630067482.17999995</v>
      </c>
      <c r="Q86" s="85">
        <v>51517.760000000002</v>
      </c>
      <c r="R86" s="29">
        <f t="shared" si="72"/>
        <v>0</v>
      </c>
      <c r="S86" s="29">
        <f t="shared" si="73"/>
        <v>0</v>
      </c>
      <c r="T86" s="85">
        <v>631105218.85000002</v>
      </c>
      <c r="U86" s="85">
        <v>51601.120000000003</v>
      </c>
      <c r="V86" s="29">
        <f t="shared" si="74"/>
        <v>1.6470246431534012E-3</v>
      </c>
      <c r="W86" s="29">
        <f t="shared" si="75"/>
        <v>1.6180827737852068E-3</v>
      </c>
      <c r="X86" s="85">
        <v>632005876.33000004</v>
      </c>
      <c r="Y86" s="85">
        <v>51675.8</v>
      </c>
      <c r="Z86" s="29">
        <f t="shared" si="76"/>
        <v>1.4271114437006197E-3</v>
      </c>
      <c r="AA86" s="29">
        <f t="shared" si="77"/>
        <v>1.4472554084097454E-3</v>
      </c>
      <c r="AB86" s="85">
        <v>662747571.42999995</v>
      </c>
      <c r="AC86" s="85">
        <v>54187.95</v>
      </c>
      <c r="AD86" s="29">
        <f t="shared" si="78"/>
        <v>4.8641470358652517E-2</v>
      </c>
      <c r="AE86" s="29">
        <f t="shared" si="79"/>
        <v>4.861366442319217E-2</v>
      </c>
      <c r="AF86" s="85">
        <v>634491902.36000001</v>
      </c>
      <c r="AG86" s="85">
        <v>51877.24</v>
      </c>
      <c r="AH86" s="29">
        <f t="shared" si="80"/>
        <v>-4.2634134454892267E-2</v>
      </c>
      <c r="AI86" s="29">
        <f t="shared" si="81"/>
        <v>-4.2642506313673043E-2</v>
      </c>
      <c r="AJ86" s="30">
        <f t="shared" si="44"/>
        <v>1.275581142579316E-3</v>
      </c>
      <c r="AK86" s="30">
        <f t="shared" si="45"/>
        <v>1.2598693942618561E-3</v>
      </c>
      <c r="AL86" s="31">
        <f t="shared" si="46"/>
        <v>7.6327474547140872E-3</v>
      </c>
      <c r="AM86" s="31">
        <f t="shared" si="47"/>
        <v>7.5318371168606388E-3</v>
      </c>
      <c r="AN86" s="32">
        <f t="shared" si="48"/>
        <v>2.4424897454650332E-2</v>
      </c>
      <c r="AO86" s="95">
        <f t="shared" si="49"/>
        <v>2.441999623863518E-2</v>
      </c>
      <c r="AP86" s="36"/>
      <c r="AQ86" s="55"/>
      <c r="AR86" s="55"/>
      <c r="AS86" s="35"/>
      <c r="AT86" s="35"/>
    </row>
    <row r="87" spans="1:46">
      <c r="A87" s="251" t="s">
        <v>181</v>
      </c>
      <c r="B87" s="142">
        <v>55648663766.389999</v>
      </c>
      <c r="C87" s="85">
        <v>50277.09</v>
      </c>
      <c r="D87" s="85">
        <v>55204804518.529999</v>
      </c>
      <c r="E87" s="85">
        <v>50385.61</v>
      </c>
      <c r="F87" s="29">
        <f t="shared" si="67"/>
        <v>-7.9760989360552672E-3</v>
      </c>
      <c r="G87" s="29">
        <f t="shared" si="67"/>
        <v>2.1584383662619313E-3</v>
      </c>
      <c r="H87" s="85">
        <v>55527029805.589996</v>
      </c>
      <c r="I87" s="85">
        <v>50524.52</v>
      </c>
      <c r="J87" s="29">
        <f t="shared" si="68"/>
        <v>5.8369065857635577E-3</v>
      </c>
      <c r="K87" s="29">
        <f t="shared" si="69"/>
        <v>2.7569379431944202E-3</v>
      </c>
      <c r="L87" s="85">
        <v>57907529333.019997</v>
      </c>
      <c r="M87" s="85">
        <v>50533.36</v>
      </c>
      <c r="N87" s="29">
        <f t="shared" si="70"/>
        <v>4.2871004189573118E-2</v>
      </c>
      <c r="O87" s="29">
        <f t="shared" si="71"/>
        <v>1.749645518651891E-4</v>
      </c>
      <c r="P87" s="85">
        <v>60433290139.459999</v>
      </c>
      <c r="Q87" s="85">
        <v>50628.79</v>
      </c>
      <c r="R87" s="29">
        <f t="shared" si="72"/>
        <v>4.3617139869923008E-2</v>
      </c>
      <c r="S87" s="29">
        <f t="shared" si="73"/>
        <v>1.8884554678335319E-3</v>
      </c>
      <c r="T87" s="85">
        <v>60487820297.510002</v>
      </c>
      <c r="U87" s="85">
        <v>50675.519999999997</v>
      </c>
      <c r="V87" s="29">
        <f t="shared" si="74"/>
        <v>9.0231986251560229E-4</v>
      </c>
      <c r="W87" s="29">
        <f t="shared" si="75"/>
        <v>9.229926292924623E-4</v>
      </c>
      <c r="X87" s="85">
        <v>63681860344.330002</v>
      </c>
      <c r="Y87" s="85">
        <v>50730.7</v>
      </c>
      <c r="Z87" s="29">
        <f t="shared" si="76"/>
        <v>5.2804680861536737E-2</v>
      </c>
      <c r="AA87" s="29">
        <f t="shared" si="77"/>
        <v>1.0888886783993591E-3</v>
      </c>
      <c r="AB87" s="85">
        <v>66930704693.25</v>
      </c>
      <c r="AC87" s="85">
        <v>53216.55</v>
      </c>
      <c r="AD87" s="29">
        <f t="shared" si="78"/>
        <v>5.1016793971680248E-2</v>
      </c>
      <c r="AE87" s="29">
        <f t="shared" si="79"/>
        <v>4.9000900835194587E-2</v>
      </c>
      <c r="AF87" s="85">
        <v>64343987345.93</v>
      </c>
      <c r="AG87" s="85">
        <v>50974.6</v>
      </c>
      <c r="AH87" s="29">
        <f t="shared" si="80"/>
        <v>-3.8647693299737086E-2</v>
      </c>
      <c r="AI87" s="29">
        <f t="shared" si="81"/>
        <v>-4.2128811431782112E-2</v>
      </c>
      <c r="AJ87" s="30">
        <f t="shared" si="44"/>
        <v>1.8803131638149988E-2</v>
      </c>
      <c r="AK87" s="30">
        <f t="shared" si="45"/>
        <v>1.9828458800324215E-3</v>
      </c>
      <c r="AL87" s="31">
        <f t="shared" si="46"/>
        <v>0.16555049704654512</v>
      </c>
      <c r="AM87" s="31">
        <f t="shared" si="47"/>
        <v>1.1689647103607518E-2</v>
      </c>
      <c r="AN87" s="32">
        <f t="shared" si="48"/>
        <v>3.358381713762313E-2</v>
      </c>
      <c r="AO87" s="95">
        <f t="shared" si="49"/>
        <v>2.4384906475239342E-2</v>
      </c>
      <c r="AP87" s="36"/>
      <c r="AQ87" s="46">
        <f>SUM(AQ85:AQ85)</f>
        <v>31507613595.857655</v>
      </c>
      <c r="AR87" s="19"/>
      <c r="AS87" s="35" t="e">
        <f>(#REF!/AQ87)-1</f>
        <v>#REF!</v>
      </c>
      <c r="AT87" s="35" t="e">
        <f>(#REF!/AR87)-1</f>
        <v>#REF!</v>
      </c>
    </row>
    <row r="88" spans="1:46">
      <c r="A88" s="251" t="s">
        <v>133</v>
      </c>
      <c r="B88" s="74">
        <v>5248146766.75</v>
      </c>
      <c r="C88" s="85">
        <v>410.92</v>
      </c>
      <c r="D88" s="142">
        <v>5373415608.5600004</v>
      </c>
      <c r="E88" s="85">
        <v>411.09</v>
      </c>
      <c r="F88" s="29">
        <f t="shared" si="67"/>
        <v>2.3869157509780387E-2</v>
      </c>
      <c r="G88" s="29">
        <f t="shared" si="67"/>
        <v>4.1370583081855121E-4</v>
      </c>
      <c r="H88" s="85">
        <v>5392582408.9799995</v>
      </c>
      <c r="I88" s="85">
        <v>410.64</v>
      </c>
      <c r="J88" s="29">
        <f t="shared" si="68"/>
        <v>3.5669677940909461E-3</v>
      </c>
      <c r="K88" s="29">
        <f t="shared" si="69"/>
        <v>-1.0946508063927332E-3</v>
      </c>
      <c r="L88" s="85">
        <v>5436651701.96</v>
      </c>
      <c r="M88" s="264">
        <v>410.74</v>
      </c>
      <c r="N88" s="29">
        <f t="shared" si="70"/>
        <v>8.1722057518516713E-3</v>
      </c>
      <c r="O88" s="29">
        <f t="shared" si="71"/>
        <v>2.4352230664334391E-4</v>
      </c>
      <c r="P88" s="85">
        <v>5455166620.8299999</v>
      </c>
      <c r="Q88" s="85">
        <v>410.76</v>
      </c>
      <c r="R88" s="29">
        <f t="shared" si="72"/>
        <v>3.4055738504132904E-3</v>
      </c>
      <c r="S88" s="29">
        <f t="shared" si="73"/>
        <v>4.8692603593469857E-5</v>
      </c>
      <c r="T88" s="85">
        <v>5439385264.8800001</v>
      </c>
      <c r="U88" s="85">
        <v>410.91</v>
      </c>
      <c r="V88" s="29">
        <f t="shared" si="74"/>
        <v>-2.8929191437966906E-3</v>
      </c>
      <c r="W88" s="29">
        <f t="shared" si="75"/>
        <v>3.6517674554492673E-4</v>
      </c>
      <c r="X88" s="85">
        <v>5462901767.54</v>
      </c>
      <c r="Y88" s="85">
        <v>411.45</v>
      </c>
      <c r="Z88" s="29">
        <f t="shared" si="76"/>
        <v>4.3233750717818755E-3</v>
      </c>
      <c r="AA88" s="29">
        <f t="shared" si="77"/>
        <v>1.31415638460968E-3</v>
      </c>
      <c r="AB88" s="85">
        <v>5504939178.1599998</v>
      </c>
      <c r="AC88" s="85">
        <v>412.99</v>
      </c>
      <c r="AD88" s="29">
        <f t="shared" si="78"/>
        <v>7.695069838118242E-3</v>
      </c>
      <c r="AE88" s="29">
        <f t="shared" si="79"/>
        <v>3.7428606148985793E-3</v>
      </c>
      <c r="AF88" s="85">
        <v>5493536997.5799999</v>
      </c>
      <c r="AG88" s="85">
        <v>413.64</v>
      </c>
      <c r="AH88" s="29">
        <f t="shared" si="80"/>
        <v>-2.0712636799397025E-3</v>
      </c>
      <c r="AI88" s="29">
        <f t="shared" si="81"/>
        <v>1.5738879876025502E-3</v>
      </c>
      <c r="AJ88" s="30">
        <f t="shared" ref="AJ88:AJ151" si="82">AVERAGE(F88,J88,N88,R88,V88,Z88,AD88,AH88)</f>
        <v>5.7585208740375017E-3</v>
      </c>
      <c r="AK88" s="30">
        <f t="shared" ref="AK88:AK150" si="83">AVERAGE(G88,K88,O88,S88,W88,AA88,AE88,AI88)</f>
        <v>8.2591895841479602E-4</v>
      </c>
      <c r="AL88" s="31">
        <f t="shared" ref="AL88:AL151" si="84">((AF88-D88)/D88)</f>
        <v>2.235475492136562E-2</v>
      </c>
      <c r="AM88" s="31">
        <f t="shared" ref="AM88:AM150" si="85">((AG88-E88)/E88)</f>
        <v>6.2030212362256722E-3</v>
      </c>
      <c r="AN88" s="32">
        <f t="shared" ref="AN88:AN151" si="86">STDEV(F88,J88,N88,R88,V88,Z88,AD88,AH88)</f>
        <v>8.3334361335817651E-3</v>
      </c>
      <c r="AO88" s="95">
        <f t="shared" ref="AO88:AO150" si="87">STDEV(G88,K88,O88,S88,W88,AA88,AE88,AI88)</f>
        <v>1.4303066613088372E-3</v>
      </c>
      <c r="AP88" s="36"/>
      <c r="AQ88" s="46"/>
      <c r="AR88" s="19"/>
      <c r="AS88" s="35" t="e">
        <f>(#REF!/AQ88)-1</f>
        <v>#REF!</v>
      </c>
      <c r="AT88" s="35" t="e">
        <f>(#REF!/AR88)-1</f>
        <v>#REF!</v>
      </c>
    </row>
    <row r="89" spans="1:46">
      <c r="A89" s="251" t="s">
        <v>141</v>
      </c>
      <c r="B89" s="74">
        <v>642851639.00999999</v>
      </c>
      <c r="C89" s="85">
        <v>47101.91</v>
      </c>
      <c r="D89" s="142">
        <v>640428555.60000002</v>
      </c>
      <c r="E89" s="85">
        <v>46904.31</v>
      </c>
      <c r="F89" s="29">
        <f t="shared" si="67"/>
        <v>-3.7692731307826283E-3</v>
      </c>
      <c r="G89" s="29">
        <f t="shared" si="67"/>
        <v>-4.1951589648913561E-3</v>
      </c>
      <c r="H89" s="85">
        <v>641703124.16999996</v>
      </c>
      <c r="I89" s="85">
        <v>47000.93</v>
      </c>
      <c r="J89" s="29">
        <f t="shared" si="68"/>
        <v>1.9901807295363725E-3</v>
      </c>
      <c r="K89" s="29">
        <f t="shared" si="69"/>
        <v>2.0599386282412558E-3</v>
      </c>
      <c r="L89" s="85">
        <v>638603937.57000005</v>
      </c>
      <c r="M89" s="275">
        <v>46791.9</v>
      </c>
      <c r="N89" s="29">
        <f t="shared" si="70"/>
        <v>-4.8296267904391066E-3</v>
      </c>
      <c r="O89" s="29">
        <f t="shared" si="71"/>
        <v>-4.447358807581017E-3</v>
      </c>
      <c r="P89" s="85">
        <v>643019413.32000005</v>
      </c>
      <c r="Q89" s="85">
        <v>47120.99</v>
      </c>
      <c r="R89" s="29">
        <f t="shared" si="72"/>
        <v>6.9142632705987677E-3</v>
      </c>
      <c r="S89" s="29">
        <f t="shared" si="73"/>
        <v>7.0330548663336285E-3</v>
      </c>
      <c r="T89" s="85">
        <v>650674650</v>
      </c>
      <c r="U89" s="85">
        <v>47593.919999999998</v>
      </c>
      <c r="V89" s="29">
        <f t="shared" si="74"/>
        <v>1.1905140842443433E-2</v>
      </c>
      <c r="W89" s="29">
        <f t="shared" si="75"/>
        <v>1.00365039019766E-2</v>
      </c>
      <c r="X89" s="85">
        <v>650996898.70000005</v>
      </c>
      <c r="Y89" s="85">
        <v>47790.18</v>
      </c>
      <c r="Z89" s="29">
        <f t="shared" si="76"/>
        <v>4.9525319604820574E-4</v>
      </c>
      <c r="AA89" s="29">
        <f t="shared" si="77"/>
        <v>4.123635960223534E-3</v>
      </c>
      <c r="AB89" s="85">
        <v>651829461.36000001</v>
      </c>
      <c r="AC89" s="85">
        <v>47862.18</v>
      </c>
      <c r="AD89" s="29">
        <f t="shared" si="78"/>
        <v>1.2789041878118652E-3</v>
      </c>
      <c r="AE89" s="29">
        <f t="shared" si="79"/>
        <v>1.506585662577542E-3</v>
      </c>
      <c r="AF89" s="85">
        <v>652363296.92999995</v>
      </c>
      <c r="AG89" s="85">
        <v>47912.694900000002</v>
      </c>
      <c r="AH89" s="29">
        <f t="shared" si="80"/>
        <v>8.1898042608586589E-4</v>
      </c>
      <c r="AI89" s="29">
        <f t="shared" si="81"/>
        <v>1.0554241365521157E-3</v>
      </c>
      <c r="AJ89" s="30">
        <f t="shared" si="82"/>
        <v>1.8504778414128471E-3</v>
      </c>
      <c r="AK89" s="30">
        <f t="shared" si="83"/>
        <v>2.146578172929038E-3</v>
      </c>
      <c r="AL89" s="31">
        <f t="shared" si="84"/>
        <v>1.8635554622979906E-2</v>
      </c>
      <c r="AM89" s="31">
        <f t="shared" si="85"/>
        <v>2.1498768450063644E-2</v>
      </c>
      <c r="AN89" s="32">
        <f t="shared" si="86"/>
        <v>5.4273171998535296E-3</v>
      </c>
      <c r="AO89" s="95">
        <f t="shared" si="87"/>
        <v>5.0048931594509818E-3</v>
      </c>
      <c r="AP89" s="36"/>
      <c r="AQ89" s="34">
        <v>885354617.76999998</v>
      </c>
      <c r="AR89" s="34">
        <v>1763.14</v>
      </c>
      <c r="AS89" s="35" t="e">
        <f>(#REF!/AQ89)-1</f>
        <v>#REF!</v>
      </c>
      <c r="AT89" s="35" t="e">
        <f>(#REF!/AR89)-1</f>
        <v>#REF!</v>
      </c>
    </row>
    <row r="90" spans="1:46">
      <c r="A90" s="251" t="s">
        <v>159</v>
      </c>
      <c r="B90" s="142">
        <v>764583116.94000006</v>
      </c>
      <c r="C90" s="85">
        <f>411.29*105.7558</f>
        <v>43496.302982000001</v>
      </c>
      <c r="D90" s="142">
        <v>753331789.54999995</v>
      </c>
      <c r="E90" s="85">
        <v>42856.212355000003</v>
      </c>
      <c r="F90" s="29">
        <f t="shared" si="67"/>
        <v>-1.4715636718516559E-2</v>
      </c>
      <c r="G90" s="29">
        <f t="shared" si="67"/>
        <v>-1.4715977752520377E-2</v>
      </c>
      <c r="H90" s="142">
        <v>722863134.71000004</v>
      </c>
      <c r="I90" s="85">
        <v>41081.836655999999</v>
      </c>
      <c r="J90" s="29">
        <f t="shared" si="68"/>
        <v>-4.0445199927378953E-2</v>
      </c>
      <c r="K90" s="29">
        <f t="shared" si="69"/>
        <v>-4.1402998573507599E-2</v>
      </c>
      <c r="L90" s="85">
        <v>751496031.05999994</v>
      </c>
      <c r="M90" s="85">
        <f>411.74*100.6836</f>
        <v>41455.465464000001</v>
      </c>
      <c r="N90" s="29">
        <f t="shared" si="70"/>
        <v>3.9610397840369765E-2</v>
      </c>
      <c r="O90" s="29">
        <f t="shared" si="71"/>
        <v>9.0947445005585652E-3</v>
      </c>
      <c r="P90" s="85">
        <v>766809419.29999995</v>
      </c>
      <c r="Q90" s="85">
        <f>411.76*102.7081</f>
        <v>42291.087255999999</v>
      </c>
      <c r="R90" s="29">
        <f t="shared" si="72"/>
        <v>2.03772044123775E-2</v>
      </c>
      <c r="S90" s="29">
        <f t="shared" si="73"/>
        <v>2.0157095877397724E-2</v>
      </c>
      <c r="T90" s="85">
        <v>759772766.77999997</v>
      </c>
      <c r="U90" s="85">
        <v>41902.985670000002</v>
      </c>
      <c r="V90" s="29">
        <f t="shared" si="74"/>
        <v>-9.1765337551846394E-3</v>
      </c>
      <c r="W90" s="29">
        <f t="shared" si="75"/>
        <v>-9.1769119968637264E-3</v>
      </c>
      <c r="X90" s="85">
        <v>744647880.82000005</v>
      </c>
      <c r="Y90" s="85">
        <v>41961.680144999998</v>
      </c>
      <c r="Z90" s="29">
        <f t="shared" si="76"/>
        <v>-1.9907117787468006E-2</v>
      </c>
      <c r="AA90" s="29">
        <f t="shared" si="77"/>
        <v>1.4007229809883997E-3</v>
      </c>
      <c r="AB90" s="85">
        <v>753188974.54999995</v>
      </c>
      <c r="AC90" s="85">
        <v>42442.970493000001</v>
      </c>
      <c r="AD90" s="29">
        <f t="shared" si="78"/>
        <v>1.1469976548640034E-2</v>
      </c>
      <c r="AE90" s="29">
        <f t="shared" si="79"/>
        <v>1.1469758749813814E-2</v>
      </c>
      <c r="AF90" s="85">
        <v>738432894.16050005</v>
      </c>
      <c r="AG90" s="85">
        <v>41611.440255000001</v>
      </c>
      <c r="AH90" s="29">
        <f t="shared" si="80"/>
        <v>-1.9591471580310993E-2</v>
      </c>
      <c r="AI90" s="29">
        <f t="shared" si="81"/>
        <v>-1.9591706903199467E-2</v>
      </c>
      <c r="AJ90" s="30">
        <f t="shared" si="82"/>
        <v>-4.0472976209339805E-3</v>
      </c>
      <c r="AK90" s="30">
        <f t="shared" si="83"/>
        <v>-5.3456591396665839E-3</v>
      </c>
      <c r="AL90" s="31">
        <f t="shared" si="84"/>
        <v>-1.977733529392103E-2</v>
      </c>
      <c r="AM90" s="31">
        <f t="shared" si="85"/>
        <v>-2.9045312956938792E-2</v>
      </c>
      <c r="AN90" s="32">
        <f t="shared" si="86"/>
        <v>2.5915857045298692E-2</v>
      </c>
      <c r="AO90" s="95">
        <f t="shared" si="87"/>
        <v>1.9974092843906721E-2</v>
      </c>
      <c r="AP90" s="36"/>
      <c r="AQ90" s="39">
        <v>113791197</v>
      </c>
      <c r="AR90" s="38">
        <v>81.52</v>
      </c>
      <c r="AS90" s="35" t="e">
        <f>(#REF!/AQ90)-1</f>
        <v>#REF!</v>
      </c>
      <c r="AT90" s="35" t="e">
        <f>(#REF!/AR90)-1</f>
        <v>#REF!</v>
      </c>
    </row>
    <row r="91" spans="1:46">
      <c r="A91" s="251" t="s">
        <v>160</v>
      </c>
      <c r="B91" s="142">
        <f>15780885.36*411.42</f>
        <v>6492571854.8112001</v>
      </c>
      <c r="C91" s="85">
        <f>411.42*1.086</f>
        <v>446.80212000000006</v>
      </c>
      <c r="D91" s="142">
        <v>6487522068.1083002</v>
      </c>
      <c r="E91" s="85">
        <v>447.85107900000003</v>
      </c>
      <c r="F91" s="29">
        <f t="shared" si="67"/>
        <v>-7.7777910138304934E-4</v>
      </c>
      <c r="G91" s="29">
        <f t="shared" si="67"/>
        <v>2.3477037217280164E-3</v>
      </c>
      <c r="H91" s="142">
        <v>6406142869.0500002</v>
      </c>
      <c r="I91" s="85">
        <v>444.15956</v>
      </c>
      <c r="J91" s="29">
        <f t="shared" si="68"/>
        <v>-1.2543957184877741E-2</v>
      </c>
      <c r="K91" s="29">
        <f t="shared" si="69"/>
        <v>-8.2427377606028446E-3</v>
      </c>
      <c r="L91" s="85">
        <v>6426743105.8053999</v>
      </c>
      <c r="M91" s="264">
        <v>443.85572000000002</v>
      </c>
      <c r="N91" s="29">
        <f t="shared" si="70"/>
        <v>3.215700488811393E-3</v>
      </c>
      <c r="O91" s="29">
        <f t="shared" si="71"/>
        <v>-6.8407848746963743E-4</v>
      </c>
      <c r="P91" s="85">
        <v>6443725146.9750004</v>
      </c>
      <c r="Q91" s="85">
        <v>445.38997499999999</v>
      </c>
      <c r="R91" s="29">
        <f t="shared" si="72"/>
        <v>2.6424023630663381E-3</v>
      </c>
      <c r="S91" s="29">
        <f t="shared" si="73"/>
        <v>3.4566525356482356E-3</v>
      </c>
      <c r="T91" s="85">
        <v>6409012089.8252296</v>
      </c>
      <c r="U91" s="85">
        <v>444.40969899999999</v>
      </c>
      <c r="V91" s="29">
        <f t="shared" si="74"/>
        <v>-5.3871101510384479E-3</v>
      </c>
      <c r="W91" s="29">
        <f t="shared" si="75"/>
        <v>-2.2009386268741311E-3</v>
      </c>
      <c r="X91" s="85">
        <v>6410223786.1584997</v>
      </c>
      <c r="Y91" s="85">
        <v>444.74122</v>
      </c>
      <c r="Z91" s="29">
        <f t="shared" si="76"/>
        <v>1.8906132743823787E-4</v>
      </c>
      <c r="AA91" s="29">
        <f t="shared" si="77"/>
        <v>7.4598056870943603E-4</v>
      </c>
      <c r="AB91" s="85">
        <v>6439047640.8488998</v>
      </c>
      <c r="AC91" s="85">
        <v>447.35483099999999</v>
      </c>
      <c r="AD91" s="29">
        <f t="shared" si="78"/>
        <v>4.4965442162314276E-3</v>
      </c>
      <c r="AE91" s="29">
        <f t="shared" si="79"/>
        <v>5.8767006125494542E-3</v>
      </c>
      <c r="AF91" s="85">
        <v>6418976199.0455999</v>
      </c>
      <c r="AG91" s="85">
        <v>446.194436</v>
      </c>
      <c r="AH91" s="29">
        <f t="shared" si="80"/>
        <v>-3.1171444789393982E-3</v>
      </c>
      <c r="AI91" s="29">
        <f t="shared" si="81"/>
        <v>-2.5939029146194561E-3</v>
      </c>
      <c r="AJ91" s="30">
        <f t="shared" si="82"/>
        <v>-1.4102853150864052E-3</v>
      </c>
      <c r="AK91" s="30">
        <f t="shared" si="83"/>
        <v>-1.6182754386636592E-4</v>
      </c>
      <c r="AL91" s="31">
        <f t="shared" si="84"/>
        <v>-1.0565801294096807E-2</v>
      </c>
      <c r="AM91" s="31">
        <f t="shared" si="85"/>
        <v>-3.6990934658438792E-3</v>
      </c>
      <c r="AN91" s="32">
        <f t="shared" si="86"/>
        <v>5.5851817244402368E-3</v>
      </c>
      <c r="AO91" s="95">
        <f t="shared" si="87"/>
        <v>4.3478386045883964E-3</v>
      </c>
      <c r="AP91" s="36"/>
      <c r="AQ91" s="34">
        <v>1066913090.3099999</v>
      </c>
      <c r="AR91" s="38">
        <v>1.1691</v>
      </c>
      <c r="AS91" s="35" t="e">
        <f>(#REF!/AQ91)-1</f>
        <v>#REF!</v>
      </c>
      <c r="AT91" s="35" t="e">
        <f>(#REF!/AR91)-1</f>
        <v>#REF!</v>
      </c>
    </row>
    <row r="92" spans="1:46">
      <c r="A92" s="262" t="s">
        <v>191</v>
      </c>
      <c r="B92" s="142">
        <v>725538882.00999999</v>
      </c>
      <c r="C92" s="85">
        <v>42803.85</v>
      </c>
      <c r="D92" s="142">
        <v>726418784.18069994</v>
      </c>
      <c r="E92" s="85">
        <v>42855.738615999995</v>
      </c>
      <c r="F92" s="29">
        <f t="shared" si="67"/>
        <v>1.212756741943744E-3</v>
      </c>
      <c r="G92" s="29">
        <f t="shared" si="67"/>
        <v>1.212241796006587E-3</v>
      </c>
      <c r="H92" s="142">
        <v>725974441.55239999</v>
      </c>
      <c r="I92" s="85">
        <v>42894.740379999996</v>
      </c>
      <c r="J92" s="29">
        <f>((H92-D92)/D92)</f>
        <v>-6.1168934225883033E-4</v>
      </c>
      <c r="K92" s="29">
        <f>((I92-E92)/E92)</f>
        <v>9.1007097904595251E-4</v>
      </c>
      <c r="L92" s="85">
        <v>726721050.59000003</v>
      </c>
      <c r="M92" s="85">
        <v>42938.879999999997</v>
      </c>
      <c r="N92" s="29">
        <f>((L92-H92)/H92)</f>
        <v>1.0284233092331958E-3</v>
      </c>
      <c r="O92" s="29">
        <f>((M92-I92)/I92)</f>
        <v>1.0290217310787637E-3</v>
      </c>
      <c r="P92" s="85">
        <v>735250827.63</v>
      </c>
      <c r="Q92" s="85">
        <v>42975.27</v>
      </c>
      <c r="R92" s="29">
        <f>((P92-L92)/L92)</f>
        <v>1.1737346858295802E-2</v>
      </c>
      <c r="S92" s="29">
        <f>((Q92-M92)/M92)</f>
        <v>8.4748367912715512E-4</v>
      </c>
      <c r="T92" s="85">
        <v>750481652.93309999</v>
      </c>
      <c r="U92" s="85">
        <v>43024.452601000005</v>
      </c>
      <c r="V92" s="29">
        <f>((T92-P92)/P92)</f>
        <v>2.0715142004252993E-2</v>
      </c>
      <c r="W92" s="29">
        <f>((U92-Q92)/Q92)</f>
        <v>1.1444396044517629E-3</v>
      </c>
      <c r="X92" s="85">
        <v>771409190.93699992</v>
      </c>
      <c r="Y92" s="85">
        <v>43052.441354999995</v>
      </c>
      <c r="Z92" s="29">
        <f>((X92-T92)/T92)</f>
        <v>2.7885475843558657E-2</v>
      </c>
      <c r="AA92" s="29">
        <f>((Y92-U92)/U92)</f>
        <v>6.5053132132912583E-4</v>
      </c>
      <c r="AB92" s="85">
        <v>775032254.78910005</v>
      </c>
      <c r="AC92" s="85">
        <v>43254.651362999997</v>
      </c>
      <c r="AD92" s="29">
        <f>((AB92-X92)/X92)</f>
        <v>4.6966822468103384E-3</v>
      </c>
      <c r="AE92" s="29">
        <f>((AC92-Y92)/Y92)</f>
        <v>4.6968302292691635E-3</v>
      </c>
      <c r="AF92" s="85">
        <v>778968751.91579998</v>
      </c>
      <c r="AG92" s="85">
        <v>43340.786350000002</v>
      </c>
      <c r="AH92" s="29">
        <f>((AF92-AB92)/AB92)</f>
        <v>5.079139742088689E-3</v>
      </c>
      <c r="AI92" s="29">
        <f>((AG92-AC92)/AC92)</f>
        <v>1.9913462318109153E-3</v>
      </c>
      <c r="AJ92" s="30">
        <f t="shared" si="82"/>
        <v>8.9679096754905745E-3</v>
      </c>
      <c r="AK92" s="30">
        <f t="shared" si="83"/>
        <v>1.5602456965149282E-3</v>
      </c>
      <c r="AL92" s="31">
        <f t="shared" si="84"/>
        <v>7.2341146566534814E-2</v>
      </c>
      <c r="AM92" s="31">
        <f t="shared" si="85"/>
        <v>1.1318151306320426E-2</v>
      </c>
      <c r="AN92" s="32">
        <f t="shared" si="86"/>
        <v>1.0363769535430712E-2</v>
      </c>
      <c r="AO92" s="95">
        <f t="shared" si="87"/>
        <v>1.3287237499705938E-3</v>
      </c>
      <c r="AP92" s="36"/>
      <c r="AQ92" s="34">
        <v>4173976375.3699999</v>
      </c>
      <c r="AR92" s="38">
        <v>299.53579999999999</v>
      </c>
      <c r="AS92" s="35" t="e">
        <f>(#REF!/AQ92)-1</f>
        <v>#REF!</v>
      </c>
      <c r="AT92" s="35" t="e">
        <f>(#REF!/AR92)-1</f>
        <v>#REF!</v>
      </c>
    </row>
    <row r="93" spans="1:46" ht="6.75" customHeight="1">
      <c r="A93" s="253"/>
      <c r="B93" s="79"/>
      <c r="C93" s="81"/>
      <c r="D93" s="79"/>
      <c r="E93" s="81"/>
      <c r="F93" s="29"/>
      <c r="G93" s="29"/>
      <c r="H93" s="79"/>
      <c r="I93" s="79"/>
      <c r="J93" s="29"/>
      <c r="K93" s="29"/>
      <c r="L93" s="108"/>
      <c r="M93" s="108"/>
      <c r="N93" s="29"/>
      <c r="O93" s="29"/>
      <c r="P93" s="108"/>
      <c r="Q93" s="108"/>
      <c r="R93" s="29"/>
      <c r="S93" s="29"/>
      <c r="T93" s="108"/>
      <c r="U93" s="108"/>
      <c r="V93" s="29"/>
      <c r="W93" s="29"/>
      <c r="X93" s="108"/>
      <c r="Y93" s="108"/>
      <c r="Z93" s="29"/>
      <c r="AA93" s="29"/>
      <c r="AB93" s="108"/>
      <c r="AC93" s="108"/>
      <c r="AD93" s="29"/>
      <c r="AE93" s="29"/>
      <c r="AF93" s="108"/>
      <c r="AG93" s="108"/>
      <c r="AH93" s="29"/>
      <c r="AI93" s="29"/>
      <c r="AJ93" s="30"/>
      <c r="AK93" s="30"/>
      <c r="AL93" s="31"/>
      <c r="AM93" s="31"/>
      <c r="AN93" s="32"/>
      <c r="AO93" s="95"/>
      <c r="AP93" s="36"/>
      <c r="AQ93" s="56">
        <v>4131236617.7600002</v>
      </c>
      <c r="AR93" s="54">
        <v>103.24</v>
      </c>
      <c r="AS93" s="35" t="e">
        <f>(#REF!/AQ93)-1</f>
        <v>#REF!</v>
      </c>
      <c r="AT93" s="35" t="e">
        <f>(#REF!/AR93)-1</f>
        <v>#REF!</v>
      </c>
    </row>
    <row r="94" spans="1:46">
      <c r="A94" s="249" t="s">
        <v>224</v>
      </c>
      <c r="B94" s="79"/>
      <c r="C94" s="81"/>
      <c r="D94" s="79"/>
      <c r="E94" s="81"/>
      <c r="F94" s="29"/>
      <c r="G94" s="29"/>
      <c r="H94" s="79"/>
      <c r="I94" s="79"/>
      <c r="J94" s="29"/>
      <c r="K94" s="29"/>
      <c r="L94" s="108"/>
      <c r="M94" s="108"/>
      <c r="N94" s="29"/>
      <c r="O94" s="29"/>
      <c r="P94" s="108"/>
      <c r="Q94" s="108"/>
      <c r="R94" s="29"/>
      <c r="S94" s="29"/>
      <c r="T94" s="108"/>
      <c r="U94" s="108"/>
      <c r="V94" s="29"/>
      <c r="W94" s="29"/>
      <c r="X94" s="108"/>
      <c r="Y94" s="108"/>
      <c r="Z94" s="29"/>
      <c r="AA94" s="29"/>
      <c r="AB94" s="108"/>
      <c r="AC94" s="108"/>
      <c r="AD94" s="29"/>
      <c r="AE94" s="29"/>
      <c r="AF94" s="108"/>
      <c r="AG94" s="108"/>
      <c r="AH94" s="29"/>
      <c r="AI94" s="29"/>
      <c r="AJ94" s="30"/>
      <c r="AK94" s="30"/>
      <c r="AL94" s="31"/>
      <c r="AM94" s="31"/>
      <c r="AN94" s="32"/>
      <c r="AO94" s="95"/>
      <c r="AP94" s="36"/>
      <c r="AQ94" s="51">
        <v>2931134847.0043802</v>
      </c>
      <c r="AR94" s="55">
        <v>2254.1853324818899</v>
      </c>
      <c r="AS94" s="35" t="e">
        <f>(#REF!/AQ94)-1</f>
        <v>#REF!</v>
      </c>
      <c r="AT94" s="35" t="e">
        <f>(#REF!/AR94)-1</f>
        <v>#REF!</v>
      </c>
    </row>
    <row r="95" spans="1:46">
      <c r="A95" s="251" t="s">
        <v>102</v>
      </c>
      <c r="B95" s="74">
        <v>162654365614.01999</v>
      </c>
      <c r="C95" s="74">
        <v>532.74</v>
      </c>
      <c r="D95" s="74">
        <v>163220918612.64001</v>
      </c>
      <c r="E95" s="74">
        <v>532.38</v>
      </c>
      <c r="F95" s="29">
        <f t="shared" ref="F95:G101" si="88">((D95-B95)/B95)</f>
        <v>3.4831711800743185E-3</v>
      </c>
      <c r="G95" s="29">
        <f t="shared" si="88"/>
        <v>-6.7575177384843199E-4</v>
      </c>
      <c r="H95" s="74">
        <v>163922053202.12</v>
      </c>
      <c r="I95" s="74">
        <v>533.74</v>
      </c>
      <c r="J95" s="29">
        <f t="shared" ref="J95:K101" si="89">((H95-D95)/D95)</f>
        <v>4.2956172250441177E-3</v>
      </c>
      <c r="K95" s="29">
        <f t="shared" si="89"/>
        <v>2.5545662872384642E-3</v>
      </c>
      <c r="L95" s="85">
        <v>163600933694.94</v>
      </c>
      <c r="M95" s="74">
        <v>533.79999999999995</v>
      </c>
      <c r="N95" s="29">
        <f t="shared" ref="N95:N101" si="90">((L95-H95)/H95)</f>
        <v>-1.9589768484905706E-3</v>
      </c>
      <c r="O95" s="29">
        <f t="shared" ref="O95:O101" si="91">((M95-I95)/I95)</f>
        <v>1.1241428410826512E-4</v>
      </c>
      <c r="P95" s="85">
        <v>164346145592.48999</v>
      </c>
      <c r="Q95" s="74">
        <v>534.77</v>
      </c>
      <c r="R95" s="29">
        <f t="shared" ref="R95:R101" si="92">((P95-L95)/L95)</f>
        <v>4.5550589518000796E-3</v>
      </c>
      <c r="S95" s="29">
        <f t="shared" ref="S95:S101" si="93">((Q95-M95)/M95)</f>
        <v>1.8171599850131648E-3</v>
      </c>
      <c r="T95" s="85">
        <v>164680096402.31</v>
      </c>
      <c r="U95" s="74">
        <v>535.27</v>
      </c>
      <c r="V95" s="29">
        <f t="shared" ref="V95:V101" si="94">((T95-P95)/P95)</f>
        <v>2.0319966045815657E-3</v>
      </c>
      <c r="W95" s="29">
        <f t="shared" ref="W95:W101" si="95">((U95-Q95)/Q95)</f>
        <v>9.3498139387026202E-4</v>
      </c>
      <c r="X95" s="85">
        <v>165461690982</v>
      </c>
      <c r="Y95" s="74">
        <v>535.85</v>
      </c>
      <c r="Z95" s="29">
        <f t="shared" ref="Z95:Z101" si="96">((X95-T95)/T95)</f>
        <v>4.746138706286541E-3</v>
      </c>
      <c r="AA95" s="29">
        <f t="shared" ref="AA95:AA101" si="97">((Y95-U95)/U95)</f>
        <v>1.0835653034917722E-3</v>
      </c>
      <c r="AB95" s="85">
        <v>171942435919.04999</v>
      </c>
      <c r="AC95" s="74">
        <v>562.11</v>
      </c>
      <c r="AD95" s="29">
        <f t="shared" ref="AD95:AD101" si="98">((AB95-X95)/X95)</f>
        <v>3.9167645988550943E-2</v>
      </c>
      <c r="AE95" s="29">
        <f t="shared" ref="AE95:AE101" si="99">((AC95-Y95)/Y95)</f>
        <v>4.9006251749556758E-2</v>
      </c>
      <c r="AF95" s="85">
        <v>166137035394.60001</v>
      </c>
      <c r="AG95" s="74">
        <v>538.38</v>
      </c>
      <c r="AH95" s="29">
        <f t="shared" ref="AH95:AH101" si="100">((AF95-AB95)/AB95)</f>
        <v>-3.3763628469141542E-2</v>
      </c>
      <c r="AI95" s="29">
        <f t="shared" ref="AI95:AI101" si="101">((AG95-AC95)/AC95)</f>
        <v>-4.2215936382558605E-2</v>
      </c>
      <c r="AJ95" s="30">
        <f t="shared" si="82"/>
        <v>2.8196279173381819E-3</v>
      </c>
      <c r="AK95" s="30">
        <f t="shared" si="83"/>
        <v>1.5771563558589557E-3</v>
      </c>
      <c r="AL95" s="31">
        <f t="shared" si="84"/>
        <v>1.7866072601151039E-2</v>
      </c>
      <c r="AM95" s="31">
        <f t="shared" si="85"/>
        <v>1.1270145384875465E-2</v>
      </c>
      <c r="AN95" s="32">
        <f t="shared" si="86"/>
        <v>1.9611623706837913E-2</v>
      </c>
      <c r="AO95" s="95">
        <f t="shared" si="87"/>
        <v>2.442552552019106E-2</v>
      </c>
      <c r="AP95" s="36"/>
      <c r="AQ95" s="57">
        <v>1131224777.76</v>
      </c>
      <c r="AR95" s="58">
        <v>0.6573</v>
      </c>
      <c r="AS95" s="35" t="e">
        <f>(#REF!/AQ95)-1</f>
        <v>#REF!</v>
      </c>
      <c r="AT95" s="35" t="e">
        <f>(#REF!/AR95)-1</f>
        <v>#REF!</v>
      </c>
    </row>
    <row r="96" spans="1:46">
      <c r="A96" s="251" t="s">
        <v>137</v>
      </c>
      <c r="B96" s="85">
        <v>1637032999.27</v>
      </c>
      <c r="C96" s="86">
        <v>440.01</v>
      </c>
      <c r="D96" s="74">
        <v>1636183795.4000001</v>
      </c>
      <c r="E96" s="74">
        <v>439.26</v>
      </c>
      <c r="F96" s="29">
        <f t="shared" si="88"/>
        <v>-5.1874572496618575E-4</v>
      </c>
      <c r="G96" s="29">
        <f t="shared" si="88"/>
        <v>-1.7045067157564601E-3</v>
      </c>
      <c r="H96" s="74">
        <v>1687469607.5</v>
      </c>
      <c r="I96" s="75">
        <v>444.12</v>
      </c>
      <c r="J96" s="29">
        <f t="shared" si="89"/>
        <v>3.1344774495497309E-2</v>
      </c>
      <c r="K96" s="29">
        <f t="shared" si="89"/>
        <v>1.1064062286572904E-2</v>
      </c>
      <c r="L96" s="275">
        <v>1719752813.1900001</v>
      </c>
      <c r="M96" s="74">
        <v>439.69</v>
      </c>
      <c r="N96" s="29">
        <f t="shared" si="90"/>
        <v>1.9131133115830094E-2</v>
      </c>
      <c r="O96" s="29">
        <f t="shared" si="91"/>
        <v>-9.9747815905611246E-3</v>
      </c>
      <c r="P96" s="85">
        <v>1723166426.1400001</v>
      </c>
      <c r="Q96" s="74">
        <v>444.12</v>
      </c>
      <c r="R96" s="29">
        <f t="shared" si="92"/>
        <v>1.9849439546303612E-3</v>
      </c>
      <c r="S96" s="29">
        <f t="shared" si="93"/>
        <v>1.0075280311128311E-2</v>
      </c>
      <c r="T96" s="85">
        <v>1741488665.6500001</v>
      </c>
      <c r="U96" s="74">
        <v>444.12</v>
      </c>
      <c r="V96" s="29">
        <f t="shared" si="94"/>
        <v>1.0632890260659817E-2</v>
      </c>
      <c r="W96" s="29">
        <f t="shared" si="95"/>
        <v>0</v>
      </c>
      <c r="X96" s="85">
        <v>1745735783.5799999</v>
      </c>
      <c r="Y96" s="74">
        <v>444.16</v>
      </c>
      <c r="Z96" s="29">
        <f t="shared" si="96"/>
        <v>2.4387858581982886E-3</v>
      </c>
      <c r="AA96" s="29">
        <f t="shared" si="97"/>
        <v>9.0065747996083189E-5</v>
      </c>
      <c r="AB96" s="74">
        <v>1896326474.4400001</v>
      </c>
      <c r="AC96" s="74">
        <v>469.8</v>
      </c>
      <c r="AD96" s="29">
        <f t="shared" si="98"/>
        <v>8.6262017583887823E-2</v>
      </c>
      <c r="AE96" s="29">
        <f t="shared" si="99"/>
        <v>5.7726945244956737E-2</v>
      </c>
      <c r="AF96" s="74">
        <v>1809389540.28</v>
      </c>
      <c r="AG96" s="74">
        <v>449.28</v>
      </c>
      <c r="AH96" s="29">
        <f t="shared" si="100"/>
        <v>-4.5844919285680089E-2</v>
      </c>
      <c r="AI96" s="29">
        <f t="shared" si="101"/>
        <v>-4.3678160919540313E-2</v>
      </c>
      <c r="AJ96" s="30">
        <f t="shared" si="82"/>
        <v>1.3178860032257178E-2</v>
      </c>
      <c r="AK96" s="30">
        <f t="shared" si="83"/>
        <v>2.9498630455995177E-3</v>
      </c>
      <c r="AL96" s="31">
        <f t="shared" si="84"/>
        <v>0.10585958947091029</v>
      </c>
      <c r="AM96" s="31">
        <f t="shared" si="85"/>
        <v>2.2811091380958843E-2</v>
      </c>
      <c r="AN96" s="32">
        <f t="shared" si="86"/>
        <v>3.7081269360711815E-2</v>
      </c>
      <c r="AO96" s="95">
        <f t="shared" si="87"/>
        <v>2.8022702233104133E-2</v>
      </c>
      <c r="AP96" s="36"/>
      <c r="AQ96" s="34">
        <v>318569106.36000001</v>
      </c>
      <c r="AR96" s="41">
        <v>123.8</v>
      </c>
      <c r="AS96" s="35" t="e">
        <f>(#REF!/AQ96)-1</f>
        <v>#REF!</v>
      </c>
      <c r="AT96" s="35" t="e">
        <f>(#REF!/AR96)-1</f>
        <v>#REF!</v>
      </c>
    </row>
    <row r="97" spans="1:46">
      <c r="A97" s="251" t="s">
        <v>156</v>
      </c>
      <c r="B97" s="85">
        <v>4041194487.0300002</v>
      </c>
      <c r="C97" s="85">
        <v>45056.19</v>
      </c>
      <c r="D97" s="85">
        <v>4215435644.46</v>
      </c>
      <c r="E97" s="86">
        <v>45174.68</v>
      </c>
      <c r="F97" s="29">
        <f t="shared" si="88"/>
        <v>4.3116251392804179E-2</v>
      </c>
      <c r="G97" s="29">
        <f t="shared" si="88"/>
        <v>2.6298273333807843E-3</v>
      </c>
      <c r="H97" s="85">
        <v>4242566984.2600002</v>
      </c>
      <c r="I97" s="85">
        <v>45187.01</v>
      </c>
      <c r="J97" s="29">
        <f t="shared" si="89"/>
        <v>6.4361888279937749E-3</v>
      </c>
      <c r="K97" s="29">
        <f t="shared" si="89"/>
        <v>2.7294050561070375E-4</v>
      </c>
      <c r="L97" s="85">
        <v>4037103351.3099999</v>
      </c>
      <c r="M97" s="74">
        <v>45256.9</v>
      </c>
      <c r="N97" s="29">
        <f t="shared" si="90"/>
        <v>-4.8429084022072973E-2</v>
      </c>
      <c r="O97" s="29">
        <f t="shared" si="91"/>
        <v>1.5466834384483376E-3</v>
      </c>
      <c r="P97" s="85">
        <v>4083242588.3200002</v>
      </c>
      <c r="Q97" s="74">
        <v>45310.34</v>
      </c>
      <c r="R97" s="29">
        <f t="shared" si="92"/>
        <v>1.142879757958847E-2</v>
      </c>
      <c r="S97" s="29">
        <f t="shared" si="93"/>
        <v>1.1808144172489731E-3</v>
      </c>
      <c r="T97" s="85">
        <v>4121672296.8699999</v>
      </c>
      <c r="U97" s="74">
        <v>45327.48</v>
      </c>
      <c r="V97" s="29">
        <f t="shared" si="94"/>
        <v>9.4115663516850089E-3</v>
      </c>
      <c r="W97" s="29">
        <f t="shared" si="95"/>
        <v>3.7828010118676431E-4</v>
      </c>
      <c r="X97" s="74">
        <v>4183111648.7199998</v>
      </c>
      <c r="Y97" s="74">
        <v>45462.52</v>
      </c>
      <c r="Z97" s="29">
        <f t="shared" si="96"/>
        <v>1.490641356826378E-2</v>
      </c>
      <c r="AA97" s="29">
        <f t="shared" si="97"/>
        <v>2.979208197764217E-3</v>
      </c>
      <c r="AB97" s="74">
        <v>4415274957.2200003</v>
      </c>
      <c r="AC97" s="74">
        <v>45446.06</v>
      </c>
      <c r="AD97" s="29">
        <f t="shared" si="98"/>
        <v>5.5500146301627085E-2</v>
      </c>
      <c r="AE97" s="29">
        <f t="shared" si="99"/>
        <v>-3.6205648081098736E-4</v>
      </c>
      <c r="AF97" s="74">
        <v>4443253463.5900002</v>
      </c>
      <c r="AG97" s="74">
        <v>45487.21</v>
      </c>
      <c r="AH97" s="29">
        <f t="shared" si="100"/>
        <v>6.3367528955922733E-3</v>
      </c>
      <c r="AI97" s="29">
        <f t="shared" si="101"/>
        <v>9.0546903295910485E-4</v>
      </c>
      <c r="AJ97" s="30">
        <f t="shared" si="82"/>
        <v>1.2338379111935199E-2</v>
      </c>
      <c r="AK97" s="30">
        <f t="shared" si="83"/>
        <v>1.1913958182234871E-3</v>
      </c>
      <c r="AL97" s="31">
        <f t="shared" si="84"/>
        <v>5.4043718928410714E-2</v>
      </c>
      <c r="AM97" s="31">
        <f t="shared" si="85"/>
        <v>6.9182559787916336E-3</v>
      </c>
      <c r="AN97" s="32">
        <f t="shared" si="86"/>
        <v>3.0682111783980382E-2</v>
      </c>
      <c r="AO97" s="95">
        <f t="shared" si="87"/>
        <v>1.1582859929244178E-3</v>
      </c>
      <c r="AP97" s="36"/>
      <c r="AQ97" s="34">
        <v>1812522091.8199999</v>
      </c>
      <c r="AR97" s="38">
        <v>1.6227</v>
      </c>
      <c r="AS97" s="35" t="e">
        <f>(#REF!/AQ97)-1</f>
        <v>#REF!</v>
      </c>
      <c r="AT97" s="35" t="e">
        <f>(#REF!/AR97)-1</f>
        <v>#REF!</v>
      </c>
    </row>
    <row r="98" spans="1:46">
      <c r="A98" s="251" t="s">
        <v>162</v>
      </c>
      <c r="B98" s="74">
        <v>556136879.85000002</v>
      </c>
      <c r="C98" s="85">
        <v>49875.9</v>
      </c>
      <c r="D98" s="85">
        <v>556740180.14999998</v>
      </c>
      <c r="E98" s="85">
        <v>49931.7</v>
      </c>
      <c r="F98" s="29">
        <f t="shared" si="88"/>
        <v>1.0848054172610763E-3</v>
      </c>
      <c r="G98" s="29">
        <f t="shared" si="88"/>
        <v>1.118776804027509E-3</v>
      </c>
      <c r="H98" s="85">
        <v>507398314.05000001</v>
      </c>
      <c r="I98" s="85">
        <v>49992.15</v>
      </c>
      <c r="J98" s="29">
        <f t="shared" si="89"/>
        <v>-8.8626378801519246E-2</v>
      </c>
      <c r="K98" s="29">
        <f t="shared" si="89"/>
        <v>1.2106537530267218E-3</v>
      </c>
      <c r="L98" s="85">
        <v>507287193</v>
      </c>
      <c r="M98" s="74">
        <v>50052.6</v>
      </c>
      <c r="N98" s="29">
        <f t="shared" si="90"/>
        <v>-2.1900161455613713E-4</v>
      </c>
      <c r="O98" s="29">
        <f t="shared" si="91"/>
        <v>1.2091898428052623E-3</v>
      </c>
      <c r="P98" s="85">
        <v>507872451.30000001</v>
      </c>
      <c r="Q98" s="74">
        <v>50113.05</v>
      </c>
      <c r="R98" s="29">
        <f t="shared" si="92"/>
        <v>1.1537021002617977E-3</v>
      </c>
      <c r="S98" s="29">
        <f t="shared" si="93"/>
        <v>1.2077294685991211E-3</v>
      </c>
      <c r="T98" s="74">
        <v>508445889.30000001</v>
      </c>
      <c r="U98" s="74">
        <v>50168.85</v>
      </c>
      <c r="V98" s="29">
        <f t="shared" si="94"/>
        <v>1.1290984548033114E-3</v>
      </c>
      <c r="W98" s="29">
        <f t="shared" si="95"/>
        <v>1.1134824162567561E-3</v>
      </c>
      <c r="X98" s="74">
        <v>508157663.69999999</v>
      </c>
      <c r="Y98" s="74">
        <v>50140.95</v>
      </c>
      <c r="Z98" s="29">
        <f t="shared" si="96"/>
        <v>-5.6687566182674184E-4</v>
      </c>
      <c r="AA98" s="29">
        <f t="shared" si="97"/>
        <v>-5.5612197608678401E-4</v>
      </c>
      <c r="AB98" s="85">
        <v>508710534.75</v>
      </c>
      <c r="AC98" s="74">
        <v>50192.1</v>
      </c>
      <c r="AD98" s="29">
        <f t="shared" si="98"/>
        <v>1.0879911678876289E-3</v>
      </c>
      <c r="AE98" s="29">
        <f t="shared" si="99"/>
        <v>1.0201242696837906E-3</v>
      </c>
      <c r="AF98" s="85">
        <v>508710534.75</v>
      </c>
      <c r="AG98" s="74">
        <v>50192.1</v>
      </c>
      <c r="AH98" s="29">
        <f t="shared" si="100"/>
        <v>0</v>
      </c>
      <c r="AI98" s="29">
        <f t="shared" si="101"/>
        <v>0</v>
      </c>
      <c r="AJ98" s="30">
        <f t="shared" si="82"/>
        <v>-1.0619582367211038E-2</v>
      </c>
      <c r="AK98" s="30">
        <f t="shared" si="83"/>
        <v>7.9047932228904719E-4</v>
      </c>
      <c r="AL98" s="31">
        <f t="shared" si="84"/>
        <v>-8.6269407368908715E-2</v>
      </c>
      <c r="AM98" s="31">
        <f t="shared" si="85"/>
        <v>5.2151238591916851E-3</v>
      </c>
      <c r="AN98" s="32">
        <f t="shared" si="86"/>
        <v>3.1527236550080676E-2</v>
      </c>
      <c r="AO98" s="95">
        <f t="shared" si="87"/>
        <v>6.7918042939149994E-4</v>
      </c>
      <c r="AP98" s="36"/>
      <c r="AQ98" s="34"/>
      <c r="AR98" s="38"/>
      <c r="AS98" s="35"/>
      <c r="AT98" s="35"/>
    </row>
    <row r="99" spans="1:46" ht="16.5" customHeight="1">
      <c r="A99" s="251" t="s">
        <v>167</v>
      </c>
      <c r="B99" s="74">
        <f>4947732.25*413.54</f>
        <v>2046085194.6650002</v>
      </c>
      <c r="C99" s="85">
        <f>1.0792*413.88</f>
        <v>446.65929599999998</v>
      </c>
      <c r="D99" s="74">
        <f>4970954.1*413.46</f>
        <v>2055290682.1859996</v>
      </c>
      <c r="E99" s="85">
        <f>1.0799*413.46</f>
        <v>446.495454</v>
      </c>
      <c r="F99" s="29">
        <f t="shared" si="88"/>
        <v>4.4990734232386743E-3</v>
      </c>
      <c r="G99" s="29">
        <f t="shared" si="88"/>
        <v>-3.6681650078091799E-4</v>
      </c>
      <c r="H99" s="85">
        <f>4948610.12*413.54</f>
        <v>2046448229.0248001</v>
      </c>
      <c r="I99" s="85">
        <f>1.0806*413.54</f>
        <v>446.87132400000002</v>
      </c>
      <c r="J99" s="29">
        <f t="shared" si="89"/>
        <v>-4.302288351638304E-3</v>
      </c>
      <c r="K99" s="29">
        <f t="shared" si="89"/>
        <v>8.4182268068516632E-4</v>
      </c>
      <c r="L99" s="85">
        <v>2057851088.23</v>
      </c>
      <c r="M99" s="74">
        <v>447.19</v>
      </c>
      <c r="N99" s="29">
        <f t="shared" si="90"/>
        <v>5.5720242728220862E-3</v>
      </c>
      <c r="O99" s="29">
        <f t="shared" si="91"/>
        <v>7.1312698507363206E-4</v>
      </c>
      <c r="P99" s="85">
        <v>2065689239.4300001</v>
      </c>
      <c r="Q99" s="74">
        <v>448.19</v>
      </c>
      <c r="R99" s="29">
        <f t="shared" si="92"/>
        <v>3.8089010642367725E-3</v>
      </c>
      <c r="S99" s="29">
        <f t="shared" si="93"/>
        <v>2.2361859612245356E-3</v>
      </c>
      <c r="T99" s="85">
        <f>4982685.36*414.31</f>
        <v>2064376371.5016003</v>
      </c>
      <c r="U99" s="74">
        <v>448.44914399999999</v>
      </c>
      <c r="V99" s="29">
        <f t="shared" si="94"/>
        <v>-6.3555926193528992E-4</v>
      </c>
      <c r="W99" s="29">
        <f t="shared" si="95"/>
        <v>5.7820120930853446E-4</v>
      </c>
      <c r="X99" s="74">
        <f>5037642.26*414.39</f>
        <v>2087548576.1213999</v>
      </c>
      <c r="Y99" s="74">
        <f>1.0828*414.39</f>
        <v>448.70149199999997</v>
      </c>
      <c r="Z99" s="29">
        <f t="shared" si="96"/>
        <v>1.1224796475918031E-2</v>
      </c>
      <c r="AA99" s="29">
        <f t="shared" si="97"/>
        <v>5.6271263615118776E-4</v>
      </c>
      <c r="AB99" s="74">
        <v>2140293414.7038002</v>
      </c>
      <c r="AC99" s="74">
        <f>1.0845*424.11</f>
        <v>459.947295</v>
      </c>
      <c r="AD99" s="29">
        <f t="shared" si="98"/>
        <v>2.5266400593368987E-2</v>
      </c>
      <c r="AE99" s="29">
        <f t="shared" si="99"/>
        <v>2.5062994441747977E-2</v>
      </c>
      <c r="AF99" s="74">
        <v>2094740837.0472</v>
      </c>
      <c r="AG99" s="74">
        <v>450.63278639999993</v>
      </c>
      <c r="AH99" s="29">
        <f t="shared" si="100"/>
        <v>-2.1283333090525981E-2</v>
      </c>
      <c r="AI99" s="29">
        <f t="shared" si="101"/>
        <v>-2.0251252048346251E-2</v>
      </c>
      <c r="AJ99" s="30">
        <f t="shared" si="82"/>
        <v>3.0187518906856221E-3</v>
      </c>
      <c r="AK99" s="30">
        <f t="shared" si="83"/>
        <v>1.172121920632983E-3</v>
      </c>
      <c r="AL99" s="31">
        <f t="shared" si="84"/>
        <v>1.9194440573846856E-2</v>
      </c>
      <c r="AM99" s="31">
        <f t="shared" si="85"/>
        <v>9.2662363366412554E-3</v>
      </c>
      <c r="AN99" s="32">
        <f t="shared" si="86"/>
        <v>1.3251279628831226E-2</v>
      </c>
      <c r="AO99" s="95">
        <f t="shared" si="87"/>
        <v>1.2155417376676251E-2</v>
      </c>
      <c r="AP99" s="36"/>
      <c r="AQ99" s="34"/>
      <c r="AR99" s="38"/>
      <c r="AS99" s="35"/>
      <c r="AT99" s="35"/>
    </row>
    <row r="100" spans="1:46">
      <c r="A100" s="251" t="s">
        <v>177</v>
      </c>
      <c r="B100" s="74">
        <v>104934602.58</v>
      </c>
      <c r="C100" s="85">
        <v>407.52</v>
      </c>
      <c r="D100" s="74">
        <v>103635295.34</v>
      </c>
      <c r="E100" s="85">
        <v>402.5</v>
      </c>
      <c r="F100" s="29">
        <f t="shared" si="88"/>
        <v>-1.238206662105981E-2</v>
      </c>
      <c r="G100" s="29">
        <f t="shared" si="88"/>
        <v>-1.2318413820180561E-2</v>
      </c>
      <c r="H100" s="85">
        <v>100854759.65000001</v>
      </c>
      <c r="I100" s="85">
        <v>391.71</v>
      </c>
      <c r="J100" s="29">
        <f t="shared" si="89"/>
        <v>-2.6830006909111373E-2</v>
      </c>
      <c r="K100" s="29">
        <f t="shared" si="89"/>
        <v>-2.6807453416149121E-2</v>
      </c>
      <c r="L100" s="85">
        <v>101630141.81</v>
      </c>
      <c r="M100" s="74">
        <v>394.71</v>
      </c>
      <c r="N100" s="29">
        <f t="shared" si="90"/>
        <v>7.6881067655193841E-3</v>
      </c>
      <c r="O100" s="29">
        <f t="shared" si="91"/>
        <v>7.6587271195527312E-3</v>
      </c>
      <c r="P100" s="85">
        <v>103210517.54000001</v>
      </c>
      <c r="Q100" s="74">
        <v>400.82</v>
      </c>
      <c r="R100" s="29">
        <f t="shared" si="92"/>
        <v>1.5550265913773441E-2</v>
      </c>
      <c r="S100" s="29">
        <f t="shared" si="93"/>
        <v>1.5479719287578258E-2</v>
      </c>
      <c r="T100" s="74">
        <v>102543011.8</v>
      </c>
      <c r="U100" s="74">
        <v>398.25</v>
      </c>
      <c r="V100" s="29">
        <f t="shared" si="94"/>
        <v>-6.4674197543996689E-3</v>
      </c>
      <c r="W100" s="29">
        <f t="shared" si="95"/>
        <v>-6.4118556958235448E-3</v>
      </c>
      <c r="X100" s="74">
        <v>101916289.70999999</v>
      </c>
      <c r="Y100" s="74">
        <v>398.89</v>
      </c>
      <c r="Z100" s="29">
        <f t="shared" si="96"/>
        <v>-6.1117971766068572E-3</v>
      </c>
      <c r="AA100" s="29">
        <f t="shared" si="97"/>
        <v>1.6070307595730982E-3</v>
      </c>
      <c r="AB100" s="74">
        <v>102037901.05</v>
      </c>
      <c r="AC100" s="74">
        <v>411.56</v>
      </c>
      <c r="AD100" s="29">
        <f t="shared" si="98"/>
        <v>1.1932473243094436E-3</v>
      </c>
      <c r="AE100" s="29">
        <f t="shared" si="99"/>
        <v>3.1763142721050956E-2</v>
      </c>
      <c r="AF100" s="74">
        <v>101853092.72</v>
      </c>
      <c r="AG100" s="74">
        <v>398.67</v>
      </c>
      <c r="AH100" s="29">
        <f t="shared" si="100"/>
        <v>-1.8111733786981717E-3</v>
      </c>
      <c r="AI100" s="29">
        <f t="shared" si="101"/>
        <v>-3.1319856157060906E-2</v>
      </c>
      <c r="AJ100" s="30">
        <f t="shared" si="82"/>
        <v>-3.6463554795342023E-3</v>
      </c>
      <c r="AK100" s="30">
        <f t="shared" si="83"/>
        <v>-2.5436199001823861E-3</v>
      </c>
      <c r="AL100" s="31">
        <f t="shared" si="84"/>
        <v>-1.719686921480823E-2</v>
      </c>
      <c r="AM100" s="31">
        <f t="shared" si="85"/>
        <v>-9.5155279503105188E-3</v>
      </c>
      <c r="AN100" s="32">
        <f t="shared" si="86"/>
        <v>1.2826318395647282E-2</v>
      </c>
      <c r="AO100" s="95">
        <f t="shared" si="87"/>
        <v>2.1214636918170104E-2</v>
      </c>
      <c r="AP100" s="36"/>
      <c r="AQ100" s="34"/>
      <c r="AR100" s="38"/>
      <c r="AS100" s="35"/>
      <c r="AT100" s="35"/>
    </row>
    <row r="101" spans="1:46" s="109" customFormat="1">
      <c r="A101" s="251" t="s">
        <v>218</v>
      </c>
      <c r="B101" s="74">
        <v>0</v>
      </c>
      <c r="C101" s="85">
        <v>0</v>
      </c>
      <c r="D101" s="74">
        <v>0</v>
      </c>
      <c r="E101" s="85">
        <v>0</v>
      </c>
      <c r="F101" s="29" t="e">
        <f t="shared" si="88"/>
        <v>#DIV/0!</v>
      </c>
      <c r="G101" s="29" t="e">
        <f t="shared" si="88"/>
        <v>#DIV/0!</v>
      </c>
      <c r="H101" s="74">
        <v>1325823021.5999999</v>
      </c>
      <c r="I101" s="85">
        <v>415.75639999999999</v>
      </c>
      <c r="J101" s="29" t="e">
        <f t="shared" si="89"/>
        <v>#DIV/0!</v>
      </c>
      <c r="K101" s="29" t="e">
        <f t="shared" si="89"/>
        <v>#DIV/0!</v>
      </c>
      <c r="L101" s="85">
        <v>1325823021.5999999</v>
      </c>
      <c r="M101" s="74">
        <v>415.85739999999998</v>
      </c>
      <c r="N101" s="29">
        <f t="shared" si="90"/>
        <v>0</v>
      </c>
      <c r="O101" s="29">
        <f t="shared" si="91"/>
        <v>2.4293071615974905E-4</v>
      </c>
      <c r="P101" s="85">
        <v>1325823021.5999999</v>
      </c>
      <c r="Q101" s="74">
        <v>415.86</v>
      </c>
      <c r="R101" s="29">
        <f t="shared" si="92"/>
        <v>0</v>
      </c>
      <c r="S101" s="29">
        <f t="shared" si="93"/>
        <v>6.2521431626068639E-6</v>
      </c>
      <c r="T101" s="85">
        <v>1481042646.72</v>
      </c>
      <c r="U101" s="74">
        <v>415.86</v>
      </c>
      <c r="V101" s="29">
        <f t="shared" si="94"/>
        <v>0.11707416645449516</v>
      </c>
      <c r="W101" s="29">
        <f t="shared" si="95"/>
        <v>0</v>
      </c>
      <c r="X101" s="85">
        <v>1484619347.9400001</v>
      </c>
      <c r="Y101" s="74">
        <v>416.06950000000001</v>
      </c>
      <c r="Z101" s="29">
        <f t="shared" si="96"/>
        <v>2.4149886756611575E-3</v>
      </c>
      <c r="AA101" s="29">
        <f t="shared" si="97"/>
        <v>5.0377530899819978E-4</v>
      </c>
      <c r="AB101" s="85">
        <v>1484619347.9400001</v>
      </c>
      <c r="AC101" s="74">
        <v>417.62490000000003</v>
      </c>
      <c r="AD101" s="29">
        <f t="shared" si="98"/>
        <v>0</v>
      </c>
      <c r="AE101" s="29">
        <f t="shared" si="99"/>
        <v>3.7383177570093941E-3</v>
      </c>
      <c r="AF101" s="85">
        <v>1595523988.957</v>
      </c>
      <c r="AG101" s="74">
        <v>418.28140000000002</v>
      </c>
      <c r="AH101" s="29">
        <f t="shared" si="100"/>
        <v>7.4702408513594359E-2</v>
      </c>
      <c r="AI101" s="29">
        <f t="shared" si="101"/>
        <v>1.5719848122082616E-3</v>
      </c>
      <c r="AJ101" s="30" t="e">
        <f t="shared" si="82"/>
        <v>#DIV/0!</v>
      </c>
      <c r="AK101" s="30" t="e">
        <f t="shared" si="83"/>
        <v>#DIV/0!</v>
      </c>
      <c r="AL101" s="31" t="e">
        <f t="shared" si="84"/>
        <v>#DIV/0!</v>
      </c>
      <c r="AM101" s="31" t="e">
        <f t="shared" si="85"/>
        <v>#DIV/0!</v>
      </c>
      <c r="AN101" s="32" t="e">
        <f t="shared" si="86"/>
        <v>#DIV/0!</v>
      </c>
      <c r="AO101" s="95" t="e">
        <f t="shared" si="87"/>
        <v>#DIV/0!</v>
      </c>
      <c r="AP101" s="36"/>
      <c r="AQ101" s="34"/>
      <c r="AR101" s="38"/>
      <c r="AS101" s="35"/>
      <c r="AT101" s="35"/>
    </row>
    <row r="102" spans="1:46" s="136" customFormat="1">
      <c r="A102" s="253" t="s">
        <v>47</v>
      </c>
      <c r="B102" s="90">
        <f>SUM(B85:B101)</f>
        <v>248901457616.67618</v>
      </c>
      <c r="C102" s="84"/>
      <c r="D102" s="90">
        <f>SUM(D85:D101)</f>
        <v>249308889980.215</v>
      </c>
      <c r="E102" s="84"/>
      <c r="F102" s="29">
        <f>((D102-B102)/B102)</f>
        <v>1.6369223685555499E-3</v>
      </c>
      <c r="G102" s="29"/>
      <c r="H102" s="90">
        <f>SUM(H85:H101)</f>
        <v>251583674347.76721</v>
      </c>
      <c r="I102" s="84"/>
      <c r="J102" s="29">
        <f>((H102-D102)/D102)</f>
        <v>9.1243612200621535E-3</v>
      </c>
      <c r="K102" s="29"/>
      <c r="L102" s="90">
        <f>SUM(L85:L101)</f>
        <v>253508946774.55542</v>
      </c>
      <c r="M102" s="108"/>
      <c r="N102" s="29">
        <f>((L102-H102)/H102)</f>
        <v>7.6526127213122751E-3</v>
      </c>
      <c r="O102" s="29"/>
      <c r="P102" s="90">
        <f>SUM(P85:P101)</f>
        <v>256903231714.80502</v>
      </c>
      <c r="Q102" s="108"/>
      <c r="R102" s="29">
        <f>((P102-L102)/L102)</f>
        <v>1.3389211637047779E-2</v>
      </c>
      <c r="S102" s="29"/>
      <c r="T102" s="90">
        <f>SUM(T85:T101)</f>
        <v>257437121498.53989</v>
      </c>
      <c r="U102" s="108"/>
      <c r="V102" s="29">
        <f>((T102-P102)/P102)</f>
        <v>2.0781746503194956E-3</v>
      </c>
      <c r="W102" s="29"/>
      <c r="X102" s="90">
        <f>SUM(X85:X101)</f>
        <v>261527720350.76688</v>
      </c>
      <c r="Y102" s="108"/>
      <c r="Z102" s="29">
        <f>((X102-T102)/T102)</f>
        <v>1.5889700865266202E-2</v>
      </c>
      <c r="AA102" s="29"/>
      <c r="AB102" s="90">
        <f>SUM(AB85:AB101)</f>
        <v>272186755417.89178</v>
      </c>
      <c r="AC102" s="108"/>
      <c r="AD102" s="29">
        <f>((AB102-X102)/X102)</f>
        <v>4.075680793159811E-2</v>
      </c>
      <c r="AE102" s="29"/>
      <c r="AF102" s="90">
        <f>SUM(AF85:AF101)</f>
        <v>263471294752.3461</v>
      </c>
      <c r="AG102" s="108"/>
      <c r="AH102" s="29">
        <f>((AF102-AB102)/AB102)</f>
        <v>-3.202014973933881E-2</v>
      </c>
      <c r="AI102" s="29"/>
      <c r="AJ102" s="30">
        <f t="shared" si="82"/>
        <v>7.3134552068528438E-3</v>
      </c>
      <c r="AK102" s="30"/>
      <c r="AL102" s="31">
        <f t="shared" si="84"/>
        <v>5.6806657689804099E-2</v>
      </c>
      <c r="AM102" s="31"/>
      <c r="AN102" s="32">
        <f t="shared" si="86"/>
        <v>2.0139097445039177E-2</v>
      </c>
      <c r="AO102" s="95"/>
      <c r="AP102" s="36"/>
      <c r="AQ102" s="34"/>
      <c r="AR102" s="38"/>
      <c r="AS102" s="35"/>
      <c r="AT102" s="35"/>
    </row>
    <row r="103" spans="1:46" s="136" customFormat="1" ht="8.25" customHeight="1">
      <c r="A103" s="253"/>
      <c r="B103" s="79"/>
      <c r="C103" s="81"/>
      <c r="D103" s="79"/>
      <c r="E103" s="81"/>
      <c r="F103" s="29"/>
      <c r="G103" s="29"/>
      <c r="H103" s="79"/>
      <c r="I103" s="79"/>
      <c r="J103" s="29"/>
      <c r="K103" s="29"/>
      <c r="L103" s="108"/>
      <c r="M103" s="108"/>
      <c r="N103" s="29"/>
      <c r="O103" s="29"/>
      <c r="P103" s="108"/>
      <c r="Q103" s="108"/>
      <c r="R103" s="29"/>
      <c r="S103" s="29"/>
      <c r="T103" s="108"/>
      <c r="U103" s="108"/>
      <c r="V103" s="29"/>
      <c r="W103" s="29"/>
      <c r="X103" s="108"/>
      <c r="Y103" s="108"/>
      <c r="Z103" s="29"/>
      <c r="AA103" s="29"/>
      <c r="AB103" s="108"/>
      <c r="AC103" s="108"/>
      <c r="AD103" s="29"/>
      <c r="AE103" s="29"/>
      <c r="AF103" s="108"/>
      <c r="AG103" s="108"/>
      <c r="AH103" s="29"/>
      <c r="AI103" s="29"/>
      <c r="AJ103" s="30"/>
      <c r="AK103" s="30"/>
      <c r="AL103" s="31"/>
      <c r="AM103" s="31"/>
      <c r="AN103" s="32"/>
      <c r="AO103" s="95"/>
      <c r="AP103" s="36"/>
      <c r="AQ103" s="34"/>
      <c r="AR103" s="38"/>
      <c r="AS103" s="35"/>
      <c r="AT103" s="35"/>
    </row>
    <row r="104" spans="1:46">
      <c r="A104" s="255" t="s">
        <v>245</v>
      </c>
      <c r="B104" s="79"/>
      <c r="C104" s="79"/>
      <c r="D104" s="79"/>
      <c r="E104" s="79"/>
      <c r="F104" s="29"/>
      <c r="G104" s="29"/>
      <c r="H104" s="79"/>
      <c r="I104" s="79"/>
      <c r="J104" s="29"/>
      <c r="K104" s="29"/>
      <c r="L104" s="108"/>
      <c r="M104" s="108"/>
      <c r="N104" s="29"/>
      <c r="O104" s="29"/>
      <c r="P104" s="108"/>
      <c r="Q104" s="108"/>
      <c r="R104" s="29"/>
      <c r="S104" s="29"/>
      <c r="T104" s="108"/>
      <c r="U104" s="108"/>
      <c r="V104" s="29"/>
      <c r="W104" s="29"/>
      <c r="X104" s="108"/>
      <c r="Y104" s="108"/>
      <c r="Z104" s="29"/>
      <c r="AA104" s="29"/>
      <c r="AB104" s="108"/>
      <c r="AC104" s="108"/>
      <c r="AD104" s="29"/>
      <c r="AE104" s="29"/>
      <c r="AF104" s="108"/>
      <c r="AG104" s="108"/>
      <c r="AH104" s="29"/>
      <c r="AI104" s="29"/>
      <c r="AJ104" s="30"/>
      <c r="AK104" s="30"/>
      <c r="AL104" s="31"/>
      <c r="AM104" s="31"/>
      <c r="AN104" s="32"/>
      <c r="AO104" s="95"/>
      <c r="AP104" s="36"/>
      <c r="AQ104" s="60">
        <f>SUM(AQ89:AQ97)</f>
        <v>16564722721.154379</v>
      </c>
      <c r="AR104" s="61"/>
      <c r="AS104" s="35" t="e">
        <f>(#REF!/AQ104)-1</f>
        <v>#REF!</v>
      </c>
      <c r="AT104" s="35" t="e">
        <f>(#REF!/AR104)-1</f>
        <v>#REF!</v>
      </c>
    </row>
    <row r="105" spans="1:46">
      <c r="A105" s="251" t="s">
        <v>154</v>
      </c>
      <c r="B105" s="74">
        <v>2384883790.6500001</v>
      </c>
      <c r="C105" s="86">
        <v>67.900000000000006</v>
      </c>
      <c r="D105" s="74">
        <v>2386501552.9400001</v>
      </c>
      <c r="E105" s="86">
        <v>67.900000000000006</v>
      </c>
      <c r="F105" s="29">
        <f t="shared" ref="F105:G108" si="102">((D105-B105)/B105)</f>
        <v>6.7834009201724694E-4</v>
      </c>
      <c r="G105" s="29">
        <f t="shared" si="102"/>
        <v>0</v>
      </c>
      <c r="H105" s="74">
        <v>2390088008.3400002</v>
      </c>
      <c r="I105" s="86">
        <v>67.900000000000006</v>
      </c>
      <c r="J105" s="29">
        <f t="shared" ref="J105:K108" si="103">((H105-D105)/D105)</f>
        <v>1.502808743443656E-3</v>
      </c>
      <c r="K105" s="29">
        <f t="shared" si="103"/>
        <v>0</v>
      </c>
      <c r="L105" s="85">
        <v>2394724644.7800002</v>
      </c>
      <c r="M105" s="86">
        <v>67.900000000000006</v>
      </c>
      <c r="N105" s="29">
        <f t="shared" ref="N105:O108" si="104">((L105-H105)/H105)</f>
        <v>1.9399438111989708E-3</v>
      </c>
      <c r="O105" s="29">
        <f t="shared" si="104"/>
        <v>0</v>
      </c>
      <c r="P105" s="85">
        <v>2397774543.3200002</v>
      </c>
      <c r="Q105" s="86">
        <v>67.900000000000006</v>
      </c>
      <c r="R105" s="29">
        <f t="shared" ref="R105:S108" si="105">((P105-L105)/L105)</f>
        <v>1.2735904926055293E-3</v>
      </c>
      <c r="S105" s="29">
        <f t="shared" si="105"/>
        <v>0</v>
      </c>
      <c r="T105" s="85">
        <v>2401420912.3000002</v>
      </c>
      <c r="U105" s="86">
        <v>67.900000000000006</v>
      </c>
      <c r="V105" s="29">
        <f t="shared" ref="V105:W108" si="106">((T105-P105)/P105)</f>
        <v>1.5207305416426657E-3</v>
      </c>
      <c r="W105" s="29">
        <f t="shared" si="106"/>
        <v>0</v>
      </c>
      <c r="X105" s="85">
        <v>2401454366.7800002</v>
      </c>
      <c r="Y105" s="86">
        <v>67.900000000000006</v>
      </c>
      <c r="Z105" s="29">
        <f t="shared" ref="Z105:AA108" si="107">((X105-T105)/T105)</f>
        <v>1.3931118792489193E-5</v>
      </c>
      <c r="AA105" s="29">
        <f t="shared" si="107"/>
        <v>0</v>
      </c>
      <c r="AB105" s="85">
        <v>2406796715.8099999</v>
      </c>
      <c r="AC105" s="86">
        <v>67.900000000000006</v>
      </c>
      <c r="AD105" s="29">
        <f t="shared" ref="AD105:AD108" si="108">((AB105-X105)/X105)</f>
        <v>2.2246306671082172E-3</v>
      </c>
      <c r="AE105" s="29">
        <f t="shared" ref="AE105:AE108" si="109">((AC105-Y105)/Y105)</f>
        <v>0</v>
      </c>
      <c r="AF105" s="85">
        <v>2408590302.6700001</v>
      </c>
      <c r="AG105" s="86">
        <v>67.900000000000006</v>
      </c>
      <c r="AH105" s="29">
        <f t="shared" ref="AH105:AH108" si="110">((AF105-AB105)/AB105)</f>
        <v>7.4521742871686925E-4</v>
      </c>
      <c r="AI105" s="29">
        <f t="shared" ref="AI105:AI108" si="111">((AG105-AC105)/AC105)</f>
        <v>0</v>
      </c>
      <c r="AJ105" s="30">
        <f t="shared" si="82"/>
        <v>1.2373991119407053E-3</v>
      </c>
      <c r="AK105" s="30">
        <f t="shared" si="83"/>
        <v>0</v>
      </c>
      <c r="AL105" s="31">
        <f t="shared" si="84"/>
        <v>9.2557030615749037E-3</v>
      </c>
      <c r="AM105" s="31">
        <f t="shared" si="85"/>
        <v>0</v>
      </c>
      <c r="AN105" s="32">
        <f t="shared" si="86"/>
        <v>7.2426196058738852E-4</v>
      </c>
      <c r="AO105" s="95">
        <f t="shared" si="87"/>
        <v>0</v>
      </c>
      <c r="AP105" s="36"/>
      <c r="AQ105" s="46"/>
      <c r="AR105" s="19"/>
      <c r="AS105" s="35" t="e">
        <f>(#REF!/AQ105)-1</f>
        <v>#REF!</v>
      </c>
      <c r="AT105" s="35" t="e">
        <f>(#REF!/AR105)-1</f>
        <v>#REF!</v>
      </c>
    </row>
    <row r="106" spans="1:46">
      <c r="A106" s="251" t="s">
        <v>26</v>
      </c>
      <c r="B106" s="74">
        <v>9875125238.4200001</v>
      </c>
      <c r="C106" s="86">
        <v>36.6</v>
      </c>
      <c r="D106" s="74">
        <v>9871780456.6599998</v>
      </c>
      <c r="E106" s="86">
        <v>36.6</v>
      </c>
      <c r="F106" s="29">
        <f t="shared" si="102"/>
        <v>-3.3870778134408621E-4</v>
      </c>
      <c r="G106" s="29">
        <f t="shared" si="102"/>
        <v>0</v>
      </c>
      <c r="H106" s="74">
        <v>9871587925.9099998</v>
      </c>
      <c r="I106" s="86">
        <v>36.6</v>
      </c>
      <c r="J106" s="29">
        <f t="shared" si="103"/>
        <v>-1.9503143414226668E-5</v>
      </c>
      <c r="K106" s="29">
        <f t="shared" si="103"/>
        <v>0</v>
      </c>
      <c r="L106" s="85">
        <v>9881430349.6700001</v>
      </c>
      <c r="M106" s="86">
        <v>36.6</v>
      </c>
      <c r="N106" s="29">
        <f t="shared" si="104"/>
        <v>9.9704564593572397E-4</v>
      </c>
      <c r="O106" s="29">
        <f t="shared" si="104"/>
        <v>0</v>
      </c>
      <c r="P106" s="85">
        <v>9902595816.0400009</v>
      </c>
      <c r="Q106" s="86">
        <v>36.6</v>
      </c>
      <c r="R106" s="29">
        <f t="shared" si="105"/>
        <v>2.141943587216367E-3</v>
      </c>
      <c r="S106" s="29">
        <f t="shared" si="105"/>
        <v>0</v>
      </c>
      <c r="T106" s="85">
        <v>9905373605.6399994</v>
      </c>
      <c r="U106" s="86">
        <v>36.6</v>
      </c>
      <c r="V106" s="29">
        <f t="shared" si="106"/>
        <v>2.8051125700789213E-4</v>
      </c>
      <c r="W106" s="29">
        <f t="shared" si="106"/>
        <v>0</v>
      </c>
      <c r="X106" s="85">
        <v>9904575354.7399998</v>
      </c>
      <c r="Y106" s="86">
        <v>36.6</v>
      </c>
      <c r="Z106" s="29">
        <f t="shared" si="107"/>
        <v>-8.0587661988347839E-5</v>
      </c>
      <c r="AA106" s="29">
        <f t="shared" si="107"/>
        <v>0</v>
      </c>
      <c r="AB106" s="85">
        <v>9921342054.2600002</v>
      </c>
      <c r="AC106" s="86">
        <v>36.6</v>
      </c>
      <c r="AD106" s="29">
        <f t="shared" si="108"/>
        <v>1.6928236617409825E-3</v>
      </c>
      <c r="AE106" s="29">
        <f t="shared" si="109"/>
        <v>0</v>
      </c>
      <c r="AF106" s="85">
        <v>9910124562.9500008</v>
      </c>
      <c r="AG106" s="86">
        <v>36.6</v>
      </c>
      <c r="AH106" s="29">
        <f t="shared" si="110"/>
        <v>-1.130642532900368E-3</v>
      </c>
      <c r="AI106" s="29">
        <f t="shared" si="111"/>
        <v>0</v>
      </c>
      <c r="AJ106" s="30">
        <f t="shared" si="82"/>
        <v>4.4286037903174208E-4</v>
      </c>
      <c r="AK106" s="30">
        <f t="shared" si="83"/>
        <v>0</v>
      </c>
      <c r="AL106" s="31">
        <f t="shared" si="84"/>
        <v>3.8842138414992861E-3</v>
      </c>
      <c r="AM106" s="31">
        <f t="shared" si="85"/>
        <v>0</v>
      </c>
      <c r="AN106" s="32">
        <f t="shared" si="86"/>
        <v>1.0926578725840995E-3</v>
      </c>
      <c r="AO106" s="95">
        <f t="shared" si="87"/>
        <v>0</v>
      </c>
      <c r="AP106" s="36"/>
      <c r="AQ106" s="34">
        <v>640873657.65999997</v>
      </c>
      <c r="AR106" s="38">
        <v>11.5358</v>
      </c>
      <c r="AS106" s="35" t="e">
        <f>(#REF!/AQ106)-1</f>
        <v>#REF!</v>
      </c>
      <c r="AT106" s="35" t="e">
        <f>(#REF!/AR106)-1</f>
        <v>#REF!</v>
      </c>
    </row>
    <row r="107" spans="1:46">
      <c r="A107" s="251" t="s">
        <v>202</v>
      </c>
      <c r="B107" s="74">
        <v>30489773953.52</v>
      </c>
      <c r="C107" s="86">
        <v>11.43</v>
      </c>
      <c r="D107" s="74">
        <v>30495212923.73</v>
      </c>
      <c r="E107" s="86">
        <v>11.43</v>
      </c>
      <c r="F107" s="29">
        <f t="shared" si="102"/>
        <v>1.7838670166235075E-4</v>
      </c>
      <c r="G107" s="29">
        <f t="shared" si="102"/>
        <v>0</v>
      </c>
      <c r="H107" s="74">
        <v>30449548998.889999</v>
      </c>
      <c r="I107" s="86">
        <v>11.41</v>
      </c>
      <c r="J107" s="29">
        <f t="shared" si="103"/>
        <v>-1.4974128875311621E-3</v>
      </c>
      <c r="K107" s="29">
        <f t="shared" si="103"/>
        <v>-1.7497812773402952E-3</v>
      </c>
      <c r="L107" s="85">
        <v>30472620660.27</v>
      </c>
      <c r="M107" s="86">
        <v>11.42</v>
      </c>
      <c r="N107" s="29">
        <f t="shared" si="104"/>
        <v>7.5770125136638696E-4</v>
      </c>
      <c r="O107" s="29">
        <f t="shared" si="104"/>
        <v>8.7642418930760615E-4</v>
      </c>
      <c r="P107" s="85">
        <v>30472529826.110001</v>
      </c>
      <c r="Q107" s="86">
        <v>11.42</v>
      </c>
      <c r="R107" s="29">
        <f t="shared" si="105"/>
        <v>-2.980845035040796E-6</v>
      </c>
      <c r="S107" s="29">
        <f t="shared" si="105"/>
        <v>0</v>
      </c>
      <c r="T107" s="85">
        <v>30468123234.040001</v>
      </c>
      <c r="U107" s="86">
        <v>11.42</v>
      </c>
      <c r="V107" s="29">
        <f t="shared" si="106"/>
        <v>-1.4460867197917918E-4</v>
      </c>
      <c r="W107" s="29">
        <f t="shared" si="106"/>
        <v>0</v>
      </c>
      <c r="X107" s="85">
        <v>30468503699.52</v>
      </c>
      <c r="Y107" s="86">
        <v>11.42</v>
      </c>
      <c r="Z107" s="29">
        <f t="shared" si="107"/>
        <v>1.248732903818879E-5</v>
      </c>
      <c r="AA107" s="29">
        <f t="shared" si="107"/>
        <v>0</v>
      </c>
      <c r="AB107" s="85">
        <v>30471766434.77</v>
      </c>
      <c r="AC107" s="86">
        <v>11.42</v>
      </c>
      <c r="AD107" s="29">
        <f t="shared" si="108"/>
        <v>1.0708550975056254E-4</v>
      </c>
      <c r="AE107" s="29">
        <f t="shared" si="109"/>
        <v>0</v>
      </c>
      <c r="AF107" s="85">
        <v>29980978668.02</v>
      </c>
      <c r="AG107" s="86">
        <v>11.24</v>
      </c>
      <c r="AH107" s="29">
        <f t="shared" si="110"/>
        <v>-1.610631165083963E-2</v>
      </c>
      <c r="AI107" s="29">
        <f t="shared" si="111"/>
        <v>-1.5761821366024494E-2</v>
      </c>
      <c r="AJ107" s="30">
        <f t="shared" si="82"/>
        <v>-2.0869566579459404E-3</v>
      </c>
      <c r="AK107" s="30">
        <f t="shared" si="83"/>
        <v>-2.0793973067571481E-3</v>
      </c>
      <c r="AL107" s="31">
        <f t="shared" si="84"/>
        <v>-1.6862786201759725E-2</v>
      </c>
      <c r="AM107" s="31">
        <f t="shared" si="85"/>
        <v>-1.6622922134733115E-2</v>
      </c>
      <c r="AN107" s="32">
        <f t="shared" si="86"/>
        <v>5.7002618036047087E-3</v>
      </c>
      <c r="AO107" s="95">
        <f t="shared" si="87"/>
        <v>5.5764008025890339E-3</v>
      </c>
      <c r="AP107" s="36"/>
      <c r="AQ107" s="34">
        <v>2128320668.46</v>
      </c>
      <c r="AR107" s="41">
        <v>1.04</v>
      </c>
      <c r="AS107" s="35" t="e">
        <f>(#REF!/AQ107)-1</f>
        <v>#REF!</v>
      </c>
      <c r="AT107" s="35" t="e">
        <f>(#REF!/AR107)-1</f>
        <v>#REF!</v>
      </c>
    </row>
    <row r="108" spans="1:46">
      <c r="A108" s="251" t="s">
        <v>179</v>
      </c>
      <c r="B108" s="74">
        <v>7400000000</v>
      </c>
      <c r="C108" s="86">
        <v>100</v>
      </c>
      <c r="D108" s="74">
        <v>7400000000</v>
      </c>
      <c r="E108" s="86">
        <v>100</v>
      </c>
      <c r="F108" s="29">
        <f t="shared" si="102"/>
        <v>0</v>
      </c>
      <c r="G108" s="29">
        <f t="shared" si="102"/>
        <v>0</v>
      </c>
      <c r="H108" s="74">
        <v>7400000000</v>
      </c>
      <c r="I108" s="86">
        <v>100</v>
      </c>
      <c r="J108" s="29">
        <f t="shared" si="103"/>
        <v>0</v>
      </c>
      <c r="K108" s="29">
        <f t="shared" si="103"/>
        <v>0</v>
      </c>
      <c r="L108" s="85">
        <v>7400000000</v>
      </c>
      <c r="M108" s="86">
        <v>100</v>
      </c>
      <c r="N108" s="29">
        <f t="shared" si="104"/>
        <v>0</v>
      </c>
      <c r="O108" s="29">
        <f t="shared" si="104"/>
        <v>0</v>
      </c>
      <c r="P108" s="85">
        <v>7400000000</v>
      </c>
      <c r="Q108" s="86">
        <v>100</v>
      </c>
      <c r="R108" s="29">
        <f t="shared" si="105"/>
        <v>0</v>
      </c>
      <c r="S108" s="29">
        <f t="shared" si="105"/>
        <v>0</v>
      </c>
      <c r="T108" s="85">
        <v>7400000000</v>
      </c>
      <c r="U108" s="86">
        <v>100</v>
      </c>
      <c r="V108" s="29">
        <f t="shared" si="106"/>
        <v>0</v>
      </c>
      <c r="W108" s="29">
        <f t="shared" si="106"/>
        <v>0</v>
      </c>
      <c r="X108" s="85">
        <v>7400000000</v>
      </c>
      <c r="Y108" s="86">
        <v>100</v>
      </c>
      <c r="Z108" s="29">
        <f t="shared" si="107"/>
        <v>0</v>
      </c>
      <c r="AA108" s="29">
        <f t="shared" si="107"/>
        <v>0</v>
      </c>
      <c r="AB108" s="85">
        <v>7400000000</v>
      </c>
      <c r="AC108" s="86">
        <v>100</v>
      </c>
      <c r="AD108" s="29">
        <f t="shared" si="108"/>
        <v>0</v>
      </c>
      <c r="AE108" s="29">
        <f t="shared" si="109"/>
        <v>0</v>
      </c>
      <c r="AF108" s="85">
        <v>7400000000</v>
      </c>
      <c r="AG108" s="86">
        <v>100</v>
      </c>
      <c r="AH108" s="29">
        <f t="shared" si="110"/>
        <v>0</v>
      </c>
      <c r="AI108" s="29">
        <f t="shared" si="111"/>
        <v>0</v>
      </c>
      <c r="AJ108" s="30">
        <f t="shared" si="82"/>
        <v>0</v>
      </c>
      <c r="AK108" s="30">
        <f t="shared" si="83"/>
        <v>0</v>
      </c>
      <c r="AL108" s="31">
        <f t="shared" si="84"/>
        <v>0</v>
      </c>
      <c r="AM108" s="31">
        <f t="shared" si="85"/>
        <v>0</v>
      </c>
      <c r="AN108" s="32">
        <f t="shared" si="86"/>
        <v>0</v>
      </c>
      <c r="AO108" s="95">
        <f t="shared" si="87"/>
        <v>0</v>
      </c>
      <c r="AP108" s="36"/>
      <c r="AQ108" s="34">
        <v>1789192828.73</v>
      </c>
      <c r="AR108" s="38">
        <v>0.79</v>
      </c>
      <c r="AS108" s="35" t="e">
        <f>(#REF!/AQ108)-1</f>
        <v>#REF!</v>
      </c>
      <c r="AT108" s="35" t="e">
        <f>(#REF!/AR108)-1</f>
        <v>#REF!</v>
      </c>
    </row>
    <row r="109" spans="1:46">
      <c r="A109" s="253" t="s">
        <v>47</v>
      </c>
      <c r="B109" s="79">
        <f>SUM(B105:B108)</f>
        <v>50149782982.589996</v>
      </c>
      <c r="C109" s="81"/>
      <c r="D109" s="79">
        <f>SUM(D105:D108)</f>
        <v>50153494933.330002</v>
      </c>
      <c r="E109" s="81"/>
      <c r="F109" s="29">
        <f>((D109-B109)/B109)</f>
        <v>7.4017284208271331E-5</v>
      </c>
      <c r="G109" s="29"/>
      <c r="H109" s="79">
        <f>SUM(H105:H108)</f>
        <v>50111224933.139999</v>
      </c>
      <c r="I109" s="81"/>
      <c r="J109" s="29">
        <f>((H109-D109)/D109)</f>
        <v>-8.42812654356247E-4</v>
      </c>
      <c r="K109" s="29"/>
      <c r="L109" s="79">
        <f>SUM(L105:L108)</f>
        <v>50148775654.720001</v>
      </c>
      <c r="M109" s="108"/>
      <c r="N109" s="29">
        <f>((L109-H109)/H109)</f>
        <v>7.4934750906814206E-4</v>
      </c>
      <c r="O109" s="29"/>
      <c r="P109" s="79">
        <f>SUM(P105:P108)</f>
        <v>50172900185.470001</v>
      </c>
      <c r="Q109" s="108"/>
      <c r="R109" s="29">
        <f>((P109-L109)/L109)</f>
        <v>4.8105921700063278E-4</v>
      </c>
      <c r="S109" s="29"/>
      <c r="T109" s="79">
        <f>SUM(T105:T108)</f>
        <v>50174917751.979996</v>
      </c>
      <c r="U109" s="108"/>
      <c r="V109" s="29">
        <f>((T109-P109)/P109)</f>
        <v>4.0212276000317619E-5</v>
      </c>
      <c r="W109" s="29"/>
      <c r="X109" s="79">
        <f>SUM(X105:X108)</f>
        <v>50174533421.040001</v>
      </c>
      <c r="Y109" s="108"/>
      <c r="Z109" s="29">
        <f>((X109-T109)/T109)</f>
        <v>-7.6598220229199197E-6</v>
      </c>
      <c r="AA109" s="29"/>
      <c r="AB109" s="79">
        <f>SUM(AB105:AB108)</f>
        <v>50199905204.839996</v>
      </c>
      <c r="AC109" s="108"/>
      <c r="AD109" s="29">
        <f>((AB109-X109)/X109)</f>
        <v>5.0567054778741824E-4</v>
      </c>
      <c r="AE109" s="29"/>
      <c r="AF109" s="79">
        <f>SUM(AF105:AF108)</f>
        <v>49699693533.639999</v>
      </c>
      <c r="AG109" s="108"/>
      <c r="AH109" s="29">
        <f>((AF109-AB109)/AB109)</f>
        <v>-9.9643947365814813E-3</v>
      </c>
      <c r="AI109" s="29"/>
      <c r="AJ109" s="30">
        <f t="shared" si="82"/>
        <v>-1.1205700473619832E-3</v>
      </c>
      <c r="AK109" s="30"/>
      <c r="AL109" s="31">
        <f t="shared" si="84"/>
        <v>-9.0482507807930299E-3</v>
      </c>
      <c r="AM109" s="31"/>
      <c r="AN109" s="32">
        <f t="shared" si="86"/>
        <v>3.6057468893278188E-3</v>
      </c>
      <c r="AO109" s="95"/>
      <c r="AP109" s="36"/>
      <c r="AQ109" s="34">
        <v>204378030.47999999</v>
      </c>
      <c r="AR109" s="38">
        <v>22.9087</v>
      </c>
      <c r="AS109" s="35" t="e">
        <f>(#REF!/AQ109)-1</f>
        <v>#REF!</v>
      </c>
      <c r="AT109" s="35" t="e">
        <f>(#REF!/AR109)-1</f>
        <v>#REF!</v>
      </c>
    </row>
    <row r="110" spans="1:46">
      <c r="A110" s="255" t="s">
        <v>68</v>
      </c>
      <c r="B110" s="144"/>
      <c r="C110" s="144"/>
      <c r="D110" s="144"/>
      <c r="E110" s="144"/>
      <c r="F110" s="29"/>
      <c r="G110" s="29"/>
      <c r="H110" s="79"/>
      <c r="I110" s="79"/>
      <c r="J110" s="29"/>
      <c r="K110" s="29"/>
      <c r="L110" s="108"/>
      <c r="M110" s="108"/>
      <c r="N110" s="29"/>
      <c r="O110" s="29"/>
      <c r="P110" s="108"/>
      <c r="Q110" s="108"/>
      <c r="R110" s="29"/>
      <c r="S110" s="29"/>
      <c r="T110" s="108"/>
      <c r="U110" s="108"/>
      <c r="V110" s="29"/>
      <c r="W110" s="29"/>
      <c r="X110" s="108"/>
      <c r="Y110" s="108"/>
      <c r="Z110" s="29"/>
      <c r="AA110" s="29"/>
      <c r="AB110" s="108"/>
      <c r="AC110" s="108"/>
      <c r="AD110" s="29"/>
      <c r="AE110" s="29"/>
      <c r="AF110" s="108"/>
      <c r="AG110" s="108"/>
      <c r="AH110" s="29"/>
      <c r="AI110" s="29"/>
      <c r="AJ110" s="30"/>
      <c r="AK110" s="30"/>
      <c r="AL110" s="31"/>
      <c r="AM110" s="31"/>
      <c r="AN110" s="32"/>
      <c r="AO110" s="95"/>
      <c r="AP110" s="36"/>
      <c r="AQ110" s="34">
        <v>160273731.87</v>
      </c>
      <c r="AR110" s="38">
        <v>133.94</v>
      </c>
      <c r="AS110" s="35" t="e">
        <f>(#REF!/AQ110)-1</f>
        <v>#REF!</v>
      </c>
      <c r="AT110" s="35" t="e">
        <f>(#REF!/AR110)-1</f>
        <v>#REF!</v>
      </c>
    </row>
    <row r="111" spans="1:46" s="109" customFormat="1">
      <c r="A111" s="251" t="s">
        <v>27</v>
      </c>
      <c r="B111" s="74">
        <v>1902941342.49</v>
      </c>
      <c r="C111" s="74">
        <v>3406.63</v>
      </c>
      <c r="D111" s="74">
        <v>1891055089.26</v>
      </c>
      <c r="E111" s="74">
        <v>3413.01</v>
      </c>
      <c r="F111" s="29">
        <f t="shared" ref="F111:F132" si="112">((D111-B111)/B111)</f>
        <v>-6.2462530844207996E-3</v>
      </c>
      <c r="G111" s="29">
        <f t="shared" ref="G111:G132" si="113">((E111-C111)/C111)</f>
        <v>1.8728185919809632E-3</v>
      </c>
      <c r="H111" s="74">
        <v>1629283542.3399999</v>
      </c>
      <c r="I111" s="74">
        <v>3417.43</v>
      </c>
      <c r="J111" s="29">
        <f t="shared" ref="J111:J132" si="114">((H111-D111)/D111)</f>
        <v>-0.13842618779680049</v>
      </c>
      <c r="K111" s="29">
        <f t="shared" ref="K111:K132" si="115">((I111-E111)/E111)</f>
        <v>1.295044550118405E-3</v>
      </c>
      <c r="L111" s="85">
        <v>1604180019.29</v>
      </c>
      <c r="M111" s="74">
        <v>3370.75</v>
      </c>
      <c r="N111" s="29">
        <f t="shared" ref="N111:N132" si="116">((L111-H111)/H111)</f>
        <v>-1.5407706760448781E-2</v>
      </c>
      <c r="O111" s="29">
        <f t="shared" ref="O111:O132" si="117">((M111-I111)/I111)</f>
        <v>-1.3659387317370023E-2</v>
      </c>
      <c r="P111" s="85">
        <v>1615212880.5899999</v>
      </c>
      <c r="Q111" s="74">
        <v>3400.65</v>
      </c>
      <c r="R111" s="29">
        <f t="shared" ref="R111:R132" si="118">((P111-L111)/L111)</f>
        <v>6.8775705764512812E-3</v>
      </c>
      <c r="S111" s="29">
        <f t="shared" ref="S111:S132" si="119">((Q111-M111)/M111)</f>
        <v>8.870429429652181E-3</v>
      </c>
      <c r="T111" s="85">
        <v>1619237985.1400001</v>
      </c>
      <c r="U111" s="74">
        <v>3411.25</v>
      </c>
      <c r="V111" s="29">
        <f t="shared" ref="V111:V132" si="120">((T111-P111)/P111)</f>
        <v>2.4919963172469954E-3</v>
      </c>
      <c r="W111" s="29">
        <f t="shared" ref="W111:W132" si="121">((U111-Q111)/Q111)</f>
        <v>3.1170511519856229E-3</v>
      </c>
      <c r="X111" s="85">
        <v>1616820471.3699999</v>
      </c>
      <c r="Y111" s="74">
        <v>3406.55</v>
      </c>
      <c r="Z111" s="29">
        <f t="shared" ref="Z111:Z132" si="122">((X111-T111)/T111)</f>
        <v>-1.4929947247940827E-3</v>
      </c>
      <c r="AA111" s="29">
        <f t="shared" ref="AA111:AA132" si="123">((Y111-U111)/U111)</f>
        <v>-1.3777940637595657E-3</v>
      </c>
      <c r="AB111" s="85">
        <v>1644708721.1500001</v>
      </c>
      <c r="AC111" s="74">
        <v>3461.94</v>
      </c>
      <c r="AD111" s="29">
        <f t="shared" ref="AD111:AD132" si="124">((AB111-X111)/X111)</f>
        <v>1.7248822781399671E-2</v>
      </c>
      <c r="AE111" s="29">
        <f t="shared" ref="AE111:AE132" si="125">((AC111-Y111)/Y111)</f>
        <v>1.6259852343279819E-2</v>
      </c>
      <c r="AF111" s="85">
        <v>1636702044.04</v>
      </c>
      <c r="AG111" s="74">
        <v>3460.39</v>
      </c>
      <c r="AH111" s="29">
        <f t="shared" ref="AH111:AH132" si="126">((AF111-AB111)/AB111)</f>
        <v>-4.8681429161522103E-3</v>
      </c>
      <c r="AI111" s="29">
        <f t="shared" ref="AI111:AI132" si="127">((AG111-AC111)/AC111)</f>
        <v>-4.47725841580207E-4</v>
      </c>
      <c r="AJ111" s="30">
        <f t="shared" si="82"/>
        <v>-1.7477861950939803E-2</v>
      </c>
      <c r="AK111" s="30">
        <f t="shared" si="83"/>
        <v>1.9912861055383993E-3</v>
      </c>
      <c r="AL111" s="31">
        <f t="shared" si="84"/>
        <v>-0.13450324459851268</v>
      </c>
      <c r="AM111" s="31">
        <f t="shared" si="85"/>
        <v>1.3882174385659477E-2</v>
      </c>
      <c r="AN111" s="32">
        <f t="shared" si="86"/>
        <v>4.9815915507396599E-2</v>
      </c>
      <c r="AO111" s="95">
        <f t="shared" si="87"/>
        <v>8.5767442058282076E-3</v>
      </c>
      <c r="AP111" s="36"/>
      <c r="AQ111" s="34"/>
      <c r="AR111" s="38"/>
      <c r="AS111" s="35"/>
      <c r="AT111" s="35"/>
    </row>
    <row r="112" spans="1:46" s="125" customFormat="1">
      <c r="A112" s="251" t="s">
        <v>238</v>
      </c>
      <c r="B112" s="74">
        <v>193859655.59999999</v>
      </c>
      <c r="C112" s="74">
        <v>142.52000000000001</v>
      </c>
      <c r="D112" s="74">
        <v>191827125.66</v>
      </c>
      <c r="E112" s="74">
        <v>142.79</v>
      </c>
      <c r="F112" s="29">
        <f t="shared" si="112"/>
        <v>-1.0484543231593349E-2</v>
      </c>
      <c r="G112" s="29">
        <f t="shared" si="113"/>
        <v>1.8944709514452833E-3</v>
      </c>
      <c r="H112" s="74">
        <v>191366853.68000001</v>
      </c>
      <c r="I112" s="74">
        <v>142.44</v>
      </c>
      <c r="J112" s="29">
        <f t="shared" si="114"/>
        <v>-2.3994102941196586E-3</v>
      </c>
      <c r="K112" s="29">
        <f t="shared" si="115"/>
        <v>-2.4511520414594464E-3</v>
      </c>
      <c r="L112" s="85">
        <v>187611933.34</v>
      </c>
      <c r="M112" s="74">
        <v>139.63999999999999</v>
      </c>
      <c r="N112" s="29">
        <f t="shared" si="116"/>
        <v>-1.9621581626037023E-2</v>
      </c>
      <c r="O112" s="29">
        <f t="shared" si="117"/>
        <v>-1.9657399606852088E-2</v>
      </c>
      <c r="P112" s="85">
        <v>189968472</v>
      </c>
      <c r="Q112" s="74">
        <v>141.30000000000001</v>
      </c>
      <c r="R112" s="29">
        <f t="shared" si="118"/>
        <v>1.2560707722836349E-2</v>
      </c>
      <c r="S112" s="29">
        <f t="shared" si="119"/>
        <v>1.1887711257519515E-2</v>
      </c>
      <c r="T112" s="85">
        <v>189968472</v>
      </c>
      <c r="U112" s="74">
        <v>141.30000000000001</v>
      </c>
      <c r="V112" s="29">
        <f t="shared" si="120"/>
        <v>0</v>
      </c>
      <c r="W112" s="29">
        <f t="shared" si="121"/>
        <v>0</v>
      </c>
      <c r="X112" s="85">
        <v>189191176</v>
      </c>
      <c r="Y112" s="74">
        <v>140.86000000000001</v>
      </c>
      <c r="Z112" s="29">
        <f t="shared" si="122"/>
        <v>-4.091710544473927E-3</v>
      </c>
      <c r="AA112" s="29">
        <f t="shared" si="123"/>
        <v>-3.113941967445136E-3</v>
      </c>
      <c r="AB112" s="85">
        <v>192660376.56</v>
      </c>
      <c r="AC112" s="74">
        <v>143.36000000000001</v>
      </c>
      <c r="AD112" s="29">
        <f t="shared" si="124"/>
        <v>1.8337010389956044E-2</v>
      </c>
      <c r="AE112" s="29">
        <f t="shared" si="125"/>
        <v>1.7748118699417861E-2</v>
      </c>
      <c r="AF112" s="85">
        <v>192660376.56</v>
      </c>
      <c r="AG112" s="74">
        <v>143.35599999999999</v>
      </c>
      <c r="AH112" s="29">
        <f t="shared" si="126"/>
        <v>0</v>
      </c>
      <c r="AI112" s="29">
        <f t="shared" si="127"/>
        <v>-2.7901785714418938E-5</v>
      </c>
      <c r="AJ112" s="30">
        <f t="shared" si="82"/>
        <v>-7.1244094792894536E-4</v>
      </c>
      <c r="AK112" s="30">
        <f t="shared" si="83"/>
        <v>7.849881883639461E-4</v>
      </c>
      <c r="AL112" s="31">
        <f t="shared" si="84"/>
        <v>4.3437595029020256E-3</v>
      </c>
      <c r="AM112" s="31">
        <f t="shared" si="85"/>
        <v>3.9638630156173579E-3</v>
      </c>
      <c r="AN112" s="32">
        <f t="shared" si="86"/>
        <v>1.1996357357412765E-2</v>
      </c>
      <c r="AO112" s="95">
        <f t="shared" si="87"/>
        <v>1.1065336374525413E-2</v>
      </c>
      <c r="AP112" s="36"/>
      <c r="AQ112" s="34"/>
      <c r="AR112" s="38"/>
      <c r="AS112" s="35"/>
      <c r="AT112" s="35"/>
    </row>
    <row r="113" spans="1:46" s="136" customFormat="1">
      <c r="A113" s="251" t="s">
        <v>83</v>
      </c>
      <c r="B113" s="74">
        <v>968676742.19000006</v>
      </c>
      <c r="C113" s="74">
        <v>1.3743000000000001</v>
      </c>
      <c r="D113" s="74">
        <v>962242730.42999995</v>
      </c>
      <c r="E113" s="74">
        <v>1.3652</v>
      </c>
      <c r="F113" s="29">
        <f t="shared" si="112"/>
        <v>-6.6420628056517508E-3</v>
      </c>
      <c r="G113" s="29">
        <f t="shared" si="113"/>
        <v>-6.6215527905116112E-3</v>
      </c>
      <c r="H113" s="74">
        <v>957837854.36000001</v>
      </c>
      <c r="I113" s="74">
        <v>1.359</v>
      </c>
      <c r="J113" s="29">
        <f t="shared" si="114"/>
        <v>-4.5777182104888596E-3</v>
      </c>
      <c r="K113" s="29">
        <f t="shared" si="115"/>
        <v>-4.5414591268678464E-3</v>
      </c>
      <c r="L113" s="85">
        <v>938737482.13999999</v>
      </c>
      <c r="M113" s="74">
        <v>1.3319000000000001</v>
      </c>
      <c r="N113" s="29">
        <f t="shared" si="116"/>
        <v>-1.994113318142177E-2</v>
      </c>
      <c r="O113" s="29">
        <f t="shared" si="117"/>
        <v>-1.9941133186166228E-2</v>
      </c>
      <c r="P113" s="85">
        <v>953220092.75999999</v>
      </c>
      <c r="Q113" s="74">
        <v>1.3539000000000001</v>
      </c>
      <c r="R113" s="29">
        <f t="shared" si="118"/>
        <v>1.5427753653752711E-2</v>
      </c>
      <c r="S113" s="29">
        <f t="shared" si="119"/>
        <v>1.6517756588332471E-2</v>
      </c>
      <c r="T113" s="74">
        <v>961593504.79999995</v>
      </c>
      <c r="U113" s="74">
        <v>1.3661000000000001</v>
      </c>
      <c r="V113" s="29">
        <f t="shared" si="120"/>
        <v>8.7843427804329809E-3</v>
      </c>
      <c r="W113" s="29">
        <f t="shared" si="121"/>
        <v>9.0110052441095996E-3</v>
      </c>
      <c r="X113" s="74">
        <v>958997517.36000001</v>
      </c>
      <c r="Y113" s="74">
        <v>1.3624000000000001</v>
      </c>
      <c r="Z113" s="29">
        <f t="shared" si="122"/>
        <v>-2.6996723948752885E-3</v>
      </c>
      <c r="AA113" s="29">
        <f t="shared" si="123"/>
        <v>-2.7084400849132833E-3</v>
      </c>
      <c r="AB113" s="74">
        <v>972886594.08000004</v>
      </c>
      <c r="AC113" s="74">
        <v>1.3821000000000001</v>
      </c>
      <c r="AD113" s="29">
        <f t="shared" si="124"/>
        <v>1.4482912070757926E-2</v>
      </c>
      <c r="AE113" s="29">
        <f t="shared" si="125"/>
        <v>1.4459776864357054E-2</v>
      </c>
      <c r="AF113" s="74">
        <v>972253066.88999999</v>
      </c>
      <c r="AG113" s="74">
        <v>1.3812</v>
      </c>
      <c r="AH113" s="29">
        <f t="shared" si="126"/>
        <v>-6.511829784222133E-4</v>
      </c>
      <c r="AI113" s="29">
        <f t="shared" si="127"/>
        <v>-6.5118298241814839E-4</v>
      </c>
      <c r="AJ113" s="30">
        <f t="shared" si="82"/>
        <v>5.2290486676046682E-4</v>
      </c>
      <c r="AK113" s="30">
        <f t="shared" si="83"/>
        <v>6.905963157402507E-4</v>
      </c>
      <c r="AL113" s="31">
        <f t="shared" si="84"/>
        <v>1.0403130253347503E-2</v>
      </c>
      <c r="AM113" s="31">
        <f t="shared" si="85"/>
        <v>1.1719894520949322E-2</v>
      </c>
      <c r="AN113" s="32">
        <f t="shared" si="86"/>
        <v>1.1911465857591518E-2</v>
      </c>
      <c r="AO113" s="95">
        <f t="shared" si="87"/>
        <v>1.212543107389456E-2</v>
      </c>
      <c r="AP113" s="36"/>
      <c r="AQ113" s="34"/>
      <c r="AR113" s="38"/>
      <c r="AS113" s="35"/>
      <c r="AT113" s="35"/>
    </row>
    <row r="114" spans="1:46">
      <c r="A114" s="251" t="s">
        <v>9</v>
      </c>
      <c r="B114" s="74">
        <v>4605063741.8699999</v>
      </c>
      <c r="C114" s="74">
        <v>457.63350000000003</v>
      </c>
      <c r="D114" s="74">
        <v>4580625665.9799995</v>
      </c>
      <c r="E114" s="74">
        <v>469.07249999999999</v>
      </c>
      <c r="F114" s="29">
        <f t="shared" si="112"/>
        <v>-5.3067834149189558E-3</v>
      </c>
      <c r="G114" s="29">
        <f t="shared" si="113"/>
        <v>2.4995984778212181E-2</v>
      </c>
      <c r="H114" s="74">
        <v>4570797146.4300003</v>
      </c>
      <c r="I114" s="74">
        <v>468.3365</v>
      </c>
      <c r="J114" s="29">
        <f t="shared" si="114"/>
        <v>-2.145671850680791E-3</v>
      </c>
      <c r="K114" s="29">
        <f t="shared" si="115"/>
        <v>-1.5690538243021922E-3</v>
      </c>
      <c r="L114" s="85">
        <v>4508758628.0699997</v>
      </c>
      <c r="M114" s="74">
        <v>461.90620000000001</v>
      </c>
      <c r="N114" s="29">
        <f t="shared" si="116"/>
        <v>-1.3572800623728292E-2</v>
      </c>
      <c r="O114" s="29">
        <f t="shared" si="117"/>
        <v>-1.3730085099068701E-2</v>
      </c>
      <c r="P114" s="85">
        <v>4518359926.9499998</v>
      </c>
      <c r="Q114" s="74">
        <v>463.17689999999999</v>
      </c>
      <c r="R114" s="29">
        <f t="shared" si="118"/>
        <v>2.129477240193274E-3</v>
      </c>
      <c r="S114" s="29">
        <f t="shared" si="119"/>
        <v>2.7509914350575433E-3</v>
      </c>
      <c r="T114" s="85">
        <v>4537305633.75</v>
      </c>
      <c r="U114" s="74">
        <v>465.01249999999999</v>
      </c>
      <c r="V114" s="29">
        <f t="shared" si="120"/>
        <v>4.1930494928032417E-3</v>
      </c>
      <c r="W114" s="29">
        <f t="shared" si="121"/>
        <v>3.9630646519720637E-3</v>
      </c>
      <c r="X114" s="74">
        <v>4479372746.4200001</v>
      </c>
      <c r="Y114" s="74">
        <v>458.97160000000002</v>
      </c>
      <c r="Z114" s="29">
        <f t="shared" si="122"/>
        <v>-1.2768125404441723E-2</v>
      </c>
      <c r="AA114" s="29">
        <f t="shared" si="123"/>
        <v>-1.2990833579742405E-2</v>
      </c>
      <c r="AB114" s="74">
        <v>4582602279.25</v>
      </c>
      <c r="AC114" s="74">
        <v>469.41570000000002</v>
      </c>
      <c r="AD114" s="29">
        <f t="shared" si="124"/>
        <v>2.3045533085520271E-2</v>
      </c>
      <c r="AE114" s="29">
        <f t="shared" si="125"/>
        <v>2.2755438462859122E-2</v>
      </c>
      <c r="AF114" s="74">
        <v>4601176134.6000004</v>
      </c>
      <c r="AG114" s="74">
        <v>471.2713</v>
      </c>
      <c r="AH114" s="29">
        <f t="shared" si="126"/>
        <v>4.0531240151698749E-3</v>
      </c>
      <c r="AI114" s="29">
        <f t="shared" si="127"/>
        <v>3.9529994416462452E-3</v>
      </c>
      <c r="AJ114" s="30">
        <f t="shared" si="82"/>
        <v>-4.6524682510387986E-5</v>
      </c>
      <c r="AK114" s="30">
        <f t="shared" si="83"/>
        <v>3.7660632833292317E-3</v>
      </c>
      <c r="AL114" s="31">
        <f t="shared" si="84"/>
        <v>4.4863890041545625E-3</v>
      </c>
      <c r="AM114" s="31">
        <f t="shared" si="85"/>
        <v>4.6875483001028746E-3</v>
      </c>
      <c r="AN114" s="32">
        <f t="shared" si="86"/>
        <v>1.1647410696274244E-2</v>
      </c>
      <c r="AO114" s="95">
        <f t="shared" si="87"/>
        <v>1.428176828368539E-2</v>
      </c>
      <c r="AP114" s="36"/>
      <c r="AQ114" s="62">
        <f>SUM(AQ106:AQ110)</f>
        <v>4923038917.1999998</v>
      </c>
      <c r="AR114" s="19"/>
      <c r="AS114" s="35" t="e">
        <f>(#REF!/AQ114)-1</f>
        <v>#REF!</v>
      </c>
      <c r="AT114" s="35" t="e">
        <f>(#REF!/AR114)-1</f>
        <v>#REF!</v>
      </c>
    </row>
    <row r="115" spans="1:46">
      <c r="A115" s="251" t="s">
        <v>17</v>
      </c>
      <c r="B115" s="74">
        <v>2468186952.9499998</v>
      </c>
      <c r="C115" s="74">
        <v>13.281000000000001</v>
      </c>
      <c r="D115" s="74">
        <v>2452580291.5500002</v>
      </c>
      <c r="E115" s="74">
        <v>13.206</v>
      </c>
      <c r="F115" s="29">
        <f t="shared" si="112"/>
        <v>-6.3231277441712398E-3</v>
      </c>
      <c r="G115" s="29">
        <f t="shared" si="113"/>
        <v>-5.6471651231082796E-3</v>
      </c>
      <c r="H115" s="74">
        <v>2451921224.4400001</v>
      </c>
      <c r="I115" s="74">
        <v>12.203900000000001</v>
      </c>
      <c r="J115" s="29">
        <f t="shared" si="114"/>
        <v>-2.6872396890362813E-4</v>
      </c>
      <c r="K115" s="29">
        <f t="shared" si="115"/>
        <v>-7.5882174769044269E-2</v>
      </c>
      <c r="L115" s="85">
        <v>2418371641.1500001</v>
      </c>
      <c r="M115" s="74">
        <v>13.0223</v>
      </c>
      <c r="N115" s="29">
        <f t="shared" si="116"/>
        <v>-1.3682977640385828E-2</v>
      </c>
      <c r="O115" s="29">
        <f t="shared" si="117"/>
        <v>6.7060529830627796E-2</v>
      </c>
      <c r="P115" s="85">
        <v>2431823803.4499998</v>
      </c>
      <c r="Q115" s="74">
        <v>13.100199999999999</v>
      </c>
      <c r="R115" s="29">
        <f t="shared" si="118"/>
        <v>5.5624876140223231E-3</v>
      </c>
      <c r="S115" s="29">
        <f t="shared" si="119"/>
        <v>5.9820461823179962E-3</v>
      </c>
      <c r="T115" s="74">
        <v>2441451630.0700002</v>
      </c>
      <c r="U115" s="74">
        <v>13.1778</v>
      </c>
      <c r="V115" s="29">
        <f t="shared" si="120"/>
        <v>3.9590971214038938E-3</v>
      </c>
      <c r="W115" s="29">
        <f t="shared" si="121"/>
        <v>5.923573685897951E-3</v>
      </c>
      <c r="X115" s="74">
        <v>2440116899.1700001</v>
      </c>
      <c r="Y115" s="74">
        <v>13.170500000000001</v>
      </c>
      <c r="Z115" s="29">
        <f t="shared" si="122"/>
        <v>-5.4669561483871242E-4</v>
      </c>
      <c r="AA115" s="29">
        <f t="shared" si="123"/>
        <v>-5.5396196633724704E-4</v>
      </c>
      <c r="AB115" s="74">
        <v>2476680481.5300002</v>
      </c>
      <c r="AC115" s="74">
        <v>13.3688</v>
      </c>
      <c r="AD115" s="29">
        <f t="shared" si="124"/>
        <v>1.4984356844722132E-2</v>
      </c>
      <c r="AE115" s="29">
        <f t="shared" si="125"/>
        <v>1.5056375991799832E-2</v>
      </c>
      <c r="AF115" s="74">
        <v>2476680481.5300002</v>
      </c>
      <c r="AG115" s="74">
        <v>13.3688</v>
      </c>
      <c r="AH115" s="29">
        <f t="shared" si="126"/>
        <v>0</v>
      </c>
      <c r="AI115" s="29">
        <f t="shared" si="127"/>
        <v>0</v>
      </c>
      <c r="AJ115" s="30">
        <f t="shared" si="82"/>
        <v>4.6055207648111759E-4</v>
      </c>
      <c r="AK115" s="30">
        <f t="shared" si="83"/>
        <v>1.4924029790192219E-3</v>
      </c>
      <c r="AL115" s="31">
        <f t="shared" si="84"/>
        <v>9.8264632000157684E-3</v>
      </c>
      <c r="AM115" s="31">
        <f t="shared" si="85"/>
        <v>1.2327729819778943E-2</v>
      </c>
      <c r="AN115" s="32">
        <f t="shared" si="86"/>
        <v>8.4263762169306099E-3</v>
      </c>
      <c r="AO115" s="95">
        <f t="shared" si="87"/>
        <v>3.8853509463043924E-2</v>
      </c>
      <c r="AP115" s="36"/>
      <c r="AQ115" s="18" t="e">
        <f>SUM(AQ20,AQ52,#REF!,#REF!,AQ87,AQ104,AQ114)</f>
        <v>#REF!</v>
      </c>
      <c r="AR115" s="19"/>
      <c r="AS115" s="35" t="e">
        <f>(#REF!/AQ115)-1</f>
        <v>#REF!</v>
      </c>
      <c r="AT115" s="35" t="e">
        <f>(#REF!/AR115)-1</f>
        <v>#REF!</v>
      </c>
    </row>
    <row r="116" spans="1:46" ht="15" customHeight="1">
      <c r="A116" s="252" t="s">
        <v>140</v>
      </c>
      <c r="B116" s="74">
        <v>4156703614.3400002</v>
      </c>
      <c r="C116" s="74">
        <v>175.07</v>
      </c>
      <c r="D116" s="74">
        <v>4132527790.1999998</v>
      </c>
      <c r="E116" s="74">
        <v>175.4</v>
      </c>
      <c r="F116" s="29">
        <f t="shared" si="112"/>
        <v>-5.8161048713209667E-3</v>
      </c>
      <c r="G116" s="29">
        <f t="shared" si="113"/>
        <v>1.8849603015937198E-3</v>
      </c>
      <c r="H116" s="74">
        <v>4120967559.8600001</v>
      </c>
      <c r="I116" s="74">
        <v>175.13</v>
      </c>
      <c r="J116" s="29">
        <f t="shared" si="114"/>
        <v>-2.7973750999119602E-3</v>
      </c>
      <c r="K116" s="29">
        <f t="shared" si="115"/>
        <v>-1.5393386545040492E-3</v>
      </c>
      <c r="L116" s="85">
        <v>4073813952.1900001</v>
      </c>
      <c r="M116" s="74">
        <v>173.11</v>
      </c>
      <c r="N116" s="29">
        <f t="shared" si="116"/>
        <v>-1.1442363227824586E-2</v>
      </c>
      <c r="O116" s="29">
        <f t="shared" si="117"/>
        <v>-1.1534288814023765E-2</v>
      </c>
      <c r="P116" s="85">
        <v>4088562105.0100002</v>
      </c>
      <c r="Q116" s="74">
        <v>173.57</v>
      </c>
      <c r="R116" s="29">
        <f t="shared" si="118"/>
        <v>3.6202322916764184E-3</v>
      </c>
      <c r="S116" s="29">
        <f t="shared" si="119"/>
        <v>2.657269943966146E-3</v>
      </c>
      <c r="T116" s="74">
        <v>4125052104.27</v>
      </c>
      <c r="U116" s="74">
        <v>175.11</v>
      </c>
      <c r="V116" s="29">
        <f t="shared" si="120"/>
        <v>8.924897879204528E-3</v>
      </c>
      <c r="W116" s="29">
        <f t="shared" si="121"/>
        <v>8.8725010082388693E-3</v>
      </c>
      <c r="X116" s="74">
        <v>4125052104.27</v>
      </c>
      <c r="Y116" s="74">
        <v>175.11</v>
      </c>
      <c r="Z116" s="29">
        <f t="shared" si="122"/>
        <v>0</v>
      </c>
      <c r="AA116" s="29">
        <f t="shared" si="123"/>
        <v>0</v>
      </c>
      <c r="AB116" s="74">
        <v>4156490857.5700002</v>
      </c>
      <c r="AC116" s="74">
        <v>176.46</v>
      </c>
      <c r="AD116" s="29">
        <f t="shared" si="124"/>
        <v>7.6214196827857593E-3</v>
      </c>
      <c r="AE116" s="29">
        <f t="shared" si="125"/>
        <v>7.7094397807092353E-3</v>
      </c>
      <c r="AF116" s="74">
        <v>4158469973.2199998</v>
      </c>
      <c r="AG116" s="74">
        <v>176.66</v>
      </c>
      <c r="AH116" s="29">
        <f t="shared" si="126"/>
        <v>4.7615060824569318E-4</v>
      </c>
      <c r="AI116" s="29">
        <f t="shared" si="127"/>
        <v>1.1334013374135136E-3</v>
      </c>
      <c r="AJ116" s="30">
        <f t="shared" si="82"/>
        <v>7.3357157856860419E-5</v>
      </c>
      <c r="AK116" s="30">
        <f t="shared" si="83"/>
        <v>1.1479931129242085E-3</v>
      </c>
      <c r="AL116" s="31">
        <f t="shared" si="84"/>
        <v>6.2775580315563876E-3</v>
      </c>
      <c r="AM116" s="31">
        <f t="shared" si="85"/>
        <v>7.1835803876852383E-3</v>
      </c>
      <c r="AN116" s="32">
        <f t="shared" si="86"/>
        <v>6.799260997272588E-3</v>
      </c>
      <c r="AO116" s="95">
        <f t="shared" si="87"/>
        <v>6.2669401259867006E-3</v>
      </c>
      <c r="AP116" s="36"/>
      <c r="AQ116" s="63"/>
      <c r="AR116" s="64"/>
      <c r="AS116" s="35" t="e">
        <f>(#REF!/AQ116)-1</f>
        <v>#REF!</v>
      </c>
      <c r="AT116" s="35" t="e">
        <f>(#REF!/AR116)-1</f>
        <v>#REF!</v>
      </c>
    </row>
    <row r="117" spans="1:46" ht="17.25" customHeight="1">
      <c r="A117" s="251" t="s">
        <v>138</v>
      </c>
      <c r="B117" s="74">
        <v>5183291860.3100004</v>
      </c>
      <c r="C117" s="74">
        <v>180.8064</v>
      </c>
      <c r="D117" s="74">
        <v>5216227378.3400002</v>
      </c>
      <c r="E117" s="74">
        <v>181.91919999999999</v>
      </c>
      <c r="F117" s="29">
        <f t="shared" si="112"/>
        <v>6.3541700752366929E-3</v>
      </c>
      <c r="G117" s="29">
        <f t="shared" si="113"/>
        <v>6.154649392941804E-3</v>
      </c>
      <c r="H117" s="74">
        <v>5142601159.6999998</v>
      </c>
      <c r="I117" s="74">
        <v>181.44829999999999</v>
      </c>
      <c r="J117" s="29">
        <f t="shared" si="114"/>
        <v>-1.4114840726791894E-2</v>
      </c>
      <c r="K117" s="29">
        <f t="shared" si="115"/>
        <v>-2.5885118228312367E-3</v>
      </c>
      <c r="L117" s="85">
        <v>5134139334.4300003</v>
      </c>
      <c r="M117" s="77">
        <v>179.04490000000001</v>
      </c>
      <c r="N117" s="29">
        <f t="shared" si="116"/>
        <v>-1.6454368144103043E-3</v>
      </c>
      <c r="O117" s="29">
        <f t="shared" si="117"/>
        <v>-1.3245646280510628E-2</v>
      </c>
      <c r="P117" s="85">
        <v>5156158602.1999998</v>
      </c>
      <c r="Q117" s="74">
        <v>179.8142</v>
      </c>
      <c r="R117" s="29">
        <f t="shared" si="118"/>
        <v>4.2887943500746683E-3</v>
      </c>
      <c r="S117" s="29">
        <f t="shared" si="119"/>
        <v>4.2966875906545621E-3</v>
      </c>
      <c r="T117" s="74">
        <v>5319752847.1499996</v>
      </c>
      <c r="U117" s="74">
        <v>180.6</v>
      </c>
      <c r="V117" s="29">
        <f t="shared" si="120"/>
        <v>3.1727931115268324E-2</v>
      </c>
      <c r="W117" s="29">
        <f t="shared" si="121"/>
        <v>4.3700664352425709E-3</v>
      </c>
      <c r="X117" s="74">
        <v>5170848873.3699999</v>
      </c>
      <c r="Y117" s="74">
        <v>180.32210000000001</v>
      </c>
      <c r="Z117" s="29">
        <f t="shared" si="122"/>
        <v>-2.7990769131271472E-2</v>
      </c>
      <c r="AA117" s="29">
        <f t="shared" si="123"/>
        <v>-1.5387596899224156E-3</v>
      </c>
      <c r="AB117" s="74">
        <v>5238149430.3000002</v>
      </c>
      <c r="AC117" s="74">
        <v>182.66370000000001</v>
      </c>
      <c r="AD117" s="29">
        <f t="shared" si="124"/>
        <v>1.3015378824277739E-2</v>
      </c>
      <c r="AE117" s="29">
        <f t="shared" si="125"/>
        <v>1.2985651786442148E-2</v>
      </c>
      <c r="AF117" s="74">
        <v>5213889169.9899998</v>
      </c>
      <c r="AG117" s="74">
        <v>181.83</v>
      </c>
      <c r="AH117" s="29">
        <f t="shared" si="126"/>
        <v>-4.6314563249508101E-3</v>
      </c>
      <c r="AI117" s="29">
        <f t="shared" si="127"/>
        <v>-4.5641252202818254E-3</v>
      </c>
      <c r="AJ117" s="30">
        <f t="shared" si="82"/>
        <v>8.7547142092911801E-4</v>
      </c>
      <c r="AK117" s="30">
        <f t="shared" si="83"/>
        <v>7.3375152396687232E-4</v>
      </c>
      <c r="AL117" s="31">
        <f t="shared" si="84"/>
        <v>-4.4825660010712329E-4</v>
      </c>
      <c r="AM117" s="31">
        <f t="shared" si="85"/>
        <v>-4.9032757399975846E-4</v>
      </c>
      <c r="AN117" s="32">
        <f t="shared" si="86"/>
        <v>1.7870842440567074E-2</v>
      </c>
      <c r="AO117" s="95">
        <f t="shared" si="87"/>
        <v>7.9741125366721254E-3</v>
      </c>
      <c r="AP117" s="36"/>
      <c r="AQ117" s="439" t="s">
        <v>93</v>
      </c>
      <c r="AR117" s="439"/>
      <c r="AS117" s="35" t="e">
        <f>(#REF!/AQ117)-1</f>
        <v>#REF!</v>
      </c>
      <c r="AT117" s="35" t="e">
        <f>(#REF!/AR117)-1</f>
        <v>#REF!</v>
      </c>
    </row>
    <row r="118" spans="1:46" ht="16.5" customHeight="1">
      <c r="A118" s="251" t="s">
        <v>11</v>
      </c>
      <c r="B118" s="74">
        <v>2129329729.8800001</v>
      </c>
      <c r="C118" s="74">
        <v>3947.29</v>
      </c>
      <c r="D118" s="74">
        <v>2114873341.3399999</v>
      </c>
      <c r="E118" s="74">
        <v>3919.71</v>
      </c>
      <c r="F118" s="29">
        <f t="shared" si="112"/>
        <v>-6.7891732957745818E-3</v>
      </c>
      <c r="G118" s="29">
        <f t="shared" si="113"/>
        <v>-6.9870721431665589E-3</v>
      </c>
      <c r="H118" s="74">
        <v>2118989715.96</v>
      </c>
      <c r="I118" s="74">
        <v>3926.29</v>
      </c>
      <c r="J118" s="29">
        <f t="shared" si="114"/>
        <v>1.9463929775538982E-3</v>
      </c>
      <c r="K118" s="29">
        <f t="shared" si="115"/>
        <v>1.6786956177880321E-3</v>
      </c>
      <c r="L118" s="85">
        <v>2111340035.47</v>
      </c>
      <c r="M118" s="74">
        <v>3911.01</v>
      </c>
      <c r="N118" s="29">
        <f t="shared" si="116"/>
        <v>-3.6100602246360368E-3</v>
      </c>
      <c r="O118" s="29">
        <f t="shared" si="117"/>
        <v>-3.8917145702430911E-3</v>
      </c>
      <c r="P118" s="85">
        <v>2108469394.79</v>
      </c>
      <c r="Q118" s="74">
        <v>3906.18</v>
      </c>
      <c r="R118" s="29">
        <f t="shared" si="118"/>
        <v>-1.3596297288802372E-3</v>
      </c>
      <c r="S118" s="29">
        <f t="shared" si="119"/>
        <v>-1.2349751087316018E-3</v>
      </c>
      <c r="T118" s="85">
        <v>2112661439.3</v>
      </c>
      <c r="U118" s="74">
        <v>3914.24</v>
      </c>
      <c r="V118" s="29">
        <f t="shared" si="120"/>
        <v>1.9881931985156992E-3</v>
      </c>
      <c r="W118" s="29">
        <f t="shared" si="121"/>
        <v>2.0633969760737972E-3</v>
      </c>
      <c r="X118" s="74">
        <v>2136282520.5</v>
      </c>
      <c r="Y118" s="74">
        <v>3903.4</v>
      </c>
      <c r="Z118" s="29">
        <f t="shared" si="122"/>
        <v>1.1180722457748154E-2</v>
      </c>
      <c r="AA118" s="29">
        <f t="shared" si="123"/>
        <v>-2.7693754087638189E-3</v>
      </c>
      <c r="AB118" s="74">
        <v>2131597738.4200001</v>
      </c>
      <c r="AC118" s="74">
        <v>3949.34</v>
      </c>
      <c r="AD118" s="29">
        <f t="shared" si="124"/>
        <v>-2.1929599830753863E-3</v>
      </c>
      <c r="AE118" s="29">
        <f t="shared" si="125"/>
        <v>1.1769226827893645E-2</v>
      </c>
      <c r="AF118" s="74">
        <v>2164915764.3000002</v>
      </c>
      <c r="AG118" s="74">
        <v>3955.17</v>
      </c>
      <c r="AH118" s="29">
        <f t="shared" si="126"/>
        <v>1.5630541016006316E-2</v>
      </c>
      <c r="AI118" s="29">
        <f t="shared" si="127"/>
        <v>1.4761960226265471E-3</v>
      </c>
      <c r="AJ118" s="30">
        <f t="shared" si="82"/>
        <v>2.0992533021822282E-3</v>
      </c>
      <c r="AK118" s="30">
        <f t="shared" si="83"/>
        <v>2.6304727668461877E-4</v>
      </c>
      <c r="AL118" s="31">
        <f t="shared" si="84"/>
        <v>2.3662137103819661E-2</v>
      </c>
      <c r="AM118" s="31">
        <f t="shared" si="85"/>
        <v>9.0465876302073464E-3</v>
      </c>
      <c r="AN118" s="32">
        <f t="shared" si="86"/>
        <v>7.6306888369712528E-3</v>
      </c>
      <c r="AO118" s="95">
        <f t="shared" si="87"/>
        <v>5.61089696200197E-3</v>
      </c>
      <c r="AP118" s="36"/>
      <c r="AQ118" s="65" t="s">
        <v>81</v>
      </c>
      <c r="AR118" s="66" t="s">
        <v>82</v>
      </c>
      <c r="AS118" s="35" t="e">
        <f>(#REF!/AQ118)-1</f>
        <v>#REF!</v>
      </c>
      <c r="AT118" s="35" t="e">
        <f>(#REF!/AR118)-1</f>
        <v>#REF!</v>
      </c>
    </row>
    <row r="119" spans="1:46" ht="14.25" customHeight="1">
      <c r="A119" s="251" t="s">
        <v>174</v>
      </c>
      <c r="B119" s="74">
        <v>1640000000</v>
      </c>
      <c r="C119" s="74">
        <v>1.18</v>
      </c>
      <c r="D119" s="74">
        <v>1610000000</v>
      </c>
      <c r="E119" s="74">
        <v>1.17</v>
      </c>
      <c r="F119" s="29">
        <f t="shared" si="112"/>
        <v>-1.8292682926829267E-2</v>
      </c>
      <c r="G119" s="29">
        <f t="shared" si="113"/>
        <v>-8.4745762711864493E-3</v>
      </c>
      <c r="H119" s="74">
        <v>1620000000</v>
      </c>
      <c r="I119" s="74">
        <v>1.17</v>
      </c>
      <c r="J119" s="29">
        <f t="shared" si="114"/>
        <v>6.2111801242236021E-3</v>
      </c>
      <c r="K119" s="29">
        <f t="shared" si="115"/>
        <v>0</v>
      </c>
      <c r="L119" s="85">
        <v>1620000000</v>
      </c>
      <c r="M119" s="74">
        <v>1.18</v>
      </c>
      <c r="N119" s="29">
        <f t="shared" si="116"/>
        <v>0</v>
      </c>
      <c r="O119" s="29">
        <f t="shared" si="117"/>
        <v>8.5470085470085548E-3</v>
      </c>
      <c r="P119" s="85">
        <v>1680000000</v>
      </c>
      <c r="Q119" s="74">
        <v>1.18</v>
      </c>
      <c r="R119" s="29">
        <f t="shared" si="118"/>
        <v>3.7037037037037035E-2</v>
      </c>
      <c r="S119" s="29">
        <f t="shared" si="119"/>
        <v>0</v>
      </c>
      <c r="T119" s="85">
        <v>1680000000</v>
      </c>
      <c r="U119" s="74">
        <v>1.22</v>
      </c>
      <c r="V119" s="29">
        <f t="shared" si="120"/>
        <v>0</v>
      </c>
      <c r="W119" s="29">
        <f t="shared" si="121"/>
        <v>3.3898305084745797E-2</v>
      </c>
      <c r="X119" s="74">
        <v>1680000000</v>
      </c>
      <c r="Y119" s="74">
        <v>1.22</v>
      </c>
      <c r="Z119" s="29">
        <f t="shared" si="122"/>
        <v>0</v>
      </c>
      <c r="AA119" s="29">
        <f t="shared" si="123"/>
        <v>0</v>
      </c>
      <c r="AB119" s="74">
        <v>1700000000</v>
      </c>
      <c r="AC119" s="74">
        <v>1.24</v>
      </c>
      <c r="AD119" s="29">
        <f t="shared" si="124"/>
        <v>1.1904761904761904E-2</v>
      </c>
      <c r="AE119" s="29">
        <f t="shared" si="125"/>
        <v>1.6393442622950834E-2</v>
      </c>
      <c r="AF119" s="74">
        <v>1766920505.9600003</v>
      </c>
      <c r="AG119" s="74">
        <v>1.21</v>
      </c>
      <c r="AH119" s="29">
        <f t="shared" si="126"/>
        <v>3.9365003505882519E-2</v>
      </c>
      <c r="AI119" s="29">
        <f t="shared" si="127"/>
        <v>-2.4193548387096794E-2</v>
      </c>
      <c r="AJ119" s="30">
        <f t="shared" si="82"/>
        <v>9.5281624556344743E-3</v>
      </c>
      <c r="AK119" s="30">
        <f t="shared" si="83"/>
        <v>3.2713289495527424E-3</v>
      </c>
      <c r="AL119" s="31">
        <f t="shared" si="84"/>
        <v>9.7466152770186512E-2</v>
      </c>
      <c r="AM119" s="31">
        <f t="shared" si="85"/>
        <v>3.4188034188034219E-2</v>
      </c>
      <c r="AN119" s="32">
        <f t="shared" si="86"/>
        <v>1.9675884218502568E-2</v>
      </c>
      <c r="AO119" s="95">
        <f t="shared" si="87"/>
        <v>1.7164851485016102E-2</v>
      </c>
      <c r="AP119" s="36"/>
      <c r="AQ119" s="59">
        <v>1901056000</v>
      </c>
      <c r="AR119" s="53">
        <v>12.64</v>
      </c>
      <c r="AS119" s="35" t="e">
        <f>(#REF!/AQ119)-1</f>
        <v>#REF!</v>
      </c>
      <c r="AT119" s="35" t="e">
        <f>(#REF!/AR119)-1</f>
        <v>#REF!</v>
      </c>
    </row>
    <row r="120" spans="1:46">
      <c r="A120" s="251" t="s">
        <v>32</v>
      </c>
      <c r="B120" s="82">
        <v>1151803528.1800001</v>
      </c>
      <c r="C120" s="75">
        <v>135.52000000000001</v>
      </c>
      <c r="D120" s="82">
        <v>1137917681.0999999</v>
      </c>
      <c r="E120" s="75">
        <v>135.52000000000001</v>
      </c>
      <c r="F120" s="29">
        <f t="shared" si="112"/>
        <v>-1.2055742789694015E-2</v>
      </c>
      <c r="G120" s="29">
        <f t="shared" si="113"/>
        <v>0</v>
      </c>
      <c r="H120" s="82">
        <v>1137320937.0599999</v>
      </c>
      <c r="I120" s="75">
        <v>135.52000000000001</v>
      </c>
      <c r="J120" s="29">
        <f t="shared" si="114"/>
        <v>-5.2441758302156137E-4</v>
      </c>
      <c r="K120" s="29">
        <f t="shared" si="115"/>
        <v>0</v>
      </c>
      <c r="L120" s="85">
        <v>1133399386.8199999</v>
      </c>
      <c r="M120" s="74">
        <v>552.20000000000005</v>
      </c>
      <c r="N120" s="29">
        <f t="shared" si="116"/>
        <v>-3.4480594810267933E-3</v>
      </c>
      <c r="O120" s="29">
        <f t="shared" si="117"/>
        <v>3.0746753246753249</v>
      </c>
      <c r="P120" s="85">
        <v>1135671815.3</v>
      </c>
      <c r="Q120" s="74">
        <v>552.20000000000005</v>
      </c>
      <c r="R120" s="29">
        <f t="shared" si="118"/>
        <v>2.0049670984698645E-3</v>
      </c>
      <c r="S120" s="29">
        <f t="shared" si="119"/>
        <v>0</v>
      </c>
      <c r="T120" s="85">
        <v>1137602325.77</v>
      </c>
      <c r="U120" s="74">
        <v>552.20000000000005</v>
      </c>
      <c r="V120" s="29">
        <f t="shared" si="120"/>
        <v>1.6998841073554893E-3</v>
      </c>
      <c r="W120" s="29">
        <f t="shared" si="121"/>
        <v>0</v>
      </c>
      <c r="X120" s="85">
        <v>1138705872.8099999</v>
      </c>
      <c r="Y120" s="74">
        <v>552.20000000000005</v>
      </c>
      <c r="Z120" s="29">
        <f t="shared" si="122"/>
        <v>9.7006398018131042E-4</v>
      </c>
      <c r="AA120" s="29">
        <f t="shared" si="123"/>
        <v>0</v>
      </c>
      <c r="AB120" s="85">
        <v>1137687526.1900001</v>
      </c>
      <c r="AC120" s="74">
        <v>552.20000000000005</v>
      </c>
      <c r="AD120" s="29">
        <f t="shared" si="124"/>
        <v>-8.9430171944832233E-4</v>
      </c>
      <c r="AE120" s="29">
        <f t="shared" si="125"/>
        <v>0</v>
      </c>
      <c r="AF120" s="85">
        <v>1150845956.4200001</v>
      </c>
      <c r="AG120" s="74">
        <v>552.20000000000005</v>
      </c>
      <c r="AH120" s="29">
        <f t="shared" si="126"/>
        <v>1.1565944011064502E-2</v>
      </c>
      <c r="AI120" s="29">
        <f t="shared" si="127"/>
        <v>0</v>
      </c>
      <c r="AJ120" s="30">
        <f t="shared" si="82"/>
        <v>-8.5207797014940712E-5</v>
      </c>
      <c r="AK120" s="30">
        <f t="shared" si="83"/>
        <v>0.38433441558441561</v>
      </c>
      <c r="AL120" s="31">
        <f t="shared" si="84"/>
        <v>1.136134496785628E-2</v>
      </c>
      <c r="AM120" s="31">
        <f t="shared" si="85"/>
        <v>3.0746753246753249</v>
      </c>
      <c r="AN120" s="32">
        <f t="shared" si="86"/>
        <v>6.5451000085176231E-3</v>
      </c>
      <c r="AO120" s="95">
        <f t="shared" si="87"/>
        <v>1.0870618860124359</v>
      </c>
      <c r="AP120" s="36"/>
      <c r="AQ120" s="59">
        <v>106884243.56</v>
      </c>
      <c r="AR120" s="53">
        <v>2.92</v>
      </c>
      <c r="AS120" s="35" t="e">
        <f>(#REF!/AQ120)-1</f>
        <v>#REF!</v>
      </c>
      <c r="AT120" s="35" t="e">
        <f>(#REF!/AR120)-1</f>
        <v>#REF!</v>
      </c>
    </row>
    <row r="121" spans="1:46">
      <c r="A121" s="251" t="s">
        <v>58</v>
      </c>
      <c r="B121" s="82">
        <v>2074040723.5</v>
      </c>
      <c r="C121" s="75">
        <v>2.97</v>
      </c>
      <c r="D121" s="74">
        <v>2059359514.02</v>
      </c>
      <c r="E121" s="75">
        <v>2.95</v>
      </c>
      <c r="F121" s="29">
        <f t="shared" si="112"/>
        <v>-7.0785541063171989E-3</v>
      </c>
      <c r="G121" s="29">
        <f t="shared" si="113"/>
        <v>-6.7340067340067398E-3</v>
      </c>
      <c r="H121" s="82">
        <v>2063473197.8800001</v>
      </c>
      <c r="I121" s="75">
        <v>2.95</v>
      </c>
      <c r="J121" s="29">
        <f t="shared" si="114"/>
        <v>1.9975549834763736E-3</v>
      </c>
      <c r="K121" s="29">
        <f t="shared" si="115"/>
        <v>0</v>
      </c>
      <c r="L121" s="275">
        <v>2025110446.97</v>
      </c>
      <c r="M121" s="74">
        <v>2.8976000000000002</v>
      </c>
      <c r="N121" s="29">
        <f t="shared" si="116"/>
        <v>-1.8591349259788663E-2</v>
      </c>
      <c r="O121" s="29">
        <f t="shared" si="117"/>
        <v>-1.7762711864406779E-2</v>
      </c>
      <c r="P121" s="85">
        <v>2008715975.78</v>
      </c>
      <c r="Q121" s="74">
        <v>2.87</v>
      </c>
      <c r="R121" s="29">
        <f t="shared" si="118"/>
        <v>-8.0955936080077534E-3</v>
      </c>
      <c r="S121" s="29">
        <f t="shared" si="119"/>
        <v>-9.5251242407509897E-3</v>
      </c>
      <c r="T121" s="85">
        <v>2010336381.23</v>
      </c>
      <c r="U121" s="74">
        <v>2.88</v>
      </c>
      <c r="V121" s="29">
        <f t="shared" si="120"/>
        <v>8.0668719198632934E-4</v>
      </c>
      <c r="W121" s="29">
        <f t="shared" si="121"/>
        <v>3.4843205574912146E-3</v>
      </c>
      <c r="X121" s="85">
        <v>2004931858.6800001</v>
      </c>
      <c r="Y121" s="74">
        <v>2.87</v>
      </c>
      <c r="Z121" s="29">
        <f t="shared" si="122"/>
        <v>-2.6883672804514738E-3</v>
      </c>
      <c r="AA121" s="29">
        <f t="shared" si="123"/>
        <v>-3.4722222222221483E-3</v>
      </c>
      <c r="AB121" s="85">
        <v>2038339061.5799999</v>
      </c>
      <c r="AC121" s="74">
        <v>2.93</v>
      </c>
      <c r="AD121" s="29">
        <f t="shared" si="124"/>
        <v>1.6662512870634104E-2</v>
      </c>
      <c r="AE121" s="29">
        <f t="shared" si="125"/>
        <v>2.0905923344947754E-2</v>
      </c>
      <c r="AF121" s="85">
        <v>2031839581.9000001</v>
      </c>
      <c r="AG121" s="74">
        <v>2.91</v>
      </c>
      <c r="AH121" s="29">
        <f t="shared" si="126"/>
        <v>-3.1886155755469926E-3</v>
      </c>
      <c r="AI121" s="29">
        <f t="shared" si="127"/>
        <v>-6.8259385665529063E-3</v>
      </c>
      <c r="AJ121" s="30">
        <f t="shared" si="82"/>
        <v>-2.5219655980019086E-3</v>
      </c>
      <c r="AK121" s="30">
        <f t="shared" si="83"/>
        <v>-2.4912199656875749E-3</v>
      </c>
      <c r="AL121" s="31">
        <f t="shared" si="84"/>
        <v>-1.336334522099992E-2</v>
      </c>
      <c r="AM121" s="31">
        <f t="shared" si="85"/>
        <v>-1.3559322033898317E-2</v>
      </c>
      <c r="AN121" s="32">
        <f t="shared" si="86"/>
        <v>1.0071708897461782E-2</v>
      </c>
      <c r="AO121" s="95">
        <f t="shared" si="87"/>
        <v>1.140042130212012E-2</v>
      </c>
      <c r="AP121" s="36"/>
      <c r="AQ121" s="59">
        <v>84059843.040000007</v>
      </c>
      <c r="AR121" s="53">
        <v>7.19</v>
      </c>
      <c r="AS121" s="35" t="e">
        <f>(#REF!/AQ121)-1</f>
        <v>#REF!</v>
      </c>
      <c r="AT121" s="35" t="e">
        <f>(#REF!/AR121)-1</f>
        <v>#REF!</v>
      </c>
    </row>
    <row r="122" spans="1:46">
      <c r="A122" s="252" t="s">
        <v>54</v>
      </c>
      <c r="B122" s="74">
        <v>160783612.97</v>
      </c>
      <c r="C122" s="75">
        <v>1.6153</v>
      </c>
      <c r="D122" s="74">
        <v>161083936.27000001</v>
      </c>
      <c r="E122" s="75">
        <v>1.6188</v>
      </c>
      <c r="F122" s="29">
        <f t="shared" si="112"/>
        <v>1.8678725676854152E-3</v>
      </c>
      <c r="G122" s="29">
        <f t="shared" si="113"/>
        <v>2.166780164675329E-3</v>
      </c>
      <c r="H122" s="82">
        <v>160644472.99000001</v>
      </c>
      <c r="I122" s="75">
        <v>1.6144000000000001</v>
      </c>
      <c r="J122" s="29">
        <f t="shared" si="114"/>
        <v>-2.7281632804365859E-3</v>
      </c>
      <c r="K122" s="29">
        <f t="shared" si="115"/>
        <v>-2.7180627625401281E-3</v>
      </c>
      <c r="L122" s="85">
        <v>160184724.81999999</v>
      </c>
      <c r="M122" s="272">
        <v>1.6103000000000001</v>
      </c>
      <c r="N122" s="29">
        <f t="shared" si="116"/>
        <v>-2.8618984608865792E-3</v>
      </c>
      <c r="O122" s="29">
        <f t="shared" si="117"/>
        <v>-2.5396432111000943E-3</v>
      </c>
      <c r="P122" s="85">
        <v>160069565.02000001</v>
      </c>
      <c r="Q122" s="74">
        <v>1.6105</v>
      </c>
      <c r="R122" s="29">
        <f t="shared" si="118"/>
        <v>-7.1891873666098626E-4</v>
      </c>
      <c r="S122" s="29">
        <f t="shared" si="119"/>
        <v>1.2420045954168662E-4</v>
      </c>
      <c r="T122" s="85">
        <v>159450565.38999999</v>
      </c>
      <c r="U122" s="74">
        <v>1.6048</v>
      </c>
      <c r="V122" s="29">
        <f t="shared" si="120"/>
        <v>-3.8670663590713427E-3</v>
      </c>
      <c r="W122" s="29">
        <f t="shared" si="121"/>
        <v>-3.53927351754116E-3</v>
      </c>
      <c r="X122" s="74">
        <v>159264889.69</v>
      </c>
      <c r="Y122" s="74">
        <v>1.603</v>
      </c>
      <c r="Z122" s="29">
        <f t="shared" si="122"/>
        <v>-1.1644718822153065E-3</v>
      </c>
      <c r="AA122" s="29">
        <f t="shared" si="123"/>
        <v>-1.1216350947158673E-3</v>
      </c>
      <c r="AB122" s="74">
        <v>160698597.47999999</v>
      </c>
      <c r="AC122" s="74">
        <v>1.6175999999999999</v>
      </c>
      <c r="AD122" s="29">
        <f t="shared" si="124"/>
        <v>9.0020329828540482E-3</v>
      </c>
      <c r="AE122" s="29">
        <f t="shared" si="125"/>
        <v>9.107922645040515E-3</v>
      </c>
      <c r="AF122" s="74">
        <v>159819831.81</v>
      </c>
      <c r="AG122" s="74">
        <v>1.6093</v>
      </c>
      <c r="AH122" s="29">
        <f t="shared" si="126"/>
        <v>-5.4684090824710227E-3</v>
      </c>
      <c r="AI122" s="29">
        <f t="shared" si="127"/>
        <v>-5.1310583580613097E-3</v>
      </c>
      <c r="AJ122" s="30">
        <f t="shared" si="82"/>
        <v>-7.4237778140029507E-4</v>
      </c>
      <c r="AK122" s="30">
        <f t="shared" si="83"/>
        <v>-4.5634620933762866E-4</v>
      </c>
      <c r="AL122" s="31">
        <f t="shared" si="84"/>
        <v>-7.8474892610097772E-3</v>
      </c>
      <c r="AM122" s="31">
        <f t="shared" si="85"/>
        <v>-5.8685446009390067E-3</v>
      </c>
      <c r="AN122" s="32">
        <f t="shared" si="86"/>
        <v>4.5115791392691812E-3</v>
      </c>
      <c r="AO122" s="95">
        <f t="shared" si="87"/>
        <v>4.4713139176996057E-3</v>
      </c>
      <c r="AP122" s="36"/>
      <c r="AQ122" s="59">
        <v>82672021.189999998</v>
      </c>
      <c r="AR122" s="53">
        <v>18.53</v>
      </c>
      <c r="AS122" s="35" t="e">
        <f>(#REF!/AQ122)-1</f>
        <v>#REF!</v>
      </c>
      <c r="AT122" s="35" t="e">
        <f>(#REF!/AR122)-1</f>
        <v>#REF!</v>
      </c>
    </row>
    <row r="123" spans="1:46">
      <c r="A123" s="251" t="s">
        <v>239</v>
      </c>
      <c r="B123" s="74">
        <v>585616156.73000002</v>
      </c>
      <c r="C123" s="75">
        <v>1.1068</v>
      </c>
      <c r="D123" s="74">
        <v>582854709.75</v>
      </c>
      <c r="E123" s="75">
        <v>1.1015999999999999</v>
      </c>
      <c r="F123" s="29">
        <f t="shared" si="112"/>
        <v>-4.7154555902616463E-3</v>
      </c>
      <c r="G123" s="29">
        <f t="shared" si="113"/>
        <v>-4.6982291290206847E-3</v>
      </c>
      <c r="H123" s="82">
        <v>582518829.50999999</v>
      </c>
      <c r="I123" s="75">
        <v>1.1002000000000001</v>
      </c>
      <c r="J123" s="29">
        <f t="shared" si="114"/>
        <v>-5.7626752324619018E-4</v>
      </c>
      <c r="K123" s="29">
        <f t="shared" si="115"/>
        <v>-1.2708787218589741E-3</v>
      </c>
      <c r="L123" s="85">
        <v>573359062.41999996</v>
      </c>
      <c r="M123" s="74">
        <v>1.0829</v>
      </c>
      <c r="N123" s="29">
        <f t="shared" si="116"/>
        <v>-1.5724413745912724E-2</v>
      </c>
      <c r="O123" s="29">
        <f t="shared" si="117"/>
        <v>-1.5724413742955908E-2</v>
      </c>
      <c r="P123" s="85">
        <v>571031749.73000002</v>
      </c>
      <c r="Q123" s="74">
        <v>1.0846</v>
      </c>
      <c r="R123" s="29">
        <f t="shared" si="118"/>
        <v>-4.0590841630320706E-3</v>
      </c>
      <c r="S123" s="29">
        <f t="shared" si="119"/>
        <v>1.5698587127158878E-3</v>
      </c>
      <c r="T123" s="74">
        <v>575820141.72000003</v>
      </c>
      <c r="U123" s="74">
        <v>1.0927</v>
      </c>
      <c r="V123" s="29">
        <f t="shared" si="120"/>
        <v>8.3855091985062073E-3</v>
      </c>
      <c r="W123" s="29">
        <f t="shared" si="121"/>
        <v>7.4681910381707503E-3</v>
      </c>
      <c r="X123" s="74">
        <v>574290332.89999998</v>
      </c>
      <c r="Y123" s="74">
        <v>1.0898000000000001</v>
      </c>
      <c r="Z123" s="29">
        <f t="shared" si="122"/>
        <v>-2.6567476702541986E-3</v>
      </c>
      <c r="AA123" s="29">
        <f t="shared" si="123"/>
        <v>-2.6539763887616936E-3</v>
      </c>
      <c r="AB123" s="74">
        <v>581923206.13</v>
      </c>
      <c r="AC123" s="74">
        <v>1.1041000000000001</v>
      </c>
      <c r="AD123" s="29">
        <f t="shared" si="124"/>
        <v>1.329096589778243E-2</v>
      </c>
      <c r="AE123" s="29">
        <f t="shared" si="125"/>
        <v>1.3121673701596602E-2</v>
      </c>
      <c r="AF123" s="74">
        <v>581923206.13</v>
      </c>
      <c r="AG123" s="74">
        <v>1.1041000000000001</v>
      </c>
      <c r="AH123" s="29">
        <f t="shared" si="126"/>
        <v>0</v>
      </c>
      <c r="AI123" s="29">
        <f t="shared" si="127"/>
        <v>0</v>
      </c>
      <c r="AJ123" s="30">
        <f t="shared" si="82"/>
        <v>-7.569366995522739E-4</v>
      </c>
      <c r="AK123" s="30">
        <f t="shared" si="83"/>
        <v>-2.7347181626425276E-4</v>
      </c>
      <c r="AL123" s="31">
        <f t="shared" si="84"/>
        <v>-1.5981746469880091E-3</v>
      </c>
      <c r="AM123" s="31">
        <f t="shared" si="85"/>
        <v>2.2694262890342854E-3</v>
      </c>
      <c r="AN123" s="32">
        <f t="shared" si="86"/>
        <v>8.7484054011322619E-3</v>
      </c>
      <c r="AO123" s="95">
        <f t="shared" si="87"/>
        <v>8.5172734379995313E-3</v>
      </c>
      <c r="AP123" s="36"/>
      <c r="AQ123" s="59">
        <v>541500000</v>
      </c>
      <c r="AR123" s="53">
        <v>3610</v>
      </c>
      <c r="AS123" s="35" t="e">
        <f>(#REF!/AQ123)-1</f>
        <v>#REF!</v>
      </c>
      <c r="AT123" s="35" t="e">
        <f>(#REF!/AR123)-1</f>
        <v>#REF!</v>
      </c>
    </row>
    <row r="124" spans="1:46">
      <c r="A124" s="251" t="s">
        <v>120</v>
      </c>
      <c r="B124" s="74">
        <v>120784067.28</v>
      </c>
      <c r="C124" s="75">
        <v>1.2787999999999999</v>
      </c>
      <c r="D124" s="74">
        <v>120268089.19</v>
      </c>
      <c r="E124" s="75">
        <v>1.2784</v>
      </c>
      <c r="F124" s="29">
        <f t="shared" si="112"/>
        <v>-4.2719052406462689E-3</v>
      </c>
      <c r="G124" s="29">
        <f t="shared" si="113"/>
        <v>-3.1279324366590241E-4</v>
      </c>
      <c r="H124" s="82">
        <v>114297179.33</v>
      </c>
      <c r="I124" s="75">
        <v>1.2790999999999999</v>
      </c>
      <c r="J124" s="29">
        <f t="shared" si="114"/>
        <v>-4.9646667708897682E-2</v>
      </c>
      <c r="K124" s="29">
        <f t="shared" si="115"/>
        <v>5.4755944931157924E-4</v>
      </c>
      <c r="L124" s="85">
        <v>112569568.18000001</v>
      </c>
      <c r="M124" s="74">
        <v>1.2599</v>
      </c>
      <c r="N124" s="29">
        <f t="shared" si="116"/>
        <v>-1.5115081230587628E-2</v>
      </c>
      <c r="O124" s="29">
        <f t="shared" si="117"/>
        <v>-1.5010554295989277E-2</v>
      </c>
      <c r="P124" s="85">
        <v>112827882.23</v>
      </c>
      <c r="Q124" s="74">
        <v>1.2628999999999999</v>
      </c>
      <c r="R124" s="29">
        <f t="shared" si="118"/>
        <v>2.2947058798959766E-3</v>
      </c>
      <c r="S124" s="29">
        <f t="shared" si="119"/>
        <v>2.3811413604253443E-3</v>
      </c>
      <c r="T124" s="74">
        <v>113457726.34999999</v>
      </c>
      <c r="U124" s="74">
        <v>1.2697000000000001</v>
      </c>
      <c r="V124" s="29">
        <f t="shared" si="120"/>
        <v>5.5823446080114358E-3</v>
      </c>
      <c r="W124" s="29">
        <f t="shared" si="121"/>
        <v>5.3844326550005067E-3</v>
      </c>
      <c r="X124" s="74">
        <v>112636195.20999999</v>
      </c>
      <c r="Y124" s="74">
        <v>1.2601</v>
      </c>
      <c r="Z124" s="29">
        <f t="shared" si="122"/>
        <v>-7.24085671755576E-3</v>
      </c>
      <c r="AA124" s="29">
        <f t="shared" si="123"/>
        <v>-7.5608411435772642E-3</v>
      </c>
      <c r="AB124" s="74">
        <v>112910304.33</v>
      </c>
      <c r="AC124" s="74">
        <v>1.2479</v>
      </c>
      <c r="AD124" s="29">
        <f t="shared" si="124"/>
        <v>2.433579361314124E-3</v>
      </c>
      <c r="AE124" s="29">
        <f t="shared" si="125"/>
        <v>-9.6817712879930067E-3</v>
      </c>
      <c r="AF124" s="74">
        <v>112882590.98</v>
      </c>
      <c r="AG124" s="74">
        <v>1.2472000000000001</v>
      </c>
      <c r="AH124" s="29">
        <f t="shared" si="126"/>
        <v>-2.454457116597344E-4</v>
      </c>
      <c r="AI124" s="29">
        <f t="shared" si="127"/>
        <v>-5.6094238320372053E-4</v>
      </c>
      <c r="AJ124" s="30">
        <f t="shared" si="82"/>
        <v>-8.2761658450156914E-3</v>
      </c>
      <c r="AK124" s="30">
        <f t="shared" si="83"/>
        <v>-3.1017211112114675E-3</v>
      </c>
      <c r="AL124" s="31">
        <f t="shared" si="84"/>
        <v>-6.1408626841425527E-2</v>
      </c>
      <c r="AM124" s="31">
        <f t="shared" si="85"/>
        <v>-2.4405506883604423E-2</v>
      </c>
      <c r="AN124" s="32">
        <f t="shared" si="86"/>
        <v>1.7961816267307456E-2</v>
      </c>
      <c r="AO124" s="95">
        <f t="shared" si="87"/>
        <v>6.9140501883176893E-3</v>
      </c>
      <c r="AP124" s="36"/>
      <c r="AQ124" s="59">
        <v>551092000</v>
      </c>
      <c r="AR124" s="53">
        <v>8.86</v>
      </c>
      <c r="AS124" s="35" t="e">
        <f>(#REF!/AQ124)-1</f>
        <v>#REF!</v>
      </c>
      <c r="AT124" s="35" t="e">
        <f>(#REF!/AR124)-1</f>
        <v>#REF!</v>
      </c>
    </row>
    <row r="125" spans="1:46">
      <c r="A125" s="251" t="s">
        <v>122</v>
      </c>
      <c r="B125" s="74">
        <v>225730958.72999999</v>
      </c>
      <c r="C125" s="75">
        <v>145.03</v>
      </c>
      <c r="D125" s="74">
        <v>224506896.16960582</v>
      </c>
      <c r="E125" s="75">
        <v>144.9829874890311</v>
      </c>
      <c r="F125" s="29">
        <f t="shared" si="112"/>
        <v>-5.4226614164089321E-3</v>
      </c>
      <c r="G125" s="29">
        <f t="shared" si="113"/>
        <v>-3.241571465827616E-4</v>
      </c>
      <c r="H125" s="74">
        <v>225520774.3548767</v>
      </c>
      <c r="I125" s="75">
        <v>145.68196571422683</v>
      </c>
      <c r="J125" s="29">
        <f t="shared" si="114"/>
        <v>4.5160224588599359E-3</v>
      </c>
      <c r="K125" s="29">
        <f t="shared" si="115"/>
        <v>4.8211051331013095E-3</v>
      </c>
      <c r="L125" s="85">
        <v>223499645.60821843</v>
      </c>
      <c r="M125" s="74">
        <v>144.43078150458186</v>
      </c>
      <c r="N125" s="29">
        <f t="shared" si="116"/>
        <v>-8.9620512896866986E-3</v>
      </c>
      <c r="O125" s="29">
        <f t="shared" si="117"/>
        <v>-8.5884632563190955E-3</v>
      </c>
      <c r="P125" s="85">
        <v>223970331.93000001</v>
      </c>
      <c r="Q125" s="74">
        <v>144.78</v>
      </c>
      <c r="R125" s="29">
        <f t="shared" si="118"/>
        <v>2.1059824077155846E-3</v>
      </c>
      <c r="S125" s="29">
        <f t="shared" si="119"/>
        <v>2.4178952144426643E-3</v>
      </c>
      <c r="T125" s="85">
        <v>223386084.40487739</v>
      </c>
      <c r="U125" s="74">
        <v>144.45240040713284</v>
      </c>
      <c r="V125" s="29">
        <f t="shared" si="120"/>
        <v>-2.608593379703586E-3</v>
      </c>
      <c r="W125" s="29">
        <f t="shared" si="121"/>
        <v>-2.262740660776068E-3</v>
      </c>
      <c r="X125" s="74">
        <v>221187104.46106479</v>
      </c>
      <c r="Y125" s="74">
        <v>143.08672648026072</v>
      </c>
      <c r="Z125" s="29">
        <f t="shared" si="122"/>
        <v>-9.8438537461763061E-3</v>
      </c>
      <c r="AA125" s="29">
        <f t="shared" si="123"/>
        <v>-9.454144915716365E-3</v>
      </c>
      <c r="AB125" s="74">
        <v>221550629.3385691</v>
      </c>
      <c r="AC125" s="74">
        <v>143.36735465245044</v>
      </c>
      <c r="AD125" s="29">
        <f t="shared" si="124"/>
        <v>1.6435175024785845E-3</v>
      </c>
      <c r="AE125" s="29">
        <f t="shared" si="125"/>
        <v>1.9612453166886566E-3</v>
      </c>
      <c r="AF125" s="74">
        <v>222845378.53914818</v>
      </c>
      <c r="AG125" s="74">
        <v>144.24640513713297</v>
      </c>
      <c r="AH125" s="29">
        <f t="shared" si="126"/>
        <v>5.8440330521493033E-3</v>
      </c>
      <c r="AI125" s="29">
        <f t="shared" si="127"/>
        <v>6.13145500810493E-3</v>
      </c>
      <c r="AJ125" s="30">
        <f t="shared" si="82"/>
        <v>-1.5909505513465143E-3</v>
      </c>
      <c r="AK125" s="30">
        <f t="shared" si="83"/>
        <v>-6.6222566338209113E-4</v>
      </c>
      <c r="AL125" s="31">
        <f t="shared" si="84"/>
        <v>-7.4007420654126849E-3</v>
      </c>
      <c r="AM125" s="31">
        <f t="shared" si="85"/>
        <v>-5.0804743691315029E-3</v>
      </c>
      <c r="AN125" s="32">
        <f t="shared" si="86"/>
        <v>6.03400293271617E-3</v>
      </c>
      <c r="AO125" s="95">
        <f t="shared" si="87"/>
        <v>5.7988888516098212E-3</v>
      </c>
      <c r="AP125" s="36"/>
      <c r="AQ125" s="34">
        <v>913647681</v>
      </c>
      <c r="AR125" s="38">
        <v>81</v>
      </c>
      <c r="AS125" s="35" t="e">
        <f>(#REF!/AQ125)-1</f>
        <v>#REF!</v>
      </c>
      <c r="AT125" s="35" t="e">
        <f>(#REF!/AR125)-1</f>
        <v>#REF!</v>
      </c>
    </row>
    <row r="126" spans="1:46">
      <c r="A126" s="251" t="s">
        <v>128</v>
      </c>
      <c r="B126" s="74">
        <v>151629492.93000001</v>
      </c>
      <c r="C126" s="75">
        <v>3.4405000000000001</v>
      </c>
      <c r="D126" s="74">
        <v>150886779.41</v>
      </c>
      <c r="E126" s="75">
        <v>3.5895000000000001</v>
      </c>
      <c r="F126" s="29">
        <f t="shared" si="112"/>
        <v>-4.8982127793758806E-3</v>
      </c>
      <c r="G126" s="29">
        <f t="shared" si="113"/>
        <v>4.3307658770527543E-2</v>
      </c>
      <c r="H126" s="74">
        <v>151509848.75</v>
      </c>
      <c r="I126" s="75">
        <v>3.5945</v>
      </c>
      <c r="J126" s="29">
        <f t="shared" si="114"/>
        <v>4.1293832530347567E-3</v>
      </c>
      <c r="K126" s="29">
        <f t="shared" si="115"/>
        <v>1.3929516645772094E-3</v>
      </c>
      <c r="L126" s="85">
        <v>148444861.74000001</v>
      </c>
      <c r="M126" s="74">
        <v>3.5251999999999999</v>
      </c>
      <c r="N126" s="29">
        <f t="shared" si="116"/>
        <v>-2.0229622267377456E-2</v>
      </c>
      <c r="O126" s="29">
        <f t="shared" si="117"/>
        <v>-1.9279454722492737E-2</v>
      </c>
      <c r="P126" s="85">
        <v>151324870.34</v>
      </c>
      <c r="Q126" s="74">
        <v>3.5903</v>
      </c>
      <c r="R126" s="29">
        <f t="shared" si="118"/>
        <v>1.9401200999764518E-2</v>
      </c>
      <c r="S126" s="29">
        <f t="shared" si="119"/>
        <v>1.8467037331215297E-2</v>
      </c>
      <c r="T126" s="85">
        <v>150921076.83000001</v>
      </c>
      <c r="U126" s="74">
        <v>3.6019999999999999</v>
      </c>
      <c r="V126" s="29">
        <f t="shared" si="120"/>
        <v>-2.6683882767765698E-3</v>
      </c>
      <c r="W126" s="29">
        <f t="shared" si="121"/>
        <v>3.2587806032921543E-3</v>
      </c>
      <c r="X126" s="85">
        <v>150405569.91</v>
      </c>
      <c r="Y126" s="74">
        <v>3.5903</v>
      </c>
      <c r="Z126" s="29">
        <f t="shared" si="122"/>
        <v>-3.4157384165810862E-3</v>
      </c>
      <c r="AA126" s="29">
        <f t="shared" si="123"/>
        <v>-3.2481954469738539E-3</v>
      </c>
      <c r="AB126" s="74">
        <v>153237581.11000001</v>
      </c>
      <c r="AC126" s="74">
        <v>3.6547000000000001</v>
      </c>
      <c r="AD126" s="29">
        <f t="shared" si="124"/>
        <v>1.8829164383304706E-2</v>
      </c>
      <c r="AE126" s="29">
        <f t="shared" si="125"/>
        <v>1.7937219730941707E-2</v>
      </c>
      <c r="AF126" s="74">
        <v>154601286.94999999</v>
      </c>
      <c r="AG126" s="74">
        <v>3.6858</v>
      </c>
      <c r="AH126" s="29">
        <f t="shared" si="126"/>
        <v>8.8992910885290714E-3</v>
      </c>
      <c r="AI126" s="29">
        <f t="shared" si="127"/>
        <v>8.5095903904560989E-3</v>
      </c>
      <c r="AJ126" s="30">
        <f t="shared" si="82"/>
        <v>2.5058847480652581E-3</v>
      </c>
      <c r="AK126" s="30">
        <f t="shared" si="83"/>
        <v>8.7931985401929272E-3</v>
      </c>
      <c r="AL126" s="31">
        <f t="shared" si="84"/>
        <v>2.4617846272049288E-2</v>
      </c>
      <c r="AM126" s="31">
        <f t="shared" si="85"/>
        <v>2.6828249059757579E-2</v>
      </c>
      <c r="AN126" s="32">
        <f t="shared" si="86"/>
        <v>1.3250203356983209E-2</v>
      </c>
      <c r="AO126" s="95">
        <f t="shared" si="87"/>
        <v>1.8466135589029684E-2</v>
      </c>
      <c r="AP126" s="36"/>
      <c r="AQ126" s="67">
        <f>SUM(AQ119:AQ125)</f>
        <v>4180911788.79</v>
      </c>
      <c r="AR126" s="68"/>
      <c r="AS126" s="35" t="e">
        <f>(#REF!/AQ126)-1</f>
        <v>#REF!</v>
      </c>
      <c r="AT126" s="35" t="e">
        <f>(#REF!/AR126)-1</f>
        <v>#REF!</v>
      </c>
    </row>
    <row r="127" spans="1:46">
      <c r="A127" s="251" t="s">
        <v>170</v>
      </c>
      <c r="B127" s="74">
        <v>335754730.41000003</v>
      </c>
      <c r="C127" s="75">
        <v>134.4</v>
      </c>
      <c r="D127" s="74">
        <v>333991010.04000002</v>
      </c>
      <c r="E127" s="75">
        <v>133.79</v>
      </c>
      <c r="F127" s="29">
        <f t="shared" si="112"/>
        <v>-5.2530022967845419E-3</v>
      </c>
      <c r="G127" s="29">
        <f t="shared" si="113"/>
        <v>-4.5386904761905772E-3</v>
      </c>
      <c r="H127" s="74">
        <v>334091785.30000001</v>
      </c>
      <c r="I127" s="75">
        <v>133.85</v>
      </c>
      <c r="J127" s="29">
        <f t="shared" si="114"/>
        <v>3.0173045672074E-4</v>
      </c>
      <c r="K127" s="29">
        <f t="shared" si="115"/>
        <v>4.4846401076315326E-4</v>
      </c>
      <c r="L127" s="85">
        <v>331279383.45999998</v>
      </c>
      <c r="M127" s="74">
        <v>131.54</v>
      </c>
      <c r="N127" s="29">
        <f t="shared" si="116"/>
        <v>-8.4180514569510232E-3</v>
      </c>
      <c r="O127" s="29">
        <f t="shared" si="117"/>
        <v>-1.7258124766529714E-2</v>
      </c>
      <c r="P127" s="85">
        <v>329825775.51999998</v>
      </c>
      <c r="Q127" s="74">
        <v>132.03</v>
      </c>
      <c r="R127" s="29">
        <f t="shared" si="118"/>
        <v>-4.387861160625204E-3</v>
      </c>
      <c r="S127" s="29">
        <f t="shared" si="119"/>
        <v>3.7251026303786613E-3</v>
      </c>
      <c r="T127" s="85">
        <v>330817277.07999998</v>
      </c>
      <c r="U127" s="74">
        <v>132.33000000000001</v>
      </c>
      <c r="V127" s="29">
        <f t="shared" si="120"/>
        <v>3.0061372809229692E-3</v>
      </c>
      <c r="W127" s="29">
        <f t="shared" si="121"/>
        <v>2.2722108611680026E-3</v>
      </c>
      <c r="X127" s="85">
        <v>333365471.66000003</v>
      </c>
      <c r="Y127" s="74">
        <v>132.22</v>
      </c>
      <c r="Z127" s="29">
        <f t="shared" si="122"/>
        <v>7.702725209795573E-3</v>
      </c>
      <c r="AA127" s="29">
        <f t="shared" si="123"/>
        <v>-8.3125519534507392E-4</v>
      </c>
      <c r="AB127" s="74">
        <v>346131786.25</v>
      </c>
      <c r="AC127" s="74">
        <v>133.03</v>
      </c>
      <c r="AD127" s="29">
        <f t="shared" si="124"/>
        <v>3.8295251534089164E-2</v>
      </c>
      <c r="AE127" s="29">
        <f t="shared" si="125"/>
        <v>6.126153380729105E-3</v>
      </c>
      <c r="AF127" s="74">
        <v>348148174.12</v>
      </c>
      <c r="AG127" s="74">
        <v>133.83000000000001</v>
      </c>
      <c r="AH127" s="29">
        <f t="shared" si="126"/>
        <v>5.825491763832495E-3</v>
      </c>
      <c r="AI127" s="29">
        <f t="shared" si="127"/>
        <v>6.0136811245584555E-3</v>
      </c>
      <c r="AJ127" s="30">
        <f t="shared" si="82"/>
        <v>4.6340526663750216E-3</v>
      </c>
      <c r="AK127" s="30">
        <f t="shared" si="83"/>
        <v>-5.0530730380849874E-4</v>
      </c>
      <c r="AL127" s="31">
        <f t="shared" si="84"/>
        <v>4.2387859716057831E-2</v>
      </c>
      <c r="AM127" s="31">
        <f t="shared" si="85"/>
        <v>2.9897600717557714E-4</v>
      </c>
      <c r="AN127" s="32">
        <f t="shared" si="86"/>
        <v>1.4710724555994851E-2</v>
      </c>
      <c r="AO127" s="95">
        <f t="shared" si="87"/>
        <v>7.653434810694036E-3</v>
      </c>
      <c r="AP127" s="36"/>
      <c r="AQ127" s="96"/>
      <c r="AR127" s="97"/>
      <c r="AS127" s="35"/>
      <c r="AT127" s="35"/>
    </row>
    <row r="128" spans="1:46" s="109" customFormat="1">
      <c r="A128" s="251" t="s">
        <v>143</v>
      </c>
      <c r="B128" s="74">
        <v>122203977.08</v>
      </c>
      <c r="C128" s="75">
        <v>140.556498</v>
      </c>
      <c r="D128" s="74">
        <v>115884659.70999999</v>
      </c>
      <c r="E128" s="75">
        <v>139.51286899999999</v>
      </c>
      <c r="F128" s="29">
        <f t="shared" si="112"/>
        <v>-5.1711225125374662E-2</v>
      </c>
      <c r="G128" s="29">
        <f t="shared" si="113"/>
        <v>-7.4249786729889203E-3</v>
      </c>
      <c r="H128" s="74">
        <v>115857033.83</v>
      </c>
      <c r="I128" s="75">
        <v>140.06987599999999</v>
      </c>
      <c r="J128" s="29">
        <f t="shared" si="114"/>
        <v>-2.3839117333673563E-4</v>
      </c>
      <c r="K128" s="29">
        <f t="shared" si="115"/>
        <v>3.9925134074907361E-3</v>
      </c>
      <c r="L128" s="85">
        <v>113824401.23</v>
      </c>
      <c r="M128" s="74">
        <v>137.81238400000001</v>
      </c>
      <c r="N128" s="29">
        <f t="shared" si="116"/>
        <v>-1.7544317619787576E-2</v>
      </c>
      <c r="O128" s="29">
        <f t="shared" si="117"/>
        <v>-1.611689868276877E-2</v>
      </c>
      <c r="P128" s="85">
        <v>116536795.59</v>
      </c>
      <c r="Q128" s="74">
        <v>141.103735</v>
      </c>
      <c r="R128" s="29">
        <f t="shared" si="118"/>
        <v>2.3829638730268235E-2</v>
      </c>
      <c r="S128" s="29">
        <f t="shared" si="119"/>
        <v>2.3882839150362507E-2</v>
      </c>
      <c r="T128" s="85">
        <v>116107042.38</v>
      </c>
      <c r="U128" s="74">
        <v>140.83496199999999</v>
      </c>
      <c r="V128" s="29">
        <f t="shared" si="120"/>
        <v>-3.6877040236456046E-3</v>
      </c>
      <c r="W128" s="29">
        <f t="shared" si="121"/>
        <v>-1.9047901177102798E-3</v>
      </c>
      <c r="X128" s="85">
        <v>115906677.8</v>
      </c>
      <c r="Y128" s="74">
        <v>140.128736</v>
      </c>
      <c r="Z128" s="29">
        <f t="shared" si="122"/>
        <v>-1.7256884327846076E-3</v>
      </c>
      <c r="AA128" s="29">
        <f t="shared" si="123"/>
        <v>-5.0145644942907481E-3</v>
      </c>
      <c r="AB128" s="85">
        <v>116329074.66</v>
      </c>
      <c r="AC128" s="74">
        <v>140.71181200000001</v>
      </c>
      <c r="AD128" s="29">
        <f t="shared" si="124"/>
        <v>3.6442840742002477E-3</v>
      </c>
      <c r="AE128" s="29">
        <f t="shared" si="125"/>
        <v>4.1610023514377908E-3</v>
      </c>
      <c r="AF128" s="85">
        <v>131348050.26000001</v>
      </c>
      <c r="AG128" s="74">
        <v>142.97332800000001</v>
      </c>
      <c r="AH128" s="29">
        <f t="shared" si="126"/>
        <v>0.12910766843024082</v>
      </c>
      <c r="AI128" s="29">
        <f t="shared" si="127"/>
        <v>1.6071969849979616E-2</v>
      </c>
      <c r="AJ128" s="30">
        <f t="shared" si="82"/>
        <v>1.0209283107472513E-2</v>
      </c>
      <c r="AK128" s="30">
        <f t="shared" si="83"/>
        <v>2.2058865989389915E-3</v>
      </c>
      <c r="AL128" s="31">
        <f t="shared" si="84"/>
        <v>0.13343776983680986</v>
      </c>
      <c r="AM128" s="31">
        <f t="shared" si="85"/>
        <v>2.4803869526903749E-2</v>
      </c>
      <c r="AN128" s="32">
        <f t="shared" si="86"/>
        <v>5.2664130812929068E-2</v>
      </c>
      <c r="AO128" s="95">
        <f t="shared" si="87"/>
        <v>1.2910038469701891E-2</v>
      </c>
      <c r="AP128" s="36"/>
      <c r="AQ128" s="96"/>
      <c r="AR128" s="97"/>
      <c r="AS128" s="35"/>
      <c r="AT128" s="35"/>
    </row>
    <row r="129" spans="1:46" s="139" customFormat="1">
      <c r="A129" s="251" t="s">
        <v>157</v>
      </c>
      <c r="B129" s="143">
        <v>1131002730.8900001</v>
      </c>
      <c r="C129" s="75">
        <v>2.2442000000000002</v>
      </c>
      <c r="D129" s="74">
        <v>1121911168.04</v>
      </c>
      <c r="E129" s="75">
        <v>2.2713999999999999</v>
      </c>
      <c r="F129" s="29">
        <f t="shared" si="112"/>
        <v>-8.0384976991575256E-3</v>
      </c>
      <c r="G129" s="29">
        <f t="shared" si="113"/>
        <v>1.2120131895552833E-2</v>
      </c>
      <c r="H129" s="74">
        <v>1117587235.1199999</v>
      </c>
      <c r="I129" s="75">
        <v>2.2656999999999998</v>
      </c>
      <c r="J129" s="29">
        <f t="shared" si="114"/>
        <v>-3.8540777943712502E-3</v>
      </c>
      <c r="K129" s="29">
        <f t="shared" si="115"/>
        <v>-2.5094655278682923E-3</v>
      </c>
      <c r="L129" s="85">
        <v>1107876908.25</v>
      </c>
      <c r="M129" s="74">
        <v>2.2448000000000001</v>
      </c>
      <c r="N129" s="29">
        <f t="shared" si="116"/>
        <v>-8.6886522723724994E-3</v>
      </c>
      <c r="O129" s="29">
        <f t="shared" si="117"/>
        <v>-9.2245222227124949E-3</v>
      </c>
      <c r="P129" s="85">
        <v>1101027346.76</v>
      </c>
      <c r="Q129" s="74">
        <v>2.2311999999999999</v>
      </c>
      <c r="R129" s="29">
        <f t="shared" si="118"/>
        <v>-6.182601549859508E-3</v>
      </c>
      <c r="S129" s="29">
        <f t="shared" si="119"/>
        <v>-6.0584461867428177E-3</v>
      </c>
      <c r="T129" s="85">
        <v>1103812431.72</v>
      </c>
      <c r="U129" s="74">
        <v>2.2368000000000001</v>
      </c>
      <c r="V129" s="29">
        <f t="shared" si="120"/>
        <v>2.5295329568295693E-3</v>
      </c>
      <c r="W129" s="29">
        <f t="shared" si="121"/>
        <v>2.5098601649337898E-3</v>
      </c>
      <c r="X129" s="74">
        <v>1098089204.8299999</v>
      </c>
      <c r="Y129" s="74">
        <v>2.2250000000000001</v>
      </c>
      <c r="Z129" s="29">
        <f t="shared" si="122"/>
        <v>-5.1849632469548905E-3</v>
      </c>
      <c r="AA129" s="29">
        <f t="shared" si="123"/>
        <v>-5.2753934191702573E-3</v>
      </c>
      <c r="AB129" s="85">
        <v>1097322864.1099999</v>
      </c>
      <c r="AC129" s="74">
        <v>2.2235</v>
      </c>
      <c r="AD129" s="29">
        <f t="shared" si="124"/>
        <v>-6.9788566960611294E-4</v>
      </c>
      <c r="AE129" s="29">
        <f t="shared" si="125"/>
        <v>-6.7415730337081208E-4</v>
      </c>
      <c r="AF129" s="85">
        <v>1107835593.24</v>
      </c>
      <c r="AG129" s="74">
        <v>2.2450000000000001</v>
      </c>
      <c r="AH129" s="29">
        <f t="shared" si="126"/>
        <v>9.5803427357969255E-3</v>
      </c>
      <c r="AI129" s="29">
        <f t="shared" si="127"/>
        <v>9.6694400719586574E-3</v>
      </c>
      <c r="AJ129" s="30">
        <f t="shared" si="82"/>
        <v>-2.5671003174619115E-3</v>
      </c>
      <c r="AK129" s="30">
        <f t="shared" si="83"/>
        <v>6.9680934072575496E-5</v>
      </c>
      <c r="AL129" s="31">
        <f t="shared" si="84"/>
        <v>-1.2546068887602079E-2</v>
      </c>
      <c r="AM129" s="31">
        <f t="shared" si="85"/>
        <v>-1.1622787708021378E-2</v>
      </c>
      <c r="AN129" s="32">
        <f t="shared" si="86"/>
        <v>6.1646568785849072E-3</v>
      </c>
      <c r="AO129" s="95">
        <f t="shared" si="87"/>
        <v>7.5879084688825838E-3</v>
      </c>
      <c r="AP129" s="36"/>
      <c r="AQ129" s="96"/>
      <c r="AR129" s="97"/>
      <c r="AS129" s="35"/>
      <c r="AT129" s="35"/>
    </row>
    <row r="130" spans="1:46" s="139" customFormat="1">
      <c r="A130" s="251" t="s">
        <v>176</v>
      </c>
      <c r="B130" s="142">
        <v>17715966.300000001</v>
      </c>
      <c r="C130" s="75">
        <v>1.1382000000000001</v>
      </c>
      <c r="D130" s="143">
        <v>17575603.739999998</v>
      </c>
      <c r="E130" s="75">
        <v>1.1292</v>
      </c>
      <c r="F130" s="29">
        <f t="shared" si="112"/>
        <v>-7.9229412397336958E-3</v>
      </c>
      <c r="G130" s="29">
        <f t="shared" si="113"/>
        <v>-7.9072219293622546E-3</v>
      </c>
      <c r="H130" s="142">
        <v>17574103.140000001</v>
      </c>
      <c r="I130" s="75">
        <v>1.1291</v>
      </c>
      <c r="J130" s="29">
        <f t="shared" si="114"/>
        <v>-8.5379712822187517E-5</v>
      </c>
      <c r="K130" s="29">
        <f t="shared" si="115"/>
        <v>-8.8558271342533635E-5</v>
      </c>
      <c r="L130" s="85">
        <v>17346703.370000001</v>
      </c>
      <c r="M130" s="74">
        <v>1.1181000000000001</v>
      </c>
      <c r="N130" s="29">
        <f t="shared" si="116"/>
        <v>-1.2939480791052166E-2</v>
      </c>
      <c r="O130" s="29">
        <f t="shared" si="117"/>
        <v>-9.7422726065006637E-3</v>
      </c>
      <c r="P130" s="85">
        <v>17287259.050000001</v>
      </c>
      <c r="Q130" s="74">
        <v>1.1142000000000001</v>
      </c>
      <c r="R130" s="29">
        <f t="shared" si="118"/>
        <v>-3.4268367154306331E-3</v>
      </c>
      <c r="S130" s="29">
        <f t="shared" si="119"/>
        <v>-3.4880601019586926E-3</v>
      </c>
      <c r="T130" s="74">
        <v>17436955.620000001</v>
      </c>
      <c r="U130" s="74">
        <v>1.1238999999999999</v>
      </c>
      <c r="V130" s="29">
        <f t="shared" si="120"/>
        <v>8.659358291967071E-3</v>
      </c>
      <c r="W130" s="29">
        <f t="shared" si="121"/>
        <v>8.7057978818881887E-3</v>
      </c>
      <c r="X130" s="74">
        <v>17415637.41</v>
      </c>
      <c r="Y130" s="74">
        <v>1.1225000000000001</v>
      </c>
      <c r="Z130" s="29">
        <f t="shared" si="122"/>
        <v>-1.2225878452973256E-3</v>
      </c>
      <c r="AA130" s="29">
        <f t="shared" si="123"/>
        <v>-1.2456624254825572E-3</v>
      </c>
      <c r="AB130" s="74">
        <v>17397423.219999999</v>
      </c>
      <c r="AC130" s="74">
        <v>1.1213</v>
      </c>
      <c r="AD130" s="29">
        <f t="shared" si="124"/>
        <v>-1.0458526191836548E-3</v>
      </c>
      <c r="AE130" s="29">
        <f t="shared" si="125"/>
        <v>-1.0690423162584319E-3</v>
      </c>
      <c r="AF130" s="74">
        <v>17578111.100000001</v>
      </c>
      <c r="AG130" s="74">
        <v>1.133</v>
      </c>
      <c r="AH130" s="29">
        <f t="shared" si="126"/>
        <v>1.0385898975676162E-2</v>
      </c>
      <c r="AI130" s="29">
        <f t="shared" si="127"/>
        <v>1.0434317310264911E-2</v>
      </c>
      <c r="AJ130" s="30">
        <f t="shared" si="82"/>
        <v>-9.4972770698455384E-4</v>
      </c>
      <c r="AK130" s="30">
        <f t="shared" si="83"/>
        <v>-5.5008780734400425E-4</v>
      </c>
      <c r="AL130" s="31">
        <f t="shared" si="84"/>
        <v>1.4266138660697463E-4</v>
      </c>
      <c r="AM130" s="31">
        <f t="shared" si="85"/>
        <v>3.3652143110166717E-3</v>
      </c>
      <c r="AN130" s="32">
        <f t="shared" si="86"/>
        <v>7.7476052628509011E-3</v>
      </c>
      <c r="AO130" s="95">
        <f t="shared" si="87"/>
        <v>7.1168822236721508E-3</v>
      </c>
      <c r="AP130" s="36"/>
      <c r="AQ130" s="96"/>
      <c r="AR130" s="97"/>
      <c r="AS130" s="35"/>
      <c r="AT130" s="35"/>
    </row>
    <row r="131" spans="1:46" ht="15.75" customHeight="1" thickBot="1">
      <c r="A131" s="251" t="s">
        <v>240</v>
      </c>
      <c r="B131" s="142">
        <v>188690550.03</v>
      </c>
      <c r="C131" s="75">
        <v>1.1194999999999999</v>
      </c>
      <c r="D131" s="142">
        <v>187703635.52000001</v>
      </c>
      <c r="E131" s="75">
        <v>1.1135999999999999</v>
      </c>
      <c r="F131" s="29">
        <f t="shared" si="112"/>
        <v>-5.2303335267350724E-3</v>
      </c>
      <c r="G131" s="29">
        <f t="shared" si="113"/>
        <v>-5.2702099151407025E-3</v>
      </c>
      <c r="H131" s="142">
        <v>186864979.05000001</v>
      </c>
      <c r="I131" s="75">
        <v>1.1087</v>
      </c>
      <c r="J131" s="29">
        <f t="shared" si="114"/>
        <v>-4.4679820275012154E-3</v>
      </c>
      <c r="K131" s="29">
        <f t="shared" si="115"/>
        <v>-4.4001436781608344E-3</v>
      </c>
      <c r="L131" s="85">
        <v>185398296.25</v>
      </c>
      <c r="M131" s="74">
        <v>1.0993999999999999</v>
      </c>
      <c r="N131" s="29">
        <f t="shared" si="116"/>
        <v>-7.8488907202219384E-3</v>
      </c>
      <c r="O131" s="29">
        <f t="shared" si="117"/>
        <v>-8.3882023992063546E-3</v>
      </c>
      <c r="P131" s="85">
        <v>188776756.88999999</v>
      </c>
      <c r="Q131" s="74">
        <v>1.1100000000000001</v>
      </c>
      <c r="R131" s="29">
        <f t="shared" si="118"/>
        <v>1.822271675811037E-2</v>
      </c>
      <c r="S131" s="29">
        <f t="shared" si="119"/>
        <v>9.6416227032928552E-3</v>
      </c>
      <c r="T131" s="85">
        <v>190218648.93000001</v>
      </c>
      <c r="U131" s="74">
        <v>1.1153</v>
      </c>
      <c r="V131" s="29">
        <f t="shared" si="120"/>
        <v>7.6380803641001756E-3</v>
      </c>
      <c r="W131" s="29">
        <f t="shared" si="121"/>
        <v>4.7747747747746488E-3</v>
      </c>
      <c r="X131" s="85">
        <v>190185474.13</v>
      </c>
      <c r="Y131" s="74">
        <v>1.1151</v>
      </c>
      <c r="Z131" s="29">
        <f t="shared" si="122"/>
        <v>-1.7440350978531114E-4</v>
      </c>
      <c r="AA131" s="29">
        <f t="shared" si="123"/>
        <v>-1.7932394871333094E-4</v>
      </c>
      <c r="AB131" s="85">
        <v>190577678.38</v>
      </c>
      <c r="AC131" s="74">
        <v>1.1168</v>
      </c>
      <c r="AD131" s="29">
        <f t="shared" si="124"/>
        <v>2.0622197977744161E-3</v>
      </c>
      <c r="AE131" s="29">
        <f t="shared" si="125"/>
        <v>1.5245269482557931E-3</v>
      </c>
      <c r="AF131" s="85">
        <v>192336913.88</v>
      </c>
      <c r="AG131" s="74">
        <v>1.1263000000000001</v>
      </c>
      <c r="AH131" s="29">
        <f t="shared" si="126"/>
        <v>9.2310679558819803E-3</v>
      </c>
      <c r="AI131" s="29">
        <f t="shared" si="127"/>
        <v>8.5064469914040691E-3</v>
      </c>
      <c r="AJ131" s="30">
        <f t="shared" si="82"/>
        <v>2.4290593864529256E-3</v>
      </c>
      <c r="AK131" s="30">
        <f t="shared" si="83"/>
        <v>7.7618643456326786E-4</v>
      </c>
      <c r="AL131" s="31">
        <f t="shared" si="84"/>
        <v>2.4684009700527639E-2</v>
      </c>
      <c r="AM131" s="31">
        <f t="shared" si="85"/>
        <v>1.1404454022988647E-2</v>
      </c>
      <c r="AN131" s="32">
        <f t="shared" si="86"/>
        <v>8.7963073591224867E-3</v>
      </c>
      <c r="AO131" s="95">
        <f t="shared" si="87"/>
        <v>6.5808589950937168E-3</v>
      </c>
      <c r="AP131" s="36"/>
      <c r="AQ131" s="70" t="e">
        <f>SUM(AQ115,AQ126)</f>
        <v>#REF!</v>
      </c>
      <c r="AR131" s="71"/>
      <c r="AS131" s="35" t="e">
        <f>(#REF!/AQ131)-1</f>
        <v>#REF!</v>
      </c>
      <c r="AT131" s="35" t="e">
        <f>(#REF!/AR131)-1</f>
        <v>#REF!</v>
      </c>
    </row>
    <row r="132" spans="1:46">
      <c r="A132" s="251" t="s">
        <v>200</v>
      </c>
      <c r="B132" s="142">
        <v>4484451.24</v>
      </c>
      <c r="C132" s="75">
        <v>100.47499999999999</v>
      </c>
      <c r="D132" s="142">
        <v>4471315.3763400838</v>
      </c>
      <c r="E132" s="75">
        <v>100.16707529924449</v>
      </c>
      <c r="F132" s="29">
        <f t="shared" si="112"/>
        <v>-2.9292020264928657E-3</v>
      </c>
      <c r="G132" s="29">
        <f t="shared" si="113"/>
        <v>-3.0646897313312449E-3</v>
      </c>
      <c r="H132" s="142">
        <v>4473217.05</v>
      </c>
      <c r="I132" s="75">
        <v>100.212</v>
      </c>
      <c r="J132" s="29">
        <f t="shared" si="114"/>
        <v>4.2530519541938847E-4</v>
      </c>
      <c r="K132" s="29">
        <f t="shared" si="115"/>
        <v>4.4849767871633808E-4</v>
      </c>
      <c r="L132" s="85">
        <v>4432044.22</v>
      </c>
      <c r="M132" s="74">
        <v>99.83</v>
      </c>
      <c r="N132" s="29">
        <f t="shared" si="116"/>
        <v>-9.2042996214547826E-3</v>
      </c>
      <c r="O132" s="29">
        <f t="shared" si="117"/>
        <v>-3.8119187322876E-3</v>
      </c>
      <c r="P132" s="85">
        <v>4623426.8</v>
      </c>
      <c r="Q132" s="74">
        <v>100.006</v>
      </c>
      <c r="R132" s="29">
        <f t="shared" si="118"/>
        <v>4.3181559230923039E-2</v>
      </c>
      <c r="S132" s="29">
        <f t="shared" si="119"/>
        <v>1.762997095061624E-3</v>
      </c>
      <c r="T132" s="74">
        <v>4448528.55</v>
      </c>
      <c r="U132" s="74">
        <v>100.22</v>
      </c>
      <c r="V132" s="29">
        <f t="shared" si="120"/>
        <v>-3.7828705323073357E-2</v>
      </c>
      <c r="W132" s="29">
        <f t="shared" si="121"/>
        <v>2.139871607703524E-3</v>
      </c>
      <c r="X132" s="74">
        <v>4445924.1399999997</v>
      </c>
      <c r="Y132" s="74">
        <v>100.15900000000001</v>
      </c>
      <c r="Z132" s="29">
        <f t="shared" si="122"/>
        <v>-5.8545426217398316E-4</v>
      </c>
      <c r="AA132" s="29">
        <f t="shared" si="123"/>
        <v>-6.086609459189068E-4</v>
      </c>
      <c r="AB132" s="74">
        <v>4463479.5199999996</v>
      </c>
      <c r="AC132" s="74">
        <v>100.57299999999999</v>
      </c>
      <c r="AD132" s="29">
        <f t="shared" si="124"/>
        <v>3.9486458714070392E-3</v>
      </c>
      <c r="AE132" s="29">
        <f t="shared" si="125"/>
        <v>4.1334278497188199E-3</v>
      </c>
      <c r="AF132" s="74">
        <v>4446327.8499999996</v>
      </c>
      <c r="AG132" s="74">
        <v>100.569</v>
      </c>
      <c r="AH132" s="29">
        <f t="shared" si="126"/>
        <v>-3.8426680178875175E-3</v>
      </c>
      <c r="AI132" s="29">
        <f t="shared" si="127"/>
        <v>-3.9772105833480934E-5</v>
      </c>
      <c r="AJ132" s="30">
        <f t="shared" si="82"/>
        <v>-8.5435236916663016E-4</v>
      </c>
      <c r="AK132" s="30">
        <f t="shared" si="83"/>
        <v>1.1996908947863422E-4</v>
      </c>
      <c r="AL132" s="31">
        <f t="shared" si="84"/>
        <v>-5.5884061482903606E-3</v>
      </c>
      <c r="AM132" s="31">
        <f t="shared" si="85"/>
        <v>4.0125430392649857E-3</v>
      </c>
      <c r="AN132" s="32">
        <f t="shared" si="86"/>
        <v>2.2084252822890321E-2</v>
      </c>
      <c r="AO132" s="95">
        <f t="shared" si="87"/>
        <v>2.6498933156486409E-3</v>
      </c>
    </row>
    <row r="133" spans="1:46">
      <c r="A133" s="253" t="s">
        <v>47</v>
      </c>
      <c r="B133" s="89">
        <f>SUM(B111:B132)</f>
        <v>29518294585.900002</v>
      </c>
      <c r="C133" s="223"/>
      <c r="D133" s="89">
        <f>SUM(D111:D132)</f>
        <v>29370374411.095947</v>
      </c>
      <c r="E133" s="223"/>
      <c r="F133" s="29">
        <f>((D133-B133)/B133)</f>
        <v>-5.0111355306654897E-3</v>
      </c>
      <c r="G133" s="29"/>
      <c r="H133" s="89">
        <f>SUM(H111:H132)</f>
        <v>29015498650.13488</v>
      </c>
      <c r="I133" s="223"/>
      <c r="J133" s="29">
        <f>((H133-D133)/D133)</f>
        <v>-1.2082779606207449E-2</v>
      </c>
      <c r="K133" s="29"/>
      <c r="L133" s="267">
        <f>SUM(L111:L132)</f>
        <v>28733678459.418221</v>
      </c>
      <c r="M133" s="108"/>
      <c r="N133" s="29">
        <f>((L133-H133)/H133)</f>
        <v>-9.7127467673332399E-3</v>
      </c>
      <c r="O133" s="29"/>
      <c r="P133" s="267">
        <f>SUM(P111:P132)</f>
        <v>28863464828.689995</v>
      </c>
      <c r="Q133" s="108"/>
      <c r="R133" s="29">
        <f>((P133-L133)/L133)</f>
        <v>4.5168727510846562E-3</v>
      </c>
      <c r="S133" s="29"/>
      <c r="T133" s="267">
        <f>SUM(T111:T132)</f>
        <v>29120838802.45488</v>
      </c>
      <c r="U133" s="108"/>
      <c r="V133" s="29">
        <f>((T133-P133)/P133)</f>
        <v>8.9169465721612804E-3</v>
      </c>
      <c r="W133" s="29"/>
      <c r="X133" s="267">
        <f>SUM(X111:X132)</f>
        <v>28917512522.091064</v>
      </c>
      <c r="Y133" s="108"/>
      <c r="Z133" s="29">
        <f>((X133-T133)/T133)</f>
        <v>-6.9821574077280684E-3</v>
      </c>
      <c r="AA133" s="29"/>
      <c r="AB133" s="267">
        <f>SUM(AB111:AB132)</f>
        <v>29274345691.158573</v>
      </c>
      <c r="AC133" s="108"/>
      <c r="AD133" s="29">
        <f>((AB133-X133)/X133)</f>
        <v>1.2339691001946028E-2</v>
      </c>
      <c r="AE133" s="29"/>
      <c r="AF133" s="267">
        <f>SUM(AF111:AF132)</f>
        <v>29400118520.26915</v>
      </c>
      <c r="AG133" s="108"/>
      <c r="AH133" s="29">
        <f>((AF133-AB133)/AB133)</f>
        <v>4.2963497950549408E-3</v>
      </c>
      <c r="AI133" s="29"/>
      <c r="AJ133" s="30">
        <f t="shared" si="82"/>
        <v>-4.6486989896091723E-4</v>
      </c>
      <c r="AK133" s="30"/>
      <c r="AL133" s="31">
        <f t="shared" si="84"/>
        <v>1.0127248892668312E-3</v>
      </c>
      <c r="AM133" s="31"/>
      <c r="AN133" s="32">
        <f t="shared" si="86"/>
        <v>9.1269213489785402E-3</v>
      </c>
      <c r="AO133" s="95"/>
    </row>
    <row r="134" spans="1:46" s="145" customFormat="1" ht="8.25" customHeight="1">
      <c r="A134" s="253"/>
      <c r="B134" s="89"/>
      <c r="C134" s="223"/>
      <c r="D134" s="89"/>
      <c r="E134" s="223"/>
      <c r="F134" s="29"/>
      <c r="G134" s="29"/>
      <c r="H134" s="79"/>
      <c r="I134" s="79"/>
      <c r="J134" s="29"/>
      <c r="K134" s="29"/>
      <c r="L134" s="108"/>
      <c r="M134" s="108"/>
      <c r="N134" s="29"/>
      <c r="O134" s="29"/>
      <c r="P134" s="108"/>
      <c r="Q134" s="108"/>
      <c r="R134" s="29"/>
      <c r="S134" s="29"/>
      <c r="T134" s="108"/>
      <c r="U134" s="108"/>
      <c r="V134" s="29"/>
      <c r="W134" s="29"/>
      <c r="X134" s="108"/>
      <c r="Y134" s="108"/>
      <c r="Z134" s="29"/>
      <c r="AA134" s="29"/>
      <c r="AB134" s="108"/>
      <c r="AC134" s="108"/>
      <c r="AD134" s="29"/>
      <c r="AE134" s="29"/>
      <c r="AF134" s="108"/>
      <c r="AG134" s="108"/>
      <c r="AH134" s="29"/>
      <c r="AI134" s="29"/>
      <c r="AJ134" s="30"/>
      <c r="AK134" s="30"/>
      <c r="AL134" s="31"/>
      <c r="AM134" s="31"/>
      <c r="AN134" s="32"/>
      <c r="AO134" s="95"/>
    </row>
    <row r="135" spans="1:46" s="145" customFormat="1">
      <c r="A135" s="255" t="s">
        <v>74</v>
      </c>
      <c r="B135" s="144"/>
      <c r="C135" s="144"/>
      <c r="D135" s="144"/>
      <c r="E135" s="144"/>
      <c r="F135" s="29"/>
      <c r="G135" s="29"/>
      <c r="H135" s="79"/>
      <c r="I135" s="79"/>
      <c r="J135" s="29"/>
      <c r="K135" s="29"/>
      <c r="L135" s="108"/>
      <c r="M135" s="108"/>
      <c r="N135" s="29"/>
      <c r="O135" s="29"/>
      <c r="P135" s="108"/>
      <c r="Q135" s="108"/>
      <c r="R135" s="29"/>
      <c r="S135" s="29"/>
      <c r="T135" s="108"/>
      <c r="U135" s="108"/>
      <c r="V135" s="29"/>
      <c r="W135" s="29"/>
      <c r="X135" s="108"/>
      <c r="Y135" s="108"/>
      <c r="Z135" s="29"/>
      <c r="AA135" s="29"/>
      <c r="AB135" s="108"/>
      <c r="AC135" s="108"/>
      <c r="AD135" s="29"/>
      <c r="AE135" s="29"/>
      <c r="AF135" s="108"/>
      <c r="AG135" s="108"/>
      <c r="AH135" s="29"/>
      <c r="AI135" s="29"/>
      <c r="AJ135" s="30"/>
      <c r="AK135" s="30"/>
      <c r="AL135" s="31"/>
      <c r="AM135" s="31"/>
      <c r="AN135" s="32"/>
      <c r="AO135" s="95"/>
    </row>
    <row r="136" spans="1:46" s="145" customFormat="1">
      <c r="A136" s="252" t="s">
        <v>209</v>
      </c>
      <c r="B136" s="82">
        <v>554917182.53999996</v>
      </c>
      <c r="C136" s="122">
        <v>14.795299999999999</v>
      </c>
      <c r="D136" s="82">
        <v>551397139.22000003</v>
      </c>
      <c r="E136" s="122">
        <v>14.701000000000001</v>
      </c>
      <c r="F136" s="29">
        <f t="shared" ref="F136:G138" si="128">((D136-B136)/B136)</f>
        <v>-6.3433669577283251E-3</v>
      </c>
      <c r="G136" s="29">
        <f t="shared" si="128"/>
        <v>-6.373645684778188E-3</v>
      </c>
      <c r="H136" s="82">
        <v>551536393.54999995</v>
      </c>
      <c r="I136" s="78">
        <v>14.7149</v>
      </c>
      <c r="J136" s="29">
        <f t="shared" ref="J136:K138" si="129">((H136-D136)/D136)</f>
        <v>2.5254815466926661E-4</v>
      </c>
      <c r="K136" s="29">
        <f t="shared" si="129"/>
        <v>9.4551391061829663E-4</v>
      </c>
      <c r="L136" s="75">
        <v>546047809.15999997</v>
      </c>
      <c r="M136" s="78">
        <v>14.5678</v>
      </c>
      <c r="N136" s="29">
        <f t="shared" ref="N136:O138" si="130">((L136-H136)/H136)</f>
        <v>-9.9514455513485776E-3</v>
      </c>
      <c r="O136" s="29">
        <f t="shared" si="130"/>
        <v>-9.9966700419302883E-3</v>
      </c>
      <c r="P136" s="75">
        <v>547535613.04999995</v>
      </c>
      <c r="Q136" s="78">
        <v>14.6076</v>
      </c>
      <c r="R136" s="29">
        <f t="shared" ref="R136:S138" si="131">((P136-L136)/L136)</f>
        <v>2.7246769697487011E-3</v>
      </c>
      <c r="S136" s="29">
        <f t="shared" si="131"/>
        <v>2.7320528837573013E-3</v>
      </c>
      <c r="T136" s="78">
        <v>549717207.70000005</v>
      </c>
      <c r="U136" s="78">
        <v>14.665900000000001</v>
      </c>
      <c r="V136" s="29">
        <f t="shared" ref="V136:W138" si="132">((T136-P136)/P136)</f>
        <v>3.9843885913606793E-3</v>
      </c>
      <c r="W136" s="29">
        <f t="shared" si="132"/>
        <v>3.9910731400093725E-3</v>
      </c>
      <c r="X136" s="78">
        <v>547151517.47000003</v>
      </c>
      <c r="Y136" s="78">
        <v>14.6175</v>
      </c>
      <c r="Z136" s="29">
        <f t="shared" ref="Z136:AA138" si="133">((X136-T136)/T136)</f>
        <v>-4.6672910981535188E-3</v>
      </c>
      <c r="AA136" s="29">
        <f t="shared" si="133"/>
        <v>-3.3001725090175773E-3</v>
      </c>
      <c r="AB136" s="78">
        <v>555719309.70000005</v>
      </c>
      <c r="AC136" s="78">
        <v>14.847300000000001</v>
      </c>
      <c r="AD136" s="29">
        <f t="shared" ref="AD136:AD138" si="134">((AB136-X136)/X136)</f>
        <v>1.5658902436416593E-2</v>
      </c>
      <c r="AE136" s="29">
        <f t="shared" ref="AE136:AE138" si="135">((AC136-Y136)/Y136)</f>
        <v>1.5720882503848187E-2</v>
      </c>
      <c r="AF136" s="78">
        <v>555719309.70000005</v>
      </c>
      <c r="AG136" s="78">
        <v>14.847300000000001</v>
      </c>
      <c r="AH136" s="29">
        <f t="shared" ref="AH136:AH138" si="136">((AF136-AB136)/AB136)</f>
        <v>0</v>
      </c>
      <c r="AI136" s="29">
        <f t="shared" ref="AI136:AI138" si="137">((AG136-AC136)/AC136)</f>
        <v>0</v>
      </c>
      <c r="AJ136" s="30">
        <f t="shared" si="82"/>
        <v>2.0730156812060222E-4</v>
      </c>
      <c r="AK136" s="30">
        <f t="shared" si="83"/>
        <v>4.6487927531338826E-4</v>
      </c>
      <c r="AL136" s="31">
        <f t="shared" si="84"/>
        <v>7.8385798049553021E-3</v>
      </c>
      <c r="AM136" s="31">
        <f t="shared" si="85"/>
        <v>9.951703965716624E-3</v>
      </c>
      <c r="AN136" s="32">
        <f t="shared" si="86"/>
        <v>7.8310153575900671E-3</v>
      </c>
      <c r="AO136" s="95">
        <f t="shared" si="87"/>
        <v>7.7565818035872872E-3</v>
      </c>
    </row>
    <row r="137" spans="1:46">
      <c r="A137" s="252" t="s">
        <v>30</v>
      </c>
      <c r="B137" s="78">
        <v>1581293787.6800001</v>
      </c>
      <c r="C137" s="78">
        <v>1.28</v>
      </c>
      <c r="D137" s="78">
        <v>1564831570.51</v>
      </c>
      <c r="E137" s="78">
        <v>1.28</v>
      </c>
      <c r="F137" s="29">
        <f t="shared" si="128"/>
        <v>-1.0410600040459697E-2</v>
      </c>
      <c r="G137" s="29">
        <f t="shared" si="128"/>
        <v>0</v>
      </c>
      <c r="H137" s="78">
        <v>1564151835.6300001</v>
      </c>
      <c r="I137" s="78">
        <v>1.29</v>
      </c>
      <c r="J137" s="29">
        <f t="shared" si="129"/>
        <v>-4.3438213594983974E-4</v>
      </c>
      <c r="K137" s="29">
        <f t="shared" si="129"/>
        <v>7.8125000000000069E-3</v>
      </c>
      <c r="L137" s="75">
        <v>1523383026.6300001</v>
      </c>
      <c r="M137" s="78">
        <v>1.25</v>
      </c>
      <c r="N137" s="29">
        <f t="shared" si="130"/>
        <v>-2.606448304526611E-2</v>
      </c>
      <c r="O137" s="29">
        <f t="shared" si="130"/>
        <v>-3.1007751937984523E-2</v>
      </c>
      <c r="P137" s="75">
        <v>1534621005.5599999</v>
      </c>
      <c r="Q137" s="78">
        <v>1.27</v>
      </c>
      <c r="R137" s="29">
        <f t="shared" si="131"/>
        <v>7.3769884090544701E-3</v>
      </c>
      <c r="S137" s="29">
        <f t="shared" si="131"/>
        <v>1.6000000000000014E-2</v>
      </c>
      <c r="T137" s="75">
        <v>1536602962.22</v>
      </c>
      <c r="U137" s="78">
        <v>1.27</v>
      </c>
      <c r="V137" s="29">
        <f t="shared" si="132"/>
        <v>1.2914958499977316E-3</v>
      </c>
      <c r="W137" s="29">
        <f t="shared" si="132"/>
        <v>0</v>
      </c>
      <c r="X137" s="75">
        <v>1531961704.47</v>
      </c>
      <c r="Y137" s="78">
        <v>1.27</v>
      </c>
      <c r="Z137" s="29">
        <f t="shared" si="133"/>
        <v>-3.0204664862122643E-3</v>
      </c>
      <c r="AA137" s="29">
        <f t="shared" si="133"/>
        <v>0</v>
      </c>
      <c r="AB137" s="75">
        <v>1567934296.2</v>
      </c>
      <c r="AC137" s="78">
        <v>1.3</v>
      </c>
      <c r="AD137" s="29">
        <f t="shared" si="134"/>
        <v>2.3481390967566747E-2</v>
      </c>
      <c r="AE137" s="29">
        <f t="shared" si="135"/>
        <v>2.3622047244094509E-2</v>
      </c>
      <c r="AF137" s="75">
        <v>1565031894.4300001</v>
      </c>
      <c r="AG137" s="78">
        <v>1.29</v>
      </c>
      <c r="AH137" s="29">
        <f t="shared" si="136"/>
        <v>-1.8510991034727396E-3</v>
      </c>
      <c r="AI137" s="29">
        <f t="shared" si="137"/>
        <v>-7.6923076923076988E-3</v>
      </c>
      <c r="AJ137" s="30">
        <f t="shared" si="82"/>
        <v>-1.2038944480927119E-3</v>
      </c>
      <c r="AK137" s="30">
        <f t="shared" si="83"/>
        <v>1.0918109517252883E-3</v>
      </c>
      <c r="AL137" s="31">
        <f t="shared" si="84"/>
        <v>1.2801628224741658E-4</v>
      </c>
      <c r="AM137" s="31">
        <f t="shared" si="85"/>
        <v>7.8125000000000069E-3</v>
      </c>
      <c r="AN137" s="32">
        <f t="shared" si="86"/>
        <v>1.4123663475059195E-2</v>
      </c>
      <c r="AO137" s="95">
        <f t="shared" si="87"/>
        <v>1.641494154246801E-2</v>
      </c>
    </row>
    <row r="138" spans="1:46">
      <c r="A138" s="252" t="s">
        <v>31</v>
      </c>
      <c r="B138" s="78">
        <v>413583363.02999997</v>
      </c>
      <c r="C138" s="78">
        <v>39.826500000000003</v>
      </c>
      <c r="D138" s="78">
        <v>413116231.23000002</v>
      </c>
      <c r="E138" s="78">
        <v>40.959899999999998</v>
      </c>
      <c r="F138" s="29">
        <f t="shared" si="128"/>
        <v>-1.1294743496876787E-3</v>
      </c>
      <c r="G138" s="29">
        <f t="shared" si="128"/>
        <v>2.8458438476893388E-2</v>
      </c>
      <c r="H138" s="78">
        <v>413357692.51999998</v>
      </c>
      <c r="I138" s="78">
        <v>40.893300000000004</v>
      </c>
      <c r="J138" s="29">
        <f t="shared" si="129"/>
        <v>5.8448754066390022E-4</v>
      </c>
      <c r="K138" s="29">
        <f t="shared" si="129"/>
        <v>-1.6259805321788873E-3</v>
      </c>
      <c r="L138" s="75">
        <v>412109556.63999999</v>
      </c>
      <c r="M138" s="78">
        <v>40.897399999999998</v>
      </c>
      <c r="N138" s="29">
        <f t="shared" si="130"/>
        <v>-3.0195056305613696E-3</v>
      </c>
      <c r="O138" s="29">
        <f t="shared" si="130"/>
        <v>1.0026092293832968E-4</v>
      </c>
      <c r="P138" s="75">
        <v>407693631.33999997</v>
      </c>
      <c r="Q138" s="78">
        <v>40.450800000000001</v>
      </c>
      <c r="R138" s="29">
        <f t="shared" si="131"/>
        <v>-1.0715415910283202E-2</v>
      </c>
      <c r="S138" s="29">
        <f t="shared" si="131"/>
        <v>-1.0920009584961308E-2</v>
      </c>
      <c r="T138" s="75">
        <v>408338830.98000002</v>
      </c>
      <c r="U138" s="78">
        <v>40.537700000000001</v>
      </c>
      <c r="V138" s="29">
        <f t="shared" si="132"/>
        <v>1.5825600166463599E-3</v>
      </c>
      <c r="W138" s="29">
        <f t="shared" si="132"/>
        <v>2.148288785388669E-3</v>
      </c>
      <c r="X138" s="78">
        <v>409270751.55000001</v>
      </c>
      <c r="Y138" s="78">
        <v>40.589700000000001</v>
      </c>
      <c r="Z138" s="29">
        <f t="shared" si="133"/>
        <v>2.2822237301395351E-3</v>
      </c>
      <c r="AA138" s="29">
        <f t="shared" si="133"/>
        <v>1.2827565451419198E-3</v>
      </c>
      <c r="AB138" s="78">
        <v>409154626.00999999</v>
      </c>
      <c r="AC138" s="78">
        <v>40.532899999999998</v>
      </c>
      <c r="AD138" s="29">
        <f t="shared" si="134"/>
        <v>-2.8373769579240156E-4</v>
      </c>
      <c r="AE138" s="29">
        <f t="shared" si="135"/>
        <v>-1.3993697908583366E-3</v>
      </c>
      <c r="AF138" s="78">
        <v>413128952.62</v>
      </c>
      <c r="AG138" s="78">
        <v>40.561500000000002</v>
      </c>
      <c r="AH138" s="29">
        <f t="shared" si="136"/>
        <v>9.7135076994165018E-3</v>
      </c>
      <c r="AI138" s="29">
        <f t="shared" si="137"/>
        <v>7.0559964868056326E-4</v>
      </c>
      <c r="AJ138" s="30">
        <f t="shared" si="82"/>
        <v>-1.2316932493229441E-4</v>
      </c>
      <c r="AK138" s="30">
        <f t="shared" si="83"/>
        <v>2.343748058880542E-3</v>
      </c>
      <c r="AL138" s="31">
        <f t="shared" si="84"/>
        <v>3.0793730767027492E-5</v>
      </c>
      <c r="AM138" s="31">
        <f t="shared" si="85"/>
        <v>-9.7265862465483362E-3</v>
      </c>
      <c r="AN138" s="32">
        <f t="shared" si="86"/>
        <v>5.7018706852806356E-3</v>
      </c>
      <c r="AO138" s="95">
        <f t="shared" si="87"/>
        <v>1.131720984575345E-2</v>
      </c>
    </row>
    <row r="139" spans="1:46">
      <c r="A139" s="253" t="s">
        <v>47</v>
      </c>
      <c r="B139" s="90">
        <f>SUM(B136:B138)</f>
        <v>2549794333.25</v>
      </c>
      <c r="C139" s="81"/>
      <c r="D139" s="90">
        <f>SUM(D136:D138)</f>
        <v>2529344940.96</v>
      </c>
      <c r="E139" s="81"/>
      <c r="F139" s="29">
        <f>((D139-B139)/B139)</f>
        <v>-8.0200163689025487E-3</v>
      </c>
      <c r="G139" s="29"/>
      <c r="H139" s="89">
        <f>SUM(H136:H138)</f>
        <v>2529045921.6999998</v>
      </c>
      <c r="I139" s="79"/>
      <c r="J139" s="29">
        <f>((H139-D139)/D139)</f>
        <v>-1.1822003996289159E-4</v>
      </c>
      <c r="K139" s="29"/>
      <c r="L139" s="267">
        <f>SUM(L136:L138)</f>
        <v>2481540392.4299998</v>
      </c>
      <c r="M139" s="108"/>
      <c r="N139" s="29">
        <f>((L139-H139)/H139)</f>
        <v>-1.878397258918384E-2</v>
      </c>
      <c r="O139" s="29"/>
      <c r="P139" s="267">
        <f>SUM(P136:P138)</f>
        <v>2489850249.9499998</v>
      </c>
      <c r="Q139" s="108"/>
      <c r="R139" s="29">
        <f>((P139-L139)/L139)</f>
        <v>3.3486690546522661E-3</v>
      </c>
      <c r="S139" s="29"/>
      <c r="T139" s="267">
        <f>SUM(T136:T138)</f>
        <v>2494659000.9000001</v>
      </c>
      <c r="U139" s="108"/>
      <c r="V139" s="29">
        <f>((T139-P139)/P139)</f>
        <v>1.9313414331230778E-3</v>
      </c>
      <c r="W139" s="29"/>
      <c r="X139" s="267">
        <f>SUM(X136:X138)</f>
        <v>2488383973.4900002</v>
      </c>
      <c r="Y139" s="108"/>
      <c r="Z139" s="29">
        <f>((X139-T139)/T139)</f>
        <v>-2.5153848312478781E-3</v>
      </c>
      <c r="AA139" s="29"/>
      <c r="AB139" s="267">
        <f>SUM(AB136:AB138)</f>
        <v>2532808231.9099998</v>
      </c>
      <c r="AC139" s="108"/>
      <c r="AD139" s="29">
        <f>((AB139-X139)/X139)</f>
        <v>1.785265412945649E-2</v>
      </c>
      <c r="AE139" s="29"/>
      <c r="AF139" s="267">
        <f>SUM(AF136:AF138)</f>
        <v>2533880156.75</v>
      </c>
      <c r="AG139" s="108"/>
      <c r="AH139" s="29">
        <f>((AF139-AB139)/AB139)</f>
        <v>4.2321594919636306E-4</v>
      </c>
      <c r="AI139" s="29"/>
      <c r="AJ139" s="30">
        <f t="shared" si="82"/>
        <v>-7.3521415785861972E-4</v>
      </c>
      <c r="AK139" s="30"/>
      <c r="AL139" s="31">
        <f t="shared" si="84"/>
        <v>1.7930396588290737E-3</v>
      </c>
      <c r="AM139" s="31"/>
      <c r="AN139" s="32">
        <f t="shared" si="86"/>
        <v>1.0371768977972349E-2</v>
      </c>
      <c r="AO139" s="95"/>
    </row>
    <row r="140" spans="1:46" ht="8.25" customHeight="1">
      <c r="A140" s="253"/>
      <c r="B140" s="89"/>
      <c r="C140" s="223"/>
      <c r="D140" s="89"/>
      <c r="E140" s="223"/>
      <c r="F140" s="29"/>
      <c r="G140" s="29"/>
      <c r="H140" s="79"/>
      <c r="I140" s="79"/>
      <c r="J140" s="29"/>
      <c r="K140" s="29"/>
      <c r="L140" s="108"/>
      <c r="M140" s="108"/>
      <c r="N140" s="29"/>
      <c r="O140" s="29"/>
      <c r="P140" s="108"/>
      <c r="Q140" s="108"/>
      <c r="R140" s="29"/>
      <c r="S140" s="29"/>
      <c r="T140" s="108"/>
      <c r="U140" s="108"/>
      <c r="V140" s="29"/>
      <c r="W140" s="29"/>
      <c r="X140" s="108"/>
      <c r="Y140" s="108"/>
      <c r="Z140" s="29"/>
      <c r="AA140" s="29"/>
      <c r="AB140" s="108"/>
      <c r="AC140" s="108"/>
      <c r="AD140" s="29"/>
      <c r="AE140" s="29"/>
      <c r="AF140" s="108"/>
      <c r="AG140" s="108"/>
      <c r="AH140" s="29"/>
      <c r="AI140" s="29"/>
      <c r="AJ140" s="30"/>
      <c r="AK140" s="30"/>
      <c r="AL140" s="31"/>
      <c r="AM140" s="31"/>
      <c r="AN140" s="32"/>
      <c r="AO140" s="95"/>
    </row>
    <row r="141" spans="1:46">
      <c r="A141" s="256" t="s">
        <v>225</v>
      </c>
      <c r="B141" s="89"/>
      <c r="C141" s="223"/>
      <c r="D141" s="89"/>
      <c r="E141" s="223"/>
      <c r="F141" s="29"/>
      <c r="G141" s="29"/>
      <c r="H141" s="79"/>
      <c r="I141" s="79"/>
      <c r="J141" s="29"/>
      <c r="K141" s="29"/>
      <c r="L141" s="108"/>
      <c r="M141" s="108"/>
      <c r="N141" s="29"/>
      <c r="O141" s="29"/>
      <c r="P141" s="108"/>
      <c r="Q141" s="108"/>
      <c r="R141" s="29"/>
      <c r="S141" s="29"/>
      <c r="T141" s="108"/>
      <c r="U141" s="108"/>
      <c r="V141" s="29"/>
      <c r="W141" s="29"/>
      <c r="X141" s="108"/>
      <c r="Y141" s="108"/>
      <c r="Z141" s="29"/>
      <c r="AA141" s="29"/>
      <c r="AB141" s="108"/>
      <c r="AC141" s="108"/>
      <c r="AD141" s="29"/>
      <c r="AE141" s="29"/>
      <c r="AF141" s="108"/>
      <c r="AG141" s="108"/>
      <c r="AH141" s="29"/>
      <c r="AI141" s="29"/>
      <c r="AJ141" s="30"/>
      <c r="AK141" s="30"/>
      <c r="AL141" s="31"/>
      <c r="AM141" s="31"/>
      <c r="AN141" s="32"/>
      <c r="AO141" s="95"/>
    </row>
    <row r="142" spans="1:46">
      <c r="A142" s="257" t="s">
        <v>226</v>
      </c>
      <c r="B142" s="89"/>
      <c r="C142" s="223"/>
      <c r="D142" s="89"/>
      <c r="E142" s="223"/>
      <c r="F142" s="29"/>
      <c r="G142" s="29"/>
      <c r="H142" s="79"/>
      <c r="I142" s="79"/>
      <c r="J142" s="29"/>
      <c r="K142" s="29"/>
      <c r="L142" s="108"/>
      <c r="M142" s="108"/>
      <c r="N142" s="29"/>
      <c r="O142" s="29"/>
      <c r="P142" s="108"/>
      <c r="Q142" s="108"/>
      <c r="R142" s="29"/>
      <c r="S142" s="29"/>
      <c r="T142" s="108"/>
      <c r="U142" s="108"/>
      <c r="V142" s="29"/>
      <c r="W142" s="29"/>
      <c r="X142" s="108"/>
      <c r="Y142" s="108"/>
      <c r="Z142" s="29"/>
      <c r="AA142" s="29"/>
      <c r="AB142" s="108"/>
      <c r="AC142" s="108"/>
      <c r="AD142" s="29"/>
      <c r="AE142" s="29"/>
      <c r="AF142" s="108"/>
      <c r="AG142" s="108"/>
      <c r="AH142" s="29"/>
      <c r="AI142" s="29"/>
      <c r="AJ142" s="30"/>
      <c r="AK142" s="30"/>
      <c r="AL142" s="31"/>
      <c r="AM142" s="31"/>
      <c r="AN142" s="32"/>
      <c r="AO142" s="95"/>
    </row>
    <row r="143" spans="1:46">
      <c r="A143" s="252" t="s">
        <v>29</v>
      </c>
      <c r="B143" s="82">
        <v>2976032330.9299998</v>
      </c>
      <c r="C143" s="122">
        <v>1.51</v>
      </c>
      <c r="D143" s="82">
        <v>2984061731.8400002</v>
      </c>
      <c r="E143" s="122">
        <v>1.52</v>
      </c>
      <c r="F143" s="29">
        <f>((D143-B143)/B143)</f>
        <v>2.6980220700395293E-3</v>
      </c>
      <c r="G143" s="29">
        <f>((E143-C143)/C143)</f>
        <v>6.6225165562913968E-3</v>
      </c>
      <c r="H143" s="82">
        <v>2982845468.54</v>
      </c>
      <c r="I143" s="122">
        <v>1.52</v>
      </c>
      <c r="J143" s="29">
        <f>((H143-D143)/D143)</f>
        <v>-4.0758650768602948E-4</v>
      </c>
      <c r="K143" s="29">
        <f>((I143-E143)/E143)</f>
        <v>0</v>
      </c>
      <c r="L143" s="268">
        <v>2941037343.3099999</v>
      </c>
      <c r="M143" s="122">
        <v>1.5</v>
      </c>
      <c r="N143" s="29">
        <f>((L143-H143)/H143)</f>
        <v>-1.4016188793871261E-2</v>
      </c>
      <c r="O143" s="29">
        <f>((M143-I143)/I143)</f>
        <v>-1.3157894736842117E-2</v>
      </c>
      <c r="P143" s="268">
        <v>2926784107.9299998</v>
      </c>
      <c r="Q143" s="122">
        <v>1.49</v>
      </c>
      <c r="R143" s="29">
        <f>((P143-L143)/L143)</f>
        <v>-4.846329276444605E-3</v>
      </c>
      <c r="S143" s="29">
        <f>((Q143-M143)/M143)</f>
        <v>-6.6666666666666723E-3</v>
      </c>
      <c r="T143" s="268">
        <v>2959977603.6500001</v>
      </c>
      <c r="U143" s="122">
        <v>1.51</v>
      </c>
      <c r="V143" s="29">
        <f>((T143-P143)/P143)</f>
        <v>1.1341286031335168E-2</v>
      </c>
      <c r="W143" s="29">
        <f>((U143-Q143)/Q143)</f>
        <v>1.3422818791946321E-2</v>
      </c>
      <c r="X143" s="268">
        <v>2969147720.9200001</v>
      </c>
      <c r="Y143" s="122">
        <v>1.52</v>
      </c>
      <c r="Z143" s="29">
        <f>((X143-T143)/T143)</f>
        <v>3.0980360319929953E-3</v>
      </c>
      <c r="AA143" s="29">
        <f>((Y143-U143)/U143)</f>
        <v>6.6225165562913968E-3</v>
      </c>
      <c r="AB143" s="268">
        <v>2967671055.5300002</v>
      </c>
      <c r="AC143" s="122">
        <v>1.51</v>
      </c>
      <c r="AD143" s="29">
        <f>((AB143-X143)/X143)</f>
        <v>-4.9733645099419872E-4</v>
      </c>
      <c r="AE143" s="29">
        <f>((AC143-Y143)/Y143)</f>
        <v>-6.5789473684210583E-3</v>
      </c>
      <c r="AF143" s="268">
        <v>3011240162.8800001</v>
      </c>
      <c r="AG143" s="122">
        <v>1.54</v>
      </c>
      <c r="AH143" s="29">
        <f>((AF143-AB143)/AB143)</f>
        <v>1.4681245506914459E-2</v>
      </c>
      <c r="AI143" s="29">
        <f>((AG143-AC143)/AC143)</f>
        <v>1.986754966887419E-2</v>
      </c>
      <c r="AJ143" s="30">
        <f t="shared" si="82"/>
        <v>1.5063935764107568E-3</v>
      </c>
      <c r="AK143" s="30">
        <f t="shared" si="83"/>
        <v>2.5164866001841819E-3</v>
      </c>
      <c r="AL143" s="31">
        <f t="shared" si="84"/>
        <v>9.1078648775947037E-3</v>
      </c>
      <c r="AM143" s="31">
        <f t="shared" si="85"/>
        <v>1.3157894736842117E-2</v>
      </c>
      <c r="AN143" s="32">
        <f t="shared" si="86"/>
        <v>8.9701173908251809E-3</v>
      </c>
      <c r="AO143" s="95">
        <f t="shared" si="87"/>
        <v>1.1166292347947278E-2</v>
      </c>
    </row>
    <row r="144" spans="1:46">
      <c r="A144" s="251" t="s">
        <v>73</v>
      </c>
      <c r="B144" s="74">
        <v>271943849.04000002</v>
      </c>
      <c r="C144" s="86">
        <v>240.75</v>
      </c>
      <c r="D144" s="74">
        <v>276490157.97000003</v>
      </c>
      <c r="E144" s="86">
        <v>243.54</v>
      </c>
      <c r="F144" s="29">
        <f>((D144-B144)/B144)</f>
        <v>1.6717822249148549E-2</v>
      </c>
      <c r="G144" s="29">
        <f>((E144-C144)/C144)</f>
        <v>1.1588785046728939E-2</v>
      </c>
      <c r="H144" s="74">
        <v>273505570.88999999</v>
      </c>
      <c r="I144" s="86">
        <v>243.66</v>
      </c>
      <c r="J144" s="29">
        <f>((H144-D144)/D144)</f>
        <v>-1.0794550887138193E-2</v>
      </c>
      <c r="K144" s="29">
        <f>((I144-E144)/E144)</f>
        <v>4.9273220004929187E-4</v>
      </c>
      <c r="L144" s="268">
        <v>266493695.74000001</v>
      </c>
      <c r="M144" s="122">
        <v>237.71</v>
      </c>
      <c r="N144" s="29">
        <f>((L144-H144)/H144)</f>
        <v>-2.5637046906148948E-2</v>
      </c>
      <c r="O144" s="29">
        <f>((M144-I144)/I144)</f>
        <v>-2.4419272757120532E-2</v>
      </c>
      <c r="P144" s="268">
        <v>263139698.38</v>
      </c>
      <c r="Q144" s="122">
        <v>234.82</v>
      </c>
      <c r="R144" s="29">
        <f>((P144-L144)/L144)</f>
        <v>-1.2585653670668008E-2</v>
      </c>
      <c r="S144" s="29">
        <f>((Q144-M144)/M144)</f>
        <v>-1.215767111185905E-2</v>
      </c>
      <c r="T144" s="268">
        <v>266050047.63</v>
      </c>
      <c r="U144" s="122">
        <v>239.21</v>
      </c>
      <c r="V144" s="29">
        <f>((T144-P144)/P144)</f>
        <v>1.106009191284078E-2</v>
      </c>
      <c r="W144" s="29">
        <f>((U144-Q144)/Q144)</f>
        <v>1.8695170769099798E-2</v>
      </c>
      <c r="X144" s="268">
        <v>247630074.09</v>
      </c>
      <c r="Y144" s="122">
        <v>239.13</v>
      </c>
      <c r="Z144" s="29">
        <f>((X144-T144)/T144)</f>
        <v>-6.923499433315998E-2</v>
      </c>
      <c r="AA144" s="29">
        <f>((Y144-U144)/U144)</f>
        <v>-3.3443417917316376E-4</v>
      </c>
      <c r="AB144" s="268">
        <v>253008293.47</v>
      </c>
      <c r="AC144" s="122">
        <v>243.9</v>
      </c>
      <c r="AD144" s="29">
        <f>((AB144-X144)/X144)</f>
        <v>2.1718764975393524E-2</v>
      </c>
      <c r="AE144" s="29">
        <f>((AC144-Y144)/Y144)</f>
        <v>1.9947308995107306E-2</v>
      </c>
      <c r="AF144" s="268">
        <v>257030296.28</v>
      </c>
      <c r="AG144" s="122">
        <v>243.12</v>
      </c>
      <c r="AH144" s="29">
        <f>((AF144-AB144)/AB144)</f>
        <v>1.589672320554545E-2</v>
      </c>
      <c r="AI144" s="29">
        <f>((AG144-AC144)/AC144)</f>
        <v>-3.1980319803198076E-3</v>
      </c>
      <c r="AJ144" s="30">
        <f t="shared" si="82"/>
        <v>-6.6073554317733546E-3</v>
      </c>
      <c r="AK144" s="30">
        <f t="shared" si="83"/>
        <v>1.3268233728140977E-3</v>
      </c>
      <c r="AL144" s="31">
        <f t="shared" si="84"/>
        <v>-7.0381751860084218E-2</v>
      </c>
      <c r="AM144" s="31">
        <f t="shared" si="85"/>
        <v>-1.7245627001724049E-3</v>
      </c>
      <c r="AN144" s="32">
        <f t="shared" si="86"/>
        <v>3.047863005391584E-2</v>
      </c>
      <c r="AO144" s="95">
        <f t="shared" si="87"/>
        <v>1.5223631496691059E-2</v>
      </c>
    </row>
    <row r="145" spans="1:41" ht="8.25" customHeight="1">
      <c r="A145" s="253"/>
      <c r="B145" s="89"/>
      <c r="C145" s="223"/>
      <c r="D145" s="89"/>
      <c r="E145" s="223"/>
      <c r="F145" s="29"/>
      <c r="G145" s="29"/>
      <c r="H145" s="79"/>
      <c r="I145" s="79"/>
      <c r="J145" s="29"/>
      <c r="K145" s="29"/>
      <c r="L145" s="108"/>
      <c r="M145" s="108"/>
      <c r="N145" s="29"/>
      <c r="O145" s="29"/>
      <c r="P145" s="108"/>
      <c r="Q145" s="108"/>
      <c r="R145" s="29"/>
      <c r="S145" s="29"/>
      <c r="T145" s="108"/>
      <c r="U145" s="108"/>
      <c r="V145" s="29"/>
      <c r="W145" s="29"/>
      <c r="X145" s="108"/>
      <c r="Y145" s="108"/>
      <c r="Z145" s="29"/>
      <c r="AA145" s="29"/>
      <c r="AB145" s="108"/>
      <c r="AC145" s="108"/>
      <c r="AD145" s="29"/>
      <c r="AE145" s="29"/>
      <c r="AF145" s="108"/>
      <c r="AG145" s="108"/>
      <c r="AH145" s="29"/>
      <c r="AI145" s="29"/>
      <c r="AJ145" s="30"/>
      <c r="AK145" s="30"/>
      <c r="AL145" s="31"/>
      <c r="AM145" s="31"/>
      <c r="AN145" s="32"/>
      <c r="AO145" s="95"/>
    </row>
    <row r="146" spans="1:41">
      <c r="A146" s="257" t="s">
        <v>227</v>
      </c>
      <c r="B146" s="144"/>
      <c r="C146" s="144"/>
      <c r="D146" s="144"/>
      <c r="E146" s="144"/>
      <c r="F146" s="29"/>
      <c r="G146" s="29"/>
      <c r="H146" s="79"/>
      <c r="I146" s="79"/>
      <c r="J146" s="29"/>
      <c r="K146" s="29"/>
      <c r="L146" s="108"/>
      <c r="M146" s="108"/>
      <c r="N146" s="29"/>
      <c r="O146" s="29"/>
      <c r="P146" s="108"/>
      <c r="Q146" s="108"/>
      <c r="R146" s="29"/>
      <c r="S146" s="29"/>
      <c r="T146" s="108"/>
      <c r="U146" s="108"/>
      <c r="V146" s="29"/>
      <c r="W146" s="29"/>
      <c r="X146" s="108"/>
      <c r="Y146" s="108"/>
      <c r="Z146" s="29"/>
      <c r="AA146" s="29"/>
      <c r="AB146" s="108"/>
      <c r="AC146" s="108"/>
      <c r="AD146" s="29"/>
      <c r="AE146" s="29"/>
      <c r="AF146" s="108"/>
      <c r="AG146" s="108"/>
      <c r="AH146" s="29"/>
      <c r="AI146" s="29"/>
      <c r="AJ146" s="30"/>
      <c r="AK146" s="30"/>
      <c r="AL146" s="31"/>
      <c r="AM146" s="31"/>
      <c r="AN146" s="32"/>
      <c r="AO146" s="95"/>
    </row>
    <row r="147" spans="1:41">
      <c r="A147" s="251" t="s">
        <v>144</v>
      </c>
      <c r="B147" s="85">
        <v>7952062236.9899998</v>
      </c>
      <c r="C147" s="86">
        <v>116.34</v>
      </c>
      <c r="D147" s="85">
        <v>7752716191.4300003</v>
      </c>
      <c r="E147" s="86">
        <v>116.43</v>
      </c>
      <c r="F147" s="29">
        <f t="shared" ref="F147:G150" si="138">((D147-B147)/B147)</f>
        <v>-2.5068471500728037E-2</v>
      </c>
      <c r="G147" s="29">
        <f t="shared" si="138"/>
        <v>7.7359463641055019E-4</v>
      </c>
      <c r="H147" s="85">
        <v>7739312816.7399998</v>
      </c>
      <c r="I147" s="86">
        <v>116.51</v>
      </c>
      <c r="J147" s="29">
        <f t="shared" ref="J147:K150" si="139">((H147-D147)/D147)</f>
        <v>-1.7288617768333734E-3</v>
      </c>
      <c r="K147" s="29">
        <f t="shared" si="139"/>
        <v>6.8710813364251727E-4</v>
      </c>
      <c r="L147" s="85">
        <v>7727808572.5600004</v>
      </c>
      <c r="M147" s="86">
        <v>116.6</v>
      </c>
      <c r="N147" s="29">
        <f t="shared" ref="N147:O150" si="140">((L147-H147)/H147)</f>
        <v>-1.4864684310363927E-3</v>
      </c>
      <c r="O147" s="29">
        <f t="shared" si="140"/>
        <v>7.724658827567522E-4</v>
      </c>
      <c r="P147" s="85">
        <v>7667037833.6899996</v>
      </c>
      <c r="Q147" s="86">
        <v>116.68</v>
      </c>
      <c r="R147" s="29">
        <f t="shared" ref="R147:S150" si="141">((P147-L147)/L147)</f>
        <v>-7.8639032397601494E-3</v>
      </c>
      <c r="S147" s="29">
        <f t="shared" si="141"/>
        <v>6.8610634648381226E-4</v>
      </c>
      <c r="T147" s="85">
        <v>7657607790.3599997</v>
      </c>
      <c r="U147" s="86">
        <v>116.77</v>
      </c>
      <c r="V147" s="29">
        <f t="shared" ref="V147:W150" si="142">((T147-P147)/P147)</f>
        <v>-1.2299461062475836E-3</v>
      </c>
      <c r="W147" s="29">
        <f t="shared" si="142"/>
        <v>7.7134041823782309E-4</v>
      </c>
      <c r="X147" s="85">
        <v>7532341204.3100004</v>
      </c>
      <c r="Y147" s="86">
        <v>116.85</v>
      </c>
      <c r="Z147" s="29">
        <f t="shared" ref="Z147:AA150" si="143">((X147-T147)/T147)</f>
        <v>-1.6358448941155578E-2</v>
      </c>
      <c r="AA147" s="29">
        <f t="shared" si="143"/>
        <v>6.8510747623531985E-4</v>
      </c>
      <c r="AB147" s="85">
        <v>7389815005.1599998</v>
      </c>
      <c r="AC147" s="86">
        <v>116.94</v>
      </c>
      <c r="AD147" s="29">
        <f t="shared" ref="AD147:AD150" si="144">((AB147-X147)/X147)</f>
        <v>-1.8921898953335674E-2</v>
      </c>
      <c r="AE147" s="29">
        <f t="shared" ref="AE147:AE150" si="145">((AC147-Y147)/Y147)</f>
        <v>7.7021822849810372E-4</v>
      </c>
      <c r="AF147" s="85">
        <v>7407958211.6800003</v>
      </c>
      <c r="AG147" s="86">
        <v>117.02</v>
      </c>
      <c r="AH147" s="29">
        <f t="shared" ref="AH147:AH150" si="146">((AF147-AB147)/AB147)</f>
        <v>2.4551638312098221E-3</v>
      </c>
      <c r="AI147" s="29">
        <f t="shared" ref="AI147:AI150" si="147">((AG147-AC147)/AC147)</f>
        <v>6.8411151017614411E-4</v>
      </c>
      <c r="AJ147" s="30">
        <f t="shared" si="82"/>
        <v>-8.7753543897358694E-3</v>
      </c>
      <c r="AK147" s="30">
        <f t="shared" si="83"/>
        <v>7.2875657905512785E-4</v>
      </c>
      <c r="AL147" s="31">
        <f t="shared" si="84"/>
        <v>-4.4469315171255984E-2</v>
      </c>
      <c r="AM147" s="31">
        <f t="shared" si="85"/>
        <v>5.06742248561358E-3</v>
      </c>
      <c r="AN147" s="32">
        <f t="shared" si="86"/>
        <v>1.0089533050828528E-2</v>
      </c>
      <c r="AO147" s="95">
        <f t="shared" si="87"/>
        <v>4.6144908475392933E-5</v>
      </c>
    </row>
    <row r="148" spans="1:41">
      <c r="A148" s="251" t="s">
        <v>206</v>
      </c>
      <c r="B148" s="74">
        <v>4821722184.3900003</v>
      </c>
      <c r="C148" s="86">
        <v>114.26</v>
      </c>
      <c r="D148" s="74">
        <v>4843746668</v>
      </c>
      <c r="E148" s="86">
        <v>114.48</v>
      </c>
      <c r="F148" s="29">
        <f t="shared" si="138"/>
        <v>4.5677628796827888E-3</v>
      </c>
      <c r="G148" s="29">
        <f t="shared" si="138"/>
        <v>1.9254332224750469E-3</v>
      </c>
      <c r="H148" s="74">
        <v>4641530117.21</v>
      </c>
      <c r="I148" s="86">
        <v>114.67</v>
      </c>
      <c r="J148" s="29">
        <f t="shared" si="139"/>
        <v>-4.1747961784610814E-2</v>
      </c>
      <c r="K148" s="29">
        <f t="shared" si="139"/>
        <v>1.6596785464709793E-3</v>
      </c>
      <c r="L148" s="85">
        <v>4968277343.9899998</v>
      </c>
      <c r="M148" s="86">
        <v>114.87</v>
      </c>
      <c r="N148" s="29">
        <f t="shared" si="140"/>
        <v>7.0396446544314525E-2</v>
      </c>
      <c r="O148" s="29">
        <f t="shared" si="140"/>
        <v>1.7441353449027892E-3</v>
      </c>
      <c r="P148" s="85">
        <v>4968277343.9899998</v>
      </c>
      <c r="Q148" s="86">
        <v>114.87</v>
      </c>
      <c r="R148" s="29">
        <f t="shared" si="141"/>
        <v>0</v>
      </c>
      <c r="S148" s="29">
        <f t="shared" si="141"/>
        <v>0</v>
      </c>
      <c r="T148" s="85">
        <v>4821330580.8999996</v>
      </c>
      <c r="U148" s="86">
        <v>115.26</v>
      </c>
      <c r="V148" s="29">
        <f t="shared" si="142"/>
        <v>-2.957700484812064E-2</v>
      </c>
      <c r="W148" s="29">
        <f t="shared" si="142"/>
        <v>3.395142334813272E-3</v>
      </c>
      <c r="X148" s="85">
        <v>5250020553.4099998</v>
      </c>
      <c r="Y148" s="86">
        <v>115.43</v>
      </c>
      <c r="Z148" s="29">
        <f t="shared" si="143"/>
        <v>8.8915282890636493E-2</v>
      </c>
      <c r="AA148" s="29">
        <f t="shared" si="143"/>
        <v>1.4749262536873304E-3</v>
      </c>
      <c r="AB148" s="85">
        <v>5178777490.0100002</v>
      </c>
      <c r="AC148" s="85">
        <v>115.63</v>
      </c>
      <c r="AD148" s="29">
        <f t="shared" si="144"/>
        <v>-1.3570054188402316E-2</v>
      </c>
      <c r="AE148" s="29">
        <f t="shared" si="145"/>
        <v>1.7326518236159458E-3</v>
      </c>
      <c r="AF148" s="85">
        <v>5181203901.3599997</v>
      </c>
      <c r="AG148" s="85">
        <v>115.83</v>
      </c>
      <c r="AH148" s="29">
        <f t="shared" si="146"/>
        <v>4.6852975527140138E-4</v>
      </c>
      <c r="AI148" s="29">
        <f t="shared" si="147"/>
        <v>1.7296549338407235E-3</v>
      </c>
      <c r="AJ148" s="30">
        <f t="shared" si="82"/>
        <v>9.9316251560964287E-3</v>
      </c>
      <c r="AK148" s="30">
        <f t="shared" si="83"/>
        <v>1.7077028074757611E-3</v>
      </c>
      <c r="AL148" s="31">
        <f t="shared" si="84"/>
        <v>6.9668638037863551E-2</v>
      </c>
      <c r="AM148" s="31">
        <f t="shared" si="85"/>
        <v>1.179245283018863E-2</v>
      </c>
      <c r="AN148" s="32">
        <f t="shared" si="86"/>
        <v>4.6129339391923145E-2</v>
      </c>
      <c r="AO148" s="95">
        <f t="shared" si="87"/>
        <v>9.1573783704552774E-4</v>
      </c>
    </row>
    <row r="149" spans="1:41">
      <c r="A149" s="251" t="s">
        <v>180</v>
      </c>
      <c r="B149" s="74">
        <v>1874761442.8800001</v>
      </c>
      <c r="C149" s="86">
        <v>1.0683</v>
      </c>
      <c r="D149" s="74">
        <v>1849467400.0599999</v>
      </c>
      <c r="E149" s="86">
        <v>1.069</v>
      </c>
      <c r="F149" s="29">
        <f t="shared" si="138"/>
        <v>-1.3491872747896701E-2</v>
      </c>
      <c r="G149" s="29">
        <f t="shared" si="138"/>
        <v>6.5524665356166145E-4</v>
      </c>
      <c r="H149" s="74">
        <v>1856091765.8900001</v>
      </c>
      <c r="I149" s="86">
        <v>1.0697000000000001</v>
      </c>
      <c r="J149" s="29">
        <f t="shared" si="139"/>
        <v>3.5817694487533308E-3</v>
      </c>
      <c r="K149" s="29">
        <f t="shared" si="139"/>
        <v>6.5481758652960237E-4</v>
      </c>
      <c r="L149" s="85">
        <v>1844672537.48</v>
      </c>
      <c r="M149" s="86">
        <v>1.0704</v>
      </c>
      <c r="N149" s="29">
        <f t="shared" si="140"/>
        <v>-6.1522973270260375E-3</v>
      </c>
      <c r="O149" s="29">
        <f t="shared" si="140"/>
        <v>6.5438908105068972E-4</v>
      </c>
      <c r="P149" s="85">
        <v>1854905806.4000001</v>
      </c>
      <c r="Q149" s="86">
        <v>1.0710999999999999</v>
      </c>
      <c r="R149" s="29">
        <f t="shared" si="141"/>
        <v>5.5474718206515424E-3</v>
      </c>
      <c r="S149" s="29">
        <f t="shared" si="141"/>
        <v>6.5396113602384431E-4</v>
      </c>
      <c r="T149" s="85">
        <v>1847529611.3599999</v>
      </c>
      <c r="U149" s="86">
        <v>1.0718000000000001</v>
      </c>
      <c r="V149" s="29">
        <f t="shared" si="142"/>
        <v>-3.9765873903408145E-3</v>
      </c>
      <c r="W149" s="29">
        <f t="shared" si="142"/>
        <v>6.5353375035024275E-4</v>
      </c>
      <c r="X149" s="85">
        <v>1847226927.55</v>
      </c>
      <c r="Y149" s="86">
        <v>1.0725</v>
      </c>
      <c r="Z149" s="29">
        <f t="shared" si="143"/>
        <v>-1.6383164206885527E-4</v>
      </c>
      <c r="AA149" s="29">
        <f t="shared" si="143"/>
        <v>6.5310692293331113E-4</v>
      </c>
      <c r="AB149" s="85">
        <v>1836592323.6199999</v>
      </c>
      <c r="AC149" s="86">
        <v>1.0731999999999999</v>
      </c>
      <c r="AD149" s="29">
        <f t="shared" si="144"/>
        <v>-5.7570641545946245E-3</v>
      </c>
      <c r="AE149" s="29">
        <f t="shared" si="145"/>
        <v>6.526806526805808E-4</v>
      </c>
      <c r="AF149" s="85">
        <v>1794413965.99</v>
      </c>
      <c r="AG149" s="86">
        <v>1.0751999999999999</v>
      </c>
      <c r="AH149" s="29">
        <f t="shared" si="146"/>
        <v>-2.2965552609337154E-2</v>
      </c>
      <c r="AI149" s="29">
        <f t="shared" si="147"/>
        <v>1.8635855385762223E-3</v>
      </c>
      <c r="AJ149" s="30">
        <f t="shared" si="82"/>
        <v>-5.4222455752324147E-3</v>
      </c>
      <c r="AK149" s="30">
        <f t="shared" si="83"/>
        <v>8.0516516521326933E-4</v>
      </c>
      <c r="AL149" s="31">
        <f t="shared" si="84"/>
        <v>-2.9767182740400779E-2</v>
      </c>
      <c r="AM149" s="31">
        <f t="shared" si="85"/>
        <v>5.7998129092609761E-3</v>
      </c>
      <c r="AN149" s="32">
        <f t="shared" si="86"/>
        <v>9.2942333459117565E-3</v>
      </c>
      <c r="AO149" s="95">
        <f t="shared" si="87"/>
        <v>4.2766726867660143E-4</v>
      </c>
    </row>
    <row r="150" spans="1:41">
      <c r="A150" s="251" t="s">
        <v>193</v>
      </c>
      <c r="B150" s="74">
        <v>294252882.86000001</v>
      </c>
      <c r="C150" s="86">
        <v>100.8746</v>
      </c>
      <c r="D150" s="74">
        <v>295656771.31</v>
      </c>
      <c r="E150" s="86">
        <v>101.03243083085202</v>
      </c>
      <c r="F150" s="29">
        <f t="shared" si="138"/>
        <v>4.7710270035584727E-3</v>
      </c>
      <c r="G150" s="29">
        <f t="shared" si="138"/>
        <v>1.5646241060883579E-3</v>
      </c>
      <c r="H150" s="74">
        <v>296076070.94</v>
      </c>
      <c r="I150" s="86">
        <v>101.17</v>
      </c>
      <c r="J150" s="29">
        <f t="shared" si="139"/>
        <v>1.4181972837698145E-3</v>
      </c>
      <c r="K150" s="29">
        <f t="shared" si="139"/>
        <v>1.3616337646898521E-3</v>
      </c>
      <c r="L150" s="85">
        <v>292178117.87</v>
      </c>
      <c r="M150" s="86">
        <v>101.32850000000001</v>
      </c>
      <c r="N150" s="29">
        <f t="shared" si="140"/>
        <v>-1.3165376916900236E-2</v>
      </c>
      <c r="O150" s="29">
        <f t="shared" si="140"/>
        <v>1.5666699614510589E-3</v>
      </c>
      <c r="P150" s="85">
        <v>297843758.31</v>
      </c>
      <c r="Q150" s="86">
        <v>101.47880000000001</v>
      </c>
      <c r="R150" s="29">
        <f t="shared" si="141"/>
        <v>1.939104982023614E-2</v>
      </c>
      <c r="S150" s="29">
        <f t="shared" si="141"/>
        <v>1.4832944334516097E-3</v>
      </c>
      <c r="T150" s="85">
        <v>285889717.79588217</v>
      </c>
      <c r="U150" s="86">
        <v>101.63282348035322</v>
      </c>
      <c r="V150" s="29">
        <f t="shared" si="142"/>
        <v>-4.0135272875773689E-2</v>
      </c>
      <c r="W150" s="29">
        <f t="shared" si="142"/>
        <v>1.5177897290194328E-3</v>
      </c>
      <c r="X150" s="85">
        <v>286330033.24900395</v>
      </c>
      <c r="Y150" s="86">
        <v>101.79492002633229</v>
      </c>
      <c r="Z150" s="29">
        <f t="shared" si="143"/>
        <v>1.5401584097409027E-3</v>
      </c>
      <c r="AA150" s="29">
        <f t="shared" si="143"/>
        <v>1.5949231796202465E-3</v>
      </c>
      <c r="AB150" s="85">
        <v>286658776.47464436</v>
      </c>
      <c r="AC150" s="86">
        <v>101.90418864396625</v>
      </c>
      <c r="AD150" s="29">
        <f t="shared" si="144"/>
        <v>1.1481269425709457E-3</v>
      </c>
      <c r="AE150" s="29">
        <f t="shared" si="145"/>
        <v>1.0734191608549105E-3</v>
      </c>
      <c r="AF150" s="85">
        <v>286658776.47464436</v>
      </c>
      <c r="AG150" s="86">
        <v>101.91179307077678</v>
      </c>
      <c r="AH150" s="29">
        <f t="shared" si="146"/>
        <v>0</v>
      </c>
      <c r="AI150" s="29">
        <f t="shared" si="147"/>
        <v>7.4623299706541533E-5</v>
      </c>
      <c r="AJ150" s="30">
        <f t="shared" si="82"/>
        <v>-3.1290112915997063E-3</v>
      </c>
      <c r="AK150" s="30">
        <f t="shared" si="83"/>
        <v>1.2796222043602512E-3</v>
      </c>
      <c r="AL150" s="31">
        <f t="shared" si="84"/>
        <v>-3.0433921048001716E-2</v>
      </c>
      <c r="AM150" s="31">
        <f t="shared" si="85"/>
        <v>8.7037620761296272E-3</v>
      </c>
      <c r="AN150" s="32">
        <f t="shared" si="86"/>
        <v>1.736300938206527E-2</v>
      </c>
      <c r="AO150" s="95">
        <f t="shared" si="87"/>
        <v>5.1582268574993468E-4</v>
      </c>
    </row>
    <row r="151" spans="1:41">
      <c r="A151" s="253" t="s">
        <v>47</v>
      </c>
      <c r="B151" s="90">
        <f>SUM(B143:B150)</f>
        <v>18190774927.09</v>
      </c>
      <c r="C151" s="81"/>
      <c r="D151" s="90">
        <f>SUM(D143:D150)</f>
        <v>18002138920.610004</v>
      </c>
      <c r="E151" s="81"/>
      <c r="F151" s="29">
        <f>((D151-B151)/B151)</f>
        <v>-1.0369871939819116E-2</v>
      </c>
      <c r="G151" s="29"/>
      <c r="H151" s="90">
        <f>SUM(H143:H150)</f>
        <v>17789361810.209999</v>
      </c>
      <c r="I151" s="81"/>
      <c r="J151" s="29">
        <f>((H151-D151)/D151)</f>
        <v>-1.1819546073850393E-2</v>
      </c>
      <c r="K151" s="29"/>
      <c r="L151" s="90">
        <f>SUM(L143:L150)</f>
        <v>18040467610.950001</v>
      </c>
      <c r="M151" s="108"/>
      <c r="N151" s="29">
        <f>((L151-H151)/H151)</f>
        <v>1.4115503603725817E-2</v>
      </c>
      <c r="O151" s="29"/>
      <c r="P151" s="90">
        <f>SUM(P143:P150)</f>
        <v>17977988548.700001</v>
      </c>
      <c r="Q151" s="108"/>
      <c r="R151" s="29">
        <f>((P151-L151)/L151)</f>
        <v>-3.4632728816894501E-3</v>
      </c>
      <c r="S151" s="29"/>
      <c r="T151" s="90">
        <f>SUM(T143:T150)</f>
        <v>17838385351.695881</v>
      </c>
      <c r="U151" s="108"/>
      <c r="V151" s="29">
        <f>((T151-P151)/P151)</f>
        <v>-7.765228942378799E-3</v>
      </c>
      <c r="W151" s="29"/>
      <c r="X151" s="90">
        <f>SUM(X143:X150)</f>
        <v>18132696513.529003</v>
      </c>
      <c r="Y151" s="108"/>
      <c r="Z151" s="29">
        <f>((X151-T151)/T151)</f>
        <v>1.6498755690640035E-2</v>
      </c>
      <c r="AA151" s="29"/>
      <c r="AB151" s="90">
        <f>SUM(AB143:AB150)</f>
        <v>17912522944.264645</v>
      </c>
      <c r="AC151" s="108"/>
      <c r="AD151" s="29">
        <f>((AB151-X151)/X151)</f>
        <v>-1.2142351199673176E-2</v>
      </c>
      <c r="AE151" s="29"/>
      <c r="AF151" s="90">
        <f>SUM(AF143:AF150)</f>
        <v>17938505314.664646</v>
      </c>
      <c r="AG151" s="108"/>
      <c r="AH151" s="29">
        <f>((AF151-AB151)/AB151)</f>
        <v>1.4505142843834146E-3</v>
      </c>
      <c r="AI151" s="29"/>
      <c r="AJ151" s="30">
        <f t="shared" si="82"/>
        <v>-1.6869371823327085E-3</v>
      </c>
      <c r="AK151" s="30"/>
      <c r="AL151" s="31">
        <f t="shared" si="84"/>
        <v>-3.5347802961628321E-3</v>
      </c>
      <c r="AM151" s="31"/>
      <c r="AN151" s="32">
        <f t="shared" si="86"/>
        <v>1.1450264889233277E-2</v>
      </c>
      <c r="AO151" s="95"/>
    </row>
    <row r="152" spans="1:41">
      <c r="A152" s="253" t="s">
        <v>33</v>
      </c>
      <c r="B152" s="16">
        <f>SUM(B20,B52,B81,B102,B109,B133,B139,B151)</f>
        <v>1299757458967.0361</v>
      </c>
      <c r="C152" s="17"/>
      <c r="D152" s="16">
        <f>SUM(D20,D52,D81,D102,D109,D133,D139,D151)</f>
        <v>1293058268181.5854</v>
      </c>
      <c r="E152" s="17"/>
      <c r="F152" s="29">
        <f>((D152-B152)/B152)</f>
        <v>-5.1541852975975772E-3</v>
      </c>
      <c r="G152" s="29"/>
      <c r="H152" s="16">
        <f>SUM(H20,H52,H81,H102,H109,H133,H139,H151)</f>
        <v>1296392049389.5215</v>
      </c>
      <c r="I152" s="17"/>
      <c r="J152" s="29">
        <f>((H152-D152)/D152)</f>
        <v>2.578214215067274E-3</v>
      </c>
      <c r="K152" s="29"/>
      <c r="L152" s="16">
        <f>SUM(L20,L52,L81,L102,L109,L133,L139,L151)</f>
        <v>1301417553370.4233</v>
      </c>
      <c r="M152" s="108"/>
      <c r="N152" s="29">
        <f>((L152-H152)/H152)</f>
        <v>3.8765310102514086E-3</v>
      </c>
      <c r="O152" s="29"/>
      <c r="P152" s="16">
        <f>SUM(P20,P52,P81,P102,P109,P133,P139,P151)</f>
        <v>1291434863103.0647</v>
      </c>
      <c r="Q152" s="108"/>
      <c r="R152" s="29">
        <f>((P152-L152)/L152)</f>
        <v>-7.6706282633927734E-3</v>
      </c>
      <c r="S152" s="29"/>
      <c r="T152" s="16">
        <f>SUM(T20,T52,T81,T102,T109,T133,T139,T151)</f>
        <v>1292382495527.6172</v>
      </c>
      <c r="U152" s="108"/>
      <c r="V152" s="29">
        <f>((T152-P152)/P152)</f>
        <v>7.3378259455960119E-4</v>
      </c>
      <c r="W152" s="29"/>
      <c r="X152" s="16">
        <f>SUM(X20,X52,X81,X102,X109,X133,X139,X151)</f>
        <v>1302656925591.9629</v>
      </c>
      <c r="Y152" s="108"/>
      <c r="Z152" s="29">
        <f>((X152-T152)/T152)</f>
        <v>7.9499916626084837E-3</v>
      </c>
      <c r="AA152" s="29"/>
      <c r="AB152" s="16">
        <f>SUM(AB20,AB52,AB81,AB102,AB109,AB133,AB139,AB151)</f>
        <v>1313514372795.6267</v>
      </c>
      <c r="AC152" s="108"/>
      <c r="AD152" s="29">
        <f>((AB152-X152)/X152)</f>
        <v>8.3348477948097487E-3</v>
      </c>
      <c r="AE152" s="29"/>
      <c r="AF152" s="16">
        <f>SUM(AF20,AF52,AF81,AF102,AF109,AF133,AF139,AF151)</f>
        <v>1313588213467.2156</v>
      </c>
      <c r="AG152" s="108"/>
      <c r="AH152" s="29">
        <f>((AF152-AB152)/AB152)</f>
        <v>5.6216112376226168E-5</v>
      </c>
      <c r="AI152" s="29"/>
      <c r="AJ152" s="30">
        <f t="shared" ref="AJ152:AJ173" si="148">AVERAGE(F152,J152,N152,R152,V152,Z152,AD152,AH152)</f>
        <v>1.3380962285852989E-3</v>
      </c>
      <c r="AK152" s="30"/>
      <c r="AL152" s="31">
        <f t="shared" ref="AL152:AL173" si="149">((AF152-D152)/D152)</f>
        <v>1.5877045753321835E-2</v>
      </c>
      <c r="AM152" s="31"/>
      <c r="AN152" s="32">
        <f t="shared" ref="AN152:AN173" si="150">STDEV(F152,J152,N152,R152,V152,Z152,AD152,AH152)</f>
        <v>5.6816557629327923E-3</v>
      </c>
      <c r="AO152" s="95"/>
    </row>
    <row r="153" spans="1:41" s="145" customFormat="1" ht="6" customHeight="1">
      <c r="A153" s="253"/>
      <c r="B153" s="16"/>
      <c r="C153" s="17"/>
      <c r="D153" s="16"/>
      <c r="E153" s="17"/>
      <c r="F153" s="29"/>
      <c r="G153" s="29"/>
      <c r="H153" s="79"/>
      <c r="I153" s="79"/>
      <c r="J153" s="29"/>
      <c r="K153" s="29"/>
      <c r="L153" s="108"/>
      <c r="M153" s="108"/>
      <c r="N153" s="29"/>
      <c r="O153" s="29"/>
      <c r="P153" s="108"/>
      <c r="Q153" s="108"/>
      <c r="R153" s="29"/>
      <c r="S153" s="29"/>
      <c r="T153" s="108"/>
      <c r="U153" s="108"/>
      <c r="V153" s="29"/>
      <c r="W153" s="29"/>
      <c r="X153" s="108"/>
      <c r="Y153" s="108"/>
      <c r="Z153" s="29"/>
      <c r="AA153" s="29"/>
      <c r="AB153" s="108"/>
      <c r="AC153" s="108"/>
      <c r="AD153" s="29"/>
      <c r="AE153" s="29"/>
      <c r="AF153" s="108"/>
      <c r="AG153" s="108"/>
      <c r="AH153" s="29"/>
      <c r="AI153" s="29"/>
      <c r="AJ153" s="30"/>
      <c r="AK153" s="30"/>
      <c r="AL153" s="31"/>
      <c r="AM153" s="31"/>
      <c r="AN153" s="32"/>
      <c r="AO153" s="95"/>
    </row>
    <row r="154" spans="1:41" s="145" customFormat="1">
      <c r="A154" s="257" t="s">
        <v>228</v>
      </c>
      <c r="B154" s="16"/>
      <c r="C154" s="17"/>
      <c r="D154" s="16"/>
      <c r="E154" s="17"/>
      <c r="F154" s="29"/>
      <c r="G154" s="29"/>
      <c r="H154" s="79"/>
      <c r="I154" s="79"/>
      <c r="J154" s="29"/>
      <c r="K154" s="29"/>
      <c r="L154" s="108"/>
      <c r="M154" s="108"/>
      <c r="N154" s="29"/>
      <c r="O154" s="29"/>
      <c r="P154" s="108"/>
      <c r="Q154" s="108"/>
      <c r="R154" s="29"/>
      <c r="S154" s="29"/>
      <c r="T154" s="108"/>
      <c r="U154" s="108"/>
      <c r="V154" s="29"/>
      <c r="W154" s="29"/>
      <c r="X154" s="108"/>
      <c r="Y154" s="108"/>
      <c r="Z154" s="29"/>
      <c r="AA154" s="29"/>
      <c r="AB154" s="108"/>
      <c r="AC154" s="108"/>
      <c r="AD154" s="29"/>
      <c r="AE154" s="29"/>
      <c r="AF154" s="108"/>
      <c r="AG154" s="108"/>
      <c r="AH154" s="29"/>
      <c r="AI154" s="29"/>
      <c r="AJ154" s="30"/>
      <c r="AK154" s="30"/>
      <c r="AL154" s="31"/>
      <c r="AM154" s="31"/>
      <c r="AN154" s="32"/>
      <c r="AO154" s="95"/>
    </row>
    <row r="155" spans="1:41" s="145" customFormat="1">
      <c r="A155" s="258" t="s">
        <v>130</v>
      </c>
      <c r="B155" s="16">
        <v>0</v>
      </c>
      <c r="C155" s="17">
        <v>0</v>
      </c>
      <c r="D155" s="247">
        <v>77723084061</v>
      </c>
      <c r="E155" s="17"/>
      <c r="F155" s="29" t="e">
        <f>((D155-B155)/B155)</f>
        <v>#DIV/0!</v>
      </c>
      <c r="G155" s="29" t="e">
        <f>((E155-C155)/C155)</f>
        <v>#DIV/0!</v>
      </c>
      <c r="H155" s="74">
        <v>77723084061</v>
      </c>
      <c r="I155" s="79"/>
      <c r="J155" s="29">
        <f>((H155-D155)/D155)</f>
        <v>0</v>
      </c>
      <c r="K155" s="29" t="e">
        <f>((I155-E155)/E155)</f>
        <v>#DIV/0!</v>
      </c>
      <c r="L155" s="85">
        <v>77723084061</v>
      </c>
      <c r="M155" s="86">
        <v>107.28</v>
      </c>
      <c r="N155" s="29">
        <f>((L155-H155)/H155)</f>
        <v>0</v>
      </c>
      <c r="O155" s="29" t="e">
        <f>((M155-I155)/I155)</f>
        <v>#DIV/0!</v>
      </c>
      <c r="P155" s="85">
        <v>77723084061</v>
      </c>
      <c r="Q155" s="86">
        <v>107.28</v>
      </c>
      <c r="R155" s="29">
        <f>((P155-L155)/L155)</f>
        <v>0</v>
      </c>
      <c r="S155" s="29">
        <f>((Q155-M155)/M155)</f>
        <v>0</v>
      </c>
      <c r="T155" s="85">
        <v>77723084061</v>
      </c>
      <c r="U155" s="86">
        <v>107.28</v>
      </c>
      <c r="V155" s="29">
        <f>((T155-P155)/P155)</f>
        <v>0</v>
      </c>
      <c r="W155" s="29">
        <f>((U155-Q155)/Q155)</f>
        <v>0</v>
      </c>
      <c r="X155" s="85">
        <v>77723084061</v>
      </c>
      <c r="Y155" s="86">
        <v>107.28</v>
      </c>
      <c r="Z155" s="29">
        <f>((X155-T155)/T155)</f>
        <v>0</v>
      </c>
      <c r="AA155" s="29">
        <f>((Y155-U155)/U155)</f>
        <v>0</v>
      </c>
      <c r="AB155" s="85">
        <v>77723084061</v>
      </c>
      <c r="AC155" s="86">
        <v>107.28</v>
      </c>
      <c r="AD155" s="29">
        <f>((AB155-X155)/X155)</f>
        <v>0</v>
      </c>
      <c r="AE155" s="29">
        <f>((AC155-Y155)/Y155)</f>
        <v>0</v>
      </c>
      <c r="AF155" s="85">
        <v>77723084061</v>
      </c>
      <c r="AG155" s="86">
        <v>107.28</v>
      </c>
      <c r="AH155" s="29">
        <f>((AF155-AB155)/AB155)</f>
        <v>0</v>
      </c>
      <c r="AI155" s="29">
        <f>((AG155-AC155)/AC155)</f>
        <v>0</v>
      </c>
      <c r="AJ155" s="30" t="e">
        <f t="shared" si="148"/>
        <v>#DIV/0!</v>
      </c>
      <c r="AK155" s="30" t="e">
        <f t="shared" ref="AK155:AK171" si="151">AVERAGE(G155,K155,O155,S155,W155,AA155,AE155,AI155)</f>
        <v>#DIV/0!</v>
      </c>
      <c r="AL155" s="31">
        <f t="shared" si="149"/>
        <v>0</v>
      </c>
      <c r="AM155" s="31" t="e">
        <f t="shared" ref="AM155:AM171" si="152">((AG155-E155)/E155)</f>
        <v>#DIV/0!</v>
      </c>
      <c r="AN155" s="32" t="e">
        <f t="shared" si="150"/>
        <v>#DIV/0!</v>
      </c>
      <c r="AO155" s="95" t="e">
        <f t="shared" ref="AO155:AO171" si="153">STDEV(G155,K155,O155,S155,W155,AA155,AE155,AI155)</f>
        <v>#DIV/0!</v>
      </c>
    </row>
    <row r="156" spans="1:41" s="145" customFormat="1">
      <c r="A156" s="258" t="s">
        <v>229</v>
      </c>
      <c r="B156" s="16">
        <v>0</v>
      </c>
      <c r="C156" s="17">
        <v>0</v>
      </c>
      <c r="D156" s="247">
        <v>0</v>
      </c>
      <c r="E156" s="17"/>
      <c r="F156" s="29" t="e">
        <f>((D156-B156)/B156)</f>
        <v>#DIV/0!</v>
      </c>
      <c r="G156" s="29" t="e">
        <f>((E156-C156)/C156)</f>
        <v>#DIV/0!</v>
      </c>
      <c r="H156" s="74">
        <v>6790414702.6599998</v>
      </c>
      <c r="I156" s="79"/>
      <c r="J156" s="29" t="e">
        <f>((H156-D156)/D156)</f>
        <v>#DIV/0!</v>
      </c>
      <c r="K156" s="29" t="e">
        <f>((I156-E156)/E156)</f>
        <v>#DIV/0!</v>
      </c>
      <c r="L156" s="85">
        <v>6804481074.5799999</v>
      </c>
      <c r="M156" s="86">
        <v>100.88</v>
      </c>
      <c r="N156" s="29">
        <f>((L156-H156)/H156)</f>
        <v>2.0715041033487801E-3</v>
      </c>
      <c r="O156" s="29" t="e">
        <f>((M156-I156)/I156)</f>
        <v>#DIV/0!</v>
      </c>
      <c r="P156" s="85">
        <v>6818050482.79</v>
      </c>
      <c r="Q156" s="86">
        <v>101.08</v>
      </c>
      <c r="R156" s="29">
        <f>((P156-L156)/L156)</f>
        <v>1.9941870748516406E-3</v>
      </c>
      <c r="S156" s="29">
        <f>((Q156-M156)/M156)</f>
        <v>1.9825535289453096E-3</v>
      </c>
      <c r="T156" s="85">
        <v>6830491616.1099997</v>
      </c>
      <c r="U156" s="86">
        <v>101.27</v>
      </c>
      <c r="V156" s="29">
        <f>((T156-P156)/P156)</f>
        <v>1.824734702596201E-3</v>
      </c>
      <c r="W156" s="29">
        <f>((U156-Q156)/Q156)</f>
        <v>1.8796992481202783E-3</v>
      </c>
      <c r="X156" s="85">
        <v>6842842428.6899996</v>
      </c>
      <c r="Y156" s="86">
        <v>101.45</v>
      </c>
      <c r="Z156" s="29">
        <f>((X156-T156)/T156)</f>
        <v>1.8081879422661199E-3</v>
      </c>
      <c r="AA156" s="29">
        <f>((Y156-U156)/U156)</f>
        <v>1.7774266811494701E-3</v>
      </c>
      <c r="AB156" s="85">
        <v>6854346329.7299995</v>
      </c>
      <c r="AC156" s="86">
        <v>101.62</v>
      </c>
      <c r="AD156" s="29">
        <f>((AB156-X156)/X156)</f>
        <v>1.6811582554886156E-3</v>
      </c>
      <c r="AE156" s="29">
        <f>((AC156-Y156)/Y156)</f>
        <v>1.6757023164120425E-3</v>
      </c>
      <c r="AF156" s="85">
        <v>6866246729.21</v>
      </c>
      <c r="AG156" s="86">
        <v>101.62</v>
      </c>
      <c r="AH156" s="29">
        <f>((AF156-AB156)/AB156)</f>
        <v>1.7361829863168391E-3</v>
      </c>
      <c r="AI156" s="29">
        <f>((AG156-AC156)/AC156)</f>
        <v>0</v>
      </c>
      <c r="AJ156" s="30" t="e">
        <f t="shared" ref="AJ156" si="154">AVERAGE(F156,J156,N156,R156,V156,Z156,AD156,AH156)</f>
        <v>#DIV/0!</v>
      </c>
      <c r="AK156" s="30" t="e">
        <f t="shared" ref="AK156" si="155">AVERAGE(G156,K156,O156,S156,W156,AA156,AE156,AI156)</f>
        <v>#DIV/0!</v>
      </c>
      <c r="AL156" s="31" t="e">
        <f t="shared" ref="AL156" si="156">((AF156-D156)/D156)</f>
        <v>#DIV/0!</v>
      </c>
      <c r="AM156" s="31" t="e">
        <f t="shared" ref="AM156" si="157">((AG156-E156)/E156)</f>
        <v>#DIV/0!</v>
      </c>
      <c r="AN156" s="32" t="e">
        <f t="shared" ref="AN156" si="158">STDEV(F156,J156,N156,R156,V156,Z156,AD156,AH156)</f>
        <v>#DIV/0!</v>
      </c>
      <c r="AO156" s="95" t="e">
        <f t="shared" ref="AO156" si="159">STDEV(G156,K156,O156,S156,W156,AA156,AE156,AI156)</f>
        <v>#DIV/0!</v>
      </c>
    </row>
    <row r="157" spans="1:41" s="145" customFormat="1">
      <c r="A157" s="253" t="s">
        <v>47</v>
      </c>
      <c r="B157" s="16"/>
      <c r="C157" s="17"/>
      <c r="D157" s="89">
        <f>SUM(D155:D156)</f>
        <v>77723084061</v>
      </c>
      <c r="E157" s="17"/>
      <c r="F157" s="29"/>
      <c r="G157" s="29"/>
      <c r="H157" s="89">
        <f>SUM(H155:H156)</f>
        <v>84513498763.660004</v>
      </c>
      <c r="I157" s="79"/>
      <c r="J157" s="29"/>
      <c r="K157" s="29"/>
      <c r="L157" s="91">
        <f>SUM(L155:L156)</f>
        <v>84527565135.580002</v>
      </c>
      <c r="M157" s="108"/>
      <c r="N157" s="29"/>
      <c r="O157" s="29"/>
      <c r="P157" s="91">
        <f>SUM(P155:P156)</f>
        <v>84541134543.789993</v>
      </c>
      <c r="Q157" s="108"/>
      <c r="R157" s="29"/>
      <c r="S157" s="29"/>
      <c r="T157" s="91">
        <f>SUM(T155:T156)</f>
        <v>84553575677.110001</v>
      </c>
      <c r="U157" s="108"/>
      <c r="V157" s="29"/>
      <c r="W157" s="29"/>
      <c r="X157" s="91">
        <f>SUM(X155:X156)</f>
        <v>84565926489.690002</v>
      </c>
      <c r="Y157" s="108"/>
      <c r="Z157" s="29"/>
      <c r="AA157" s="29"/>
      <c r="AB157" s="91">
        <f>SUM(AB155:AB156)</f>
        <v>84577430390.729996</v>
      </c>
      <c r="AC157" s="108"/>
      <c r="AD157" s="29"/>
      <c r="AE157" s="29"/>
      <c r="AF157" s="91">
        <f>SUM(AF155:AF156)</f>
        <v>84589330790.210007</v>
      </c>
      <c r="AG157" s="108"/>
      <c r="AH157" s="29"/>
      <c r="AI157" s="29"/>
      <c r="AJ157" s="30"/>
      <c r="AK157" s="30"/>
      <c r="AL157" s="31"/>
      <c r="AM157" s="31"/>
      <c r="AN157" s="32"/>
      <c r="AO157" s="95"/>
    </row>
    <row r="158" spans="1:41" ht="6" customHeight="1">
      <c r="A158" s="252"/>
      <c r="B158" s="108"/>
      <c r="C158" s="108"/>
      <c r="D158" s="108"/>
      <c r="E158" s="108"/>
      <c r="F158" s="29"/>
      <c r="G158" s="29"/>
      <c r="H158" s="79"/>
      <c r="I158" s="79"/>
      <c r="J158" s="29"/>
      <c r="K158" s="29"/>
      <c r="L158" s="108"/>
      <c r="M158" s="108"/>
      <c r="N158" s="29"/>
      <c r="O158" s="29"/>
      <c r="P158" s="108"/>
      <c r="Q158" s="108"/>
      <c r="R158" s="29"/>
      <c r="S158" s="29"/>
      <c r="T158" s="108"/>
      <c r="U158" s="108"/>
      <c r="V158" s="29"/>
      <c r="W158" s="29"/>
      <c r="X158" s="108"/>
      <c r="Y158" s="108"/>
      <c r="Z158" s="29"/>
      <c r="AA158" s="29"/>
      <c r="AB158" s="108"/>
      <c r="AC158" s="108"/>
      <c r="AD158" s="29"/>
      <c r="AE158" s="29"/>
      <c r="AF158" s="108"/>
      <c r="AG158" s="108"/>
      <c r="AH158" s="29"/>
      <c r="AI158" s="29"/>
      <c r="AJ158" s="30"/>
      <c r="AK158" s="30"/>
      <c r="AL158" s="31"/>
      <c r="AM158" s="31"/>
      <c r="AN158" s="32"/>
      <c r="AO158" s="95"/>
    </row>
    <row r="159" spans="1:41" ht="25.5">
      <c r="A159" s="248" t="s">
        <v>51</v>
      </c>
      <c r="B159" s="98" t="s">
        <v>81</v>
      </c>
      <c r="C159" s="99" t="s">
        <v>82</v>
      </c>
      <c r="D159" s="98" t="s">
        <v>81</v>
      </c>
      <c r="E159" s="99" t="s">
        <v>82</v>
      </c>
      <c r="F159" s="241" t="s">
        <v>80</v>
      </c>
      <c r="G159" s="241" t="s">
        <v>4</v>
      </c>
      <c r="H159" s="98" t="s">
        <v>81</v>
      </c>
      <c r="I159" s="99" t="s">
        <v>82</v>
      </c>
      <c r="J159" s="241" t="s">
        <v>80</v>
      </c>
      <c r="K159" s="241" t="s">
        <v>4</v>
      </c>
      <c r="L159" s="98" t="s">
        <v>81</v>
      </c>
      <c r="M159" s="99" t="s">
        <v>82</v>
      </c>
      <c r="N159" s="285" t="s">
        <v>80</v>
      </c>
      <c r="O159" s="285" t="s">
        <v>4</v>
      </c>
      <c r="P159" s="98" t="s">
        <v>81</v>
      </c>
      <c r="Q159" s="99" t="s">
        <v>82</v>
      </c>
      <c r="R159" s="289" t="s">
        <v>80</v>
      </c>
      <c r="S159" s="289" t="s">
        <v>4</v>
      </c>
      <c r="T159" s="98" t="s">
        <v>81</v>
      </c>
      <c r="U159" s="99" t="s">
        <v>82</v>
      </c>
      <c r="V159" s="292" t="s">
        <v>80</v>
      </c>
      <c r="W159" s="292" t="s">
        <v>4</v>
      </c>
      <c r="X159" s="98" t="s">
        <v>81</v>
      </c>
      <c r="Y159" s="99" t="s">
        <v>82</v>
      </c>
      <c r="Z159" s="294" t="s">
        <v>80</v>
      </c>
      <c r="AA159" s="294" t="s">
        <v>4</v>
      </c>
      <c r="AB159" s="98" t="s">
        <v>81</v>
      </c>
      <c r="AC159" s="99" t="s">
        <v>82</v>
      </c>
      <c r="AD159" s="296" t="s">
        <v>80</v>
      </c>
      <c r="AE159" s="296" t="s">
        <v>4</v>
      </c>
      <c r="AF159" s="98" t="s">
        <v>81</v>
      </c>
      <c r="AG159" s="99" t="s">
        <v>82</v>
      </c>
      <c r="AH159" s="333" t="s">
        <v>80</v>
      </c>
      <c r="AI159" s="333" t="s">
        <v>4</v>
      </c>
      <c r="AJ159" s="26" t="s">
        <v>86</v>
      </c>
      <c r="AK159" s="26" t="s">
        <v>86</v>
      </c>
      <c r="AL159" s="27" t="s">
        <v>86</v>
      </c>
      <c r="AM159" s="27" t="s">
        <v>86</v>
      </c>
      <c r="AN159" s="21" t="s">
        <v>86</v>
      </c>
      <c r="AO159" s="22" t="s">
        <v>86</v>
      </c>
    </row>
    <row r="160" spans="1:41">
      <c r="A160" s="252" t="s">
        <v>35</v>
      </c>
      <c r="B160" s="88">
        <v>2810150000</v>
      </c>
      <c r="C160" s="87">
        <v>18.5</v>
      </c>
      <c r="D160" s="88">
        <v>2810150000</v>
      </c>
      <c r="E160" s="87">
        <v>18.5</v>
      </c>
      <c r="F160" s="29">
        <f t="shared" ref="F160:F171" si="160">((D160-B160)/B160)</f>
        <v>0</v>
      </c>
      <c r="G160" s="29">
        <f t="shared" ref="G160:G171" si="161">((E160-C160)/C160)</f>
        <v>0</v>
      </c>
      <c r="H160" s="88">
        <v>2808631000</v>
      </c>
      <c r="I160" s="87">
        <v>18.489999999999998</v>
      </c>
      <c r="J160" s="29">
        <f t="shared" ref="J160:J171" si="162">((H160-D160)/D160)</f>
        <v>-5.4054054054054055E-4</v>
      </c>
      <c r="K160" s="29">
        <f t="shared" ref="K160:K171" si="163">((I160-E160)/E160)</f>
        <v>-5.4054054054062501E-4</v>
      </c>
      <c r="L160" s="88">
        <v>2808631000</v>
      </c>
      <c r="M160" s="87">
        <v>17.579999999999998</v>
      </c>
      <c r="N160" s="29">
        <f t="shared" ref="N160:N171" si="164">((L160-H160)/H160)</f>
        <v>0</v>
      </c>
      <c r="O160" s="29">
        <f t="shared" ref="O160:O171" si="165">((M160-I160)/I160)</f>
        <v>-4.9215792320173077E-2</v>
      </c>
      <c r="P160" s="88">
        <v>2624832000</v>
      </c>
      <c r="Q160" s="87">
        <v>17.48</v>
      </c>
      <c r="R160" s="29">
        <f t="shared" ref="R160:R171" si="166">((P160-L160)/L160)</f>
        <v>-6.5440778799351007E-2</v>
      </c>
      <c r="S160" s="29">
        <f t="shared" ref="S160:S171" si="167">((Q160-M160)/M160)</f>
        <v>-5.6882821387939635E-3</v>
      </c>
      <c r="T160" s="88">
        <v>2679516000</v>
      </c>
      <c r="U160" s="87">
        <v>17.64</v>
      </c>
      <c r="V160" s="29">
        <f t="shared" ref="V160:V171" si="168">((T160-P160)/P160)</f>
        <v>2.0833333333333332E-2</v>
      </c>
      <c r="W160" s="29">
        <f t="shared" ref="W160:W171" si="169">((U160-Q160)/Q160)</f>
        <v>9.1533180778032124E-3</v>
      </c>
      <c r="X160" s="88">
        <v>2652174000</v>
      </c>
      <c r="Y160" s="87">
        <v>17.670000000000002</v>
      </c>
      <c r="Z160" s="29">
        <f t="shared" ref="Z160:Z171" si="170">((X160-T160)/T160)</f>
        <v>-1.020408163265306E-2</v>
      </c>
      <c r="AA160" s="29">
        <f t="shared" ref="AA160:AA171" si="171">((Y160-U160)/U160)</f>
        <v>1.7006802721089079E-3</v>
      </c>
      <c r="AB160" s="88">
        <v>2564072000</v>
      </c>
      <c r="AC160" s="87">
        <v>17.88</v>
      </c>
      <c r="AD160" s="29">
        <f t="shared" ref="AD160:AD171" si="172">((AB160-X160)/X160)</f>
        <v>-3.3218785796105384E-2</v>
      </c>
      <c r="AE160" s="29">
        <f t="shared" ref="AE160:AE171" si="173">((AC160-Y160)/Y160)</f>
        <v>1.188455008488949E-2</v>
      </c>
      <c r="AF160" s="88">
        <v>2640022000</v>
      </c>
      <c r="AG160" s="87">
        <v>17.93</v>
      </c>
      <c r="AH160" s="29">
        <f t="shared" ref="AH160:AH171" si="174">((AF160-AB160)/AB160)</f>
        <v>2.9620853080568721E-2</v>
      </c>
      <c r="AI160" s="29">
        <f t="shared" ref="AI160:AI171" si="175">((AG160-AC160)/AC160)</f>
        <v>2.796420581655521E-3</v>
      </c>
      <c r="AJ160" s="30">
        <f t="shared" si="148"/>
        <v>-7.368750044343491E-3</v>
      </c>
      <c r="AK160" s="30">
        <f t="shared" si="151"/>
        <v>-3.7387057478813174E-3</v>
      </c>
      <c r="AL160" s="31">
        <f t="shared" si="149"/>
        <v>-6.054054054054054E-2</v>
      </c>
      <c r="AM160" s="31">
        <f t="shared" si="152"/>
        <v>-3.0810810810810826E-2</v>
      </c>
      <c r="AN160" s="32">
        <f t="shared" si="150"/>
        <v>3.0160128890746884E-2</v>
      </c>
      <c r="AO160" s="95">
        <f t="shared" si="153"/>
        <v>1.9193591304413879E-2</v>
      </c>
    </row>
    <row r="161" spans="1:41">
      <c r="A161" s="252" t="s">
        <v>67</v>
      </c>
      <c r="B161" s="88">
        <v>339112688.13999999</v>
      </c>
      <c r="C161" s="87">
        <v>3.98</v>
      </c>
      <c r="D161" s="88">
        <v>334000436.56</v>
      </c>
      <c r="E161" s="87">
        <v>3.92</v>
      </c>
      <c r="F161" s="29">
        <f t="shared" si="160"/>
        <v>-1.5075376884422061E-2</v>
      </c>
      <c r="G161" s="29">
        <f t="shared" si="161"/>
        <v>-1.5075376884422124E-2</v>
      </c>
      <c r="H161" s="88">
        <v>333148394.63</v>
      </c>
      <c r="I161" s="87">
        <v>3.91</v>
      </c>
      <c r="J161" s="29">
        <f t="shared" si="162"/>
        <v>-2.5510204081632868E-3</v>
      </c>
      <c r="K161" s="29">
        <f t="shared" si="163"/>
        <v>-2.5510204081632109E-3</v>
      </c>
      <c r="L161" s="88">
        <v>333148394.63</v>
      </c>
      <c r="M161" s="87">
        <v>3.87</v>
      </c>
      <c r="N161" s="29">
        <f t="shared" si="164"/>
        <v>0</v>
      </c>
      <c r="O161" s="29">
        <f t="shared" si="165"/>
        <v>-1.0230179028133002E-2</v>
      </c>
      <c r="P161" s="88">
        <v>333148394.63</v>
      </c>
      <c r="Q161" s="87">
        <v>4.08</v>
      </c>
      <c r="R161" s="29">
        <f t="shared" si="166"/>
        <v>0</v>
      </c>
      <c r="S161" s="29">
        <f t="shared" si="167"/>
        <v>5.4263565891472861E-2</v>
      </c>
      <c r="T161" s="88">
        <v>333148394.63</v>
      </c>
      <c r="U161" s="87">
        <v>3.91</v>
      </c>
      <c r="V161" s="29">
        <f t="shared" si="168"/>
        <v>0</v>
      </c>
      <c r="W161" s="29">
        <f t="shared" si="169"/>
        <v>-4.166666666666665E-2</v>
      </c>
      <c r="X161" s="88">
        <v>338260646.20999998</v>
      </c>
      <c r="Y161" s="87">
        <v>4.01</v>
      </c>
      <c r="Z161" s="29">
        <f t="shared" si="170"/>
        <v>1.5345268542199439E-2</v>
      </c>
      <c r="AA161" s="29">
        <f t="shared" si="171"/>
        <v>2.557544757033239E-2</v>
      </c>
      <c r="AB161" s="88">
        <v>344224939.72000003</v>
      </c>
      <c r="AC161" s="87">
        <v>4.1100000000000003</v>
      </c>
      <c r="AD161" s="29">
        <f t="shared" si="172"/>
        <v>1.7632241813602165E-2</v>
      </c>
      <c r="AE161" s="29">
        <f t="shared" si="173"/>
        <v>2.493765586034926E-2</v>
      </c>
      <c r="AF161" s="88">
        <v>348485149.37</v>
      </c>
      <c r="AG161" s="87">
        <v>4.1399999999999997</v>
      </c>
      <c r="AH161" s="29">
        <f t="shared" si="174"/>
        <v>1.2376237623762306E-2</v>
      </c>
      <c r="AI161" s="29">
        <f t="shared" si="175"/>
        <v>7.2992700729925444E-3</v>
      </c>
      <c r="AJ161" s="30">
        <f t="shared" si="148"/>
        <v>3.4659188358723203E-3</v>
      </c>
      <c r="AK161" s="30">
        <f t="shared" si="151"/>
        <v>5.3190870509702585E-3</v>
      </c>
      <c r="AL161" s="31">
        <f t="shared" si="149"/>
        <v>4.3367346938775517E-2</v>
      </c>
      <c r="AM161" s="31">
        <f t="shared" si="152"/>
        <v>5.6122448979591774E-2</v>
      </c>
      <c r="AN161" s="32">
        <f t="shared" si="150"/>
        <v>1.0936298812674777E-2</v>
      </c>
      <c r="AO161" s="95">
        <f t="shared" si="153"/>
        <v>2.9573165915914221E-2</v>
      </c>
    </row>
    <row r="162" spans="1:41">
      <c r="A162" s="252" t="s">
        <v>56</v>
      </c>
      <c r="B162" s="88">
        <v>146126119.03999999</v>
      </c>
      <c r="C162" s="87">
        <v>5.69</v>
      </c>
      <c r="D162" s="88">
        <v>144071621.75999999</v>
      </c>
      <c r="E162" s="87">
        <v>5.61</v>
      </c>
      <c r="F162" s="29">
        <f t="shared" si="160"/>
        <v>-1.4059753954305809E-2</v>
      </c>
      <c r="G162" s="29">
        <f t="shared" si="161"/>
        <v>-1.4059753954305811E-2</v>
      </c>
      <c r="H162" s="88">
        <v>142017124.47999999</v>
      </c>
      <c r="I162" s="87">
        <v>5.53</v>
      </c>
      <c r="J162" s="29">
        <f t="shared" si="162"/>
        <v>-1.4260249554367211E-2</v>
      </c>
      <c r="K162" s="29">
        <f t="shared" si="163"/>
        <v>-1.4260249554367213E-2</v>
      </c>
      <c r="L162" s="88">
        <v>142017124.47999999</v>
      </c>
      <c r="M162" s="87">
        <v>5.51</v>
      </c>
      <c r="N162" s="29">
        <f t="shared" si="164"/>
        <v>0</v>
      </c>
      <c r="O162" s="29">
        <f t="shared" si="165"/>
        <v>-3.6166365280290162E-3</v>
      </c>
      <c r="P162" s="88">
        <v>142017124.47999999</v>
      </c>
      <c r="Q162" s="87">
        <v>5.52</v>
      </c>
      <c r="R162" s="29">
        <f t="shared" si="166"/>
        <v>0</v>
      </c>
      <c r="S162" s="29">
        <f t="shared" si="167"/>
        <v>1.8148820326678379E-3</v>
      </c>
      <c r="T162" s="88">
        <v>140989875.84</v>
      </c>
      <c r="U162" s="87">
        <v>5.49</v>
      </c>
      <c r="V162" s="29">
        <f t="shared" si="168"/>
        <v>-7.2332730560577662E-3</v>
      </c>
      <c r="W162" s="29">
        <f t="shared" si="169"/>
        <v>-5.4347826086955367E-3</v>
      </c>
      <c r="X162" s="88">
        <v>142530748.80000001</v>
      </c>
      <c r="Y162" s="87">
        <v>5.6</v>
      </c>
      <c r="Z162" s="29">
        <f t="shared" si="170"/>
        <v>1.0928961748633939E-2</v>
      </c>
      <c r="AA162" s="29">
        <f t="shared" si="171"/>
        <v>2.0036429872495341E-2</v>
      </c>
      <c r="AB162" s="88">
        <v>151519174.40000001</v>
      </c>
      <c r="AC162" s="87">
        <v>5.94</v>
      </c>
      <c r="AD162" s="29">
        <f t="shared" si="172"/>
        <v>6.3063063063063016E-2</v>
      </c>
      <c r="AE162" s="29">
        <f t="shared" si="173"/>
        <v>6.0714285714285852E-2</v>
      </c>
      <c r="AF162" s="88">
        <v>150235113.59999999</v>
      </c>
      <c r="AG162" s="87">
        <v>5.89</v>
      </c>
      <c r="AH162" s="29">
        <f t="shared" si="174"/>
        <v>-8.4745762711865187E-3</v>
      </c>
      <c r="AI162" s="29">
        <f t="shared" si="175"/>
        <v>-8.4175084175085371E-3</v>
      </c>
      <c r="AJ162" s="30">
        <f t="shared" si="148"/>
        <v>3.7455214969724566E-3</v>
      </c>
      <c r="AK162" s="30">
        <f t="shared" si="151"/>
        <v>4.5970833195678644E-3</v>
      </c>
      <c r="AL162" s="31">
        <f t="shared" si="149"/>
        <v>4.278074866310163E-2</v>
      </c>
      <c r="AM162" s="31">
        <f t="shared" si="152"/>
        <v>4.9910873440285088E-2</v>
      </c>
      <c r="AN162" s="32">
        <f t="shared" si="150"/>
        <v>2.5380900463066996E-2</v>
      </c>
      <c r="AO162" s="95">
        <f t="shared" si="153"/>
        <v>2.5174857572570281E-2</v>
      </c>
    </row>
    <row r="163" spans="1:41">
      <c r="A163" s="252" t="s">
        <v>57</v>
      </c>
      <c r="B163" s="88">
        <v>231267710.31</v>
      </c>
      <c r="C163" s="87">
        <v>21.97</v>
      </c>
      <c r="D163" s="88">
        <v>231057179.84999999</v>
      </c>
      <c r="E163" s="87">
        <v>21.95</v>
      </c>
      <c r="F163" s="29">
        <f t="shared" si="160"/>
        <v>-9.1033227127905296E-4</v>
      </c>
      <c r="G163" s="29">
        <f t="shared" si="161"/>
        <v>-9.1033227127899745E-4</v>
      </c>
      <c r="H163" s="88">
        <v>231057179.84999999</v>
      </c>
      <c r="I163" s="87">
        <v>21.95</v>
      </c>
      <c r="J163" s="29">
        <f t="shared" si="162"/>
        <v>0</v>
      </c>
      <c r="K163" s="29">
        <f t="shared" si="163"/>
        <v>0</v>
      </c>
      <c r="L163" s="88">
        <v>231057179.84999999</v>
      </c>
      <c r="M163" s="87">
        <v>22.02</v>
      </c>
      <c r="N163" s="29">
        <f t="shared" si="164"/>
        <v>0</v>
      </c>
      <c r="O163" s="29">
        <f t="shared" si="165"/>
        <v>3.1890660592255255E-3</v>
      </c>
      <c r="P163" s="88">
        <v>218004291.33000001</v>
      </c>
      <c r="Q163" s="87">
        <v>20.83</v>
      </c>
      <c r="R163" s="29">
        <f t="shared" si="166"/>
        <v>-5.6492027334851855E-2</v>
      </c>
      <c r="S163" s="29">
        <f t="shared" si="167"/>
        <v>-5.4041780199818409E-2</v>
      </c>
      <c r="T163" s="88">
        <v>218004291.33000001</v>
      </c>
      <c r="U163" s="87">
        <v>20.71</v>
      </c>
      <c r="V163" s="29">
        <f t="shared" si="168"/>
        <v>0</v>
      </c>
      <c r="W163" s="29">
        <f t="shared" si="169"/>
        <v>-5.7609217474794746E-3</v>
      </c>
      <c r="X163" s="88">
        <v>220004330.69999999</v>
      </c>
      <c r="Y163" s="87">
        <v>21</v>
      </c>
      <c r="Z163" s="29">
        <f t="shared" si="170"/>
        <v>9.1743119266053889E-3</v>
      </c>
      <c r="AA163" s="29">
        <f t="shared" si="171"/>
        <v>1.4002897151134676E-2</v>
      </c>
      <c r="AB163" s="88">
        <v>211267316.61000001</v>
      </c>
      <c r="AC163" s="87">
        <v>20.18</v>
      </c>
      <c r="AD163" s="29">
        <f t="shared" si="172"/>
        <v>-3.9712918660286964E-2</v>
      </c>
      <c r="AE163" s="29">
        <f t="shared" si="173"/>
        <v>-3.904761904761906E-2</v>
      </c>
      <c r="AF163" s="88">
        <v>212214703.68000001</v>
      </c>
      <c r="AG163" s="87">
        <v>20.25</v>
      </c>
      <c r="AH163" s="29">
        <f t="shared" si="174"/>
        <v>4.4843049327353921E-3</v>
      </c>
      <c r="AI163" s="29">
        <f t="shared" si="175"/>
        <v>3.4687809712586862E-3</v>
      </c>
      <c r="AJ163" s="30">
        <f t="shared" si="148"/>
        <v>-1.0432082675884637E-2</v>
      </c>
      <c r="AK163" s="30">
        <f t="shared" si="151"/>
        <v>-9.887488635572133E-3</v>
      </c>
      <c r="AL163" s="31">
        <f t="shared" si="149"/>
        <v>-8.1548974943052341E-2</v>
      </c>
      <c r="AM163" s="31">
        <f t="shared" si="152"/>
        <v>-7.7448747152619554E-2</v>
      </c>
      <c r="AN163" s="32">
        <f t="shared" si="150"/>
        <v>2.3913367344194809E-2</v>
      </c>
      <c r="AO163" s="95">
        <f t="shared" si="153"/>
        <v>2.36505262548262E-2</v>
      </c>
    </row>
    <row r="164" spans="1:41">
      <c r="A164" s="252" t="s">
        <v>101</v>
      </c>
      <c r="B164" s="88">
        <v>635354392.32000005</v>
      </c>
      <c r="C164" s="87">
        <v>180.48</v>
      </c>
      <c r="D164" s="88">
        <v>635354392.32000005</v>
      </c>
      <c r="E164" s="87">
        <v>180.48</v>
      </c>
      <c r="F164" s="29">
        <f t="shared" si="160"/>
        <v>0</v>
      </c>
      <c r="G164" s="29">
        <f t="shared" si="161"/>
        <v>0</v>
      </c>
      <c r="H164" s="88">
        <v>635354392.32000005</v>
      </c>
      <c r="I164" s="87">
        <v>180.48</v>
      </c>
      <c r="J164" s="29">
        <f t="shared" si="162"/>
        <v>0</v>
      </c>
      <c r="K164" s="29">
        <f t="shared" si="163"/>
        <v>0</v>
      </c>
      <c r="L164" s="88">
        <v>635354392.32000005</v>
      </c>
      <c r="M164" s="87">
        <v>157.81</v>
      </c>
      <c r="N164" s="29">
        <f t="shared" si="164"/>
        <v>0</v>
      </c>
      <c r="O164" s="29">
        <f t="shared" si="165"/>
        <v>-0.12560948581560277</v>
      </c>
      <c r="P164" s="88">
        <v>635354392.32000005</v>
      </c>
      <c r="Q164" s="87">
        <v>159.6</v>
      </c>
      <c r="R164" s="29">
        <f t="shared" si="166"/>
        <v>0</v>
      </c>
      <c r="S164" s="29">
        <f t="shared" si="167"/>
        <v>1.1342753944616894E-2</v>
      </c>
      <c r="T164" s="88">
        <v>635354392.32000005</v>
      </c>
      <c r="U164" s="87">
        <v>180.48</v>
      </c>
      <c r="V164" s="29">
        <f t="shared" si="168"/>
        <v>0</v>
      </c>
      <c r="W164" s="29">
        <f t="shared" si="169"/>
        <v>0.1308270676691729</v>
      </c>
      <c r="X164" s="88">
        <v>635354392.32000005</v>
      </c>
      <c r="Y164" s="87">
        <v>159.82</v>
      </c>
      <c r="Z164" s="29">
        <f t="shared" si="170"/>
        <v>0</v>
      </c>
      <c r="AA164" s="29">
        <f t="shared" si="171"/>
        <v>-0.11447251773049644</v>
      </c>
      <c r="AB164" s="88">
        <v>635354392.32000005</v>
      </c>
      <c r="AC164" s="87">
        <v>159.77000000000001</v>
      </c>
      <c r="AD164" s="29">
        <f t="shared" si="172"/>
        <v>0</v>
      </c>
      <c r="AE164" s="29">
        <f t="shared" si="173"/>
        <v>-3.1285195845315322E-4</v>
      </c>
      <c r="AF164" s="88">
        <v>635354392.32000005</v>
      </c>
      <c r="AG164" s="87">
        <v>159.9</v>
      </c>
      <c r="AH164" s="29">
        <f t="shared" si="174"/>
        <v>0</v>
      </c>
      <c r="AI164" s="29">
        <f t="shared" si="175"/>
        <v>8.1366965012202191E-4</v>
      </c>
      <c r="AJ164" s="30">
        <f t="shared" si="148"/>
        <v>0</v>
      </c>
      <c r="AK164" s="30">
        <f t="shared" si="151"/>
        <v>-1.2176420530080067E-2</v>
      </c>
      <c r="AL164" s="31">
        <f t="shared" si="149"/>
        <v>0</v>
      </c>
      <c r="AM164" s="31">
        <f t="shared" si="152"/>
        <v>-0.11402925531914886</v>
      </c>
      <c r="AN164" s="32">
        <f t="shared" si="150"/>
        <v>0</v>
      </c>
      <c r="AO164" s="95">
        <f t="shared" si="153"/>
        <v>8.0125542693616561E-2</v>
      </c>
    </row>
    <row r="165" spans="1:41">
      <c r="A165" s="252" t="s">
        <v>37</v>
      </c>
      <c r="B165" s="88">
        <v>575974574</v>
      </c>
      <c r="C165" s="87">
        <v>9199.99</v>
      </c>
      <c r="D165" s="88">
        <v>575974574</v>
      </c>
      <c r="E165" s="87">
        <v>9199.99</v>
      </c>
      <c r="F165" s="29">
        <f t="shared" si="160"/>
        <v>0</v>
      </c>
      <c r="G165" s="29">
        <f t="shared" si="161"/>
        <v>0</v>
      </c>
      <c r="H165" s="88">
        <v>575974574</v>
      </c>
      <c r="I165" s="87">
        <v>9199.99</v>
      </c>
      <c r="J165" s="29">
        <f t="shared" si="162"/>
        <v>0</v>
      </c>
      <c r="K165" s="29">
        <f t="shared" si="163"/>
        <v>0</v>
      </c>
      <c r="L165" s="88">
        <v>575974574</v>
      </c>
      <c r="M165" s="87">
        <v>9199.99</v>
      </c>
      <c r="N165" s="29">
        <f t="shared" si="164"/>
        <v>0</v>
      </c>
      <c r="O165" s="29">
        <f t="shared" si="165"/>
        <v>0</v>
      </c>
      <c r="P165" s="88">
        <v>514472258.30000001</v>
      </c>
      <c r="Q165" s="87">
        <v>8998.99</v>
      </c>
      <c r="R165" s="29">
        <f t="shared" si="166"/>
        <v>-0.10677956714804565</v>
      </c>
      <c r="S165" s="29">
        <f t="shared" si="167"/>
        <v>-2.1847849834619387E-2</v>
      </c>
      <c r="T165" s="88">
        <v>514472258.30000001</v>
      </c>
      <c r="U165" s="87">
        <v>8998.99</v>
      </c>
      <c r="V165" s="29">
        <f t="shared" si="168"/>
        <v>0</v>
      </c>
      <c r="W165" s="29">
        <f t="shared" si="169"/>
        <v>0</v>
      </c>
      <c r="X165" s="88">
        <v>514461396</v>
      </c>
      <c r="Y165" s="87">
        <v>8998.7999999999993</v>
      </c>
      <c r="Z165" s="29">
        <f t="shared" si="170"/>
        <v>-2.1113480512836276E-5</v>
      </c>
      <c r="AA165" s="29">
        <f t="shared" si="171"/>
        <v>-2.1113480512869704E-5</v>
      </c>
      <c r="AB165" s="88">
        <v>519671869.80000001</v>
      </c>
      <c r="AC165" s="87">
        <v>9089.94</v>
      </c>
      <c r="AD165" s="29">
        <f t="shared" si="172"/>
        <v>1.0128017068942549E-2</v>
      </c>
      <c r="AE165" s="29">
        <f t="shared" si="173"/>
        <v>1.0128017068942664E-2</v>
      </c>
      <c r="AF165" s="88">
        <v>520189258.30000001</v>
      </c>
      <c r="AG165" s="87">
        <v>9098.99</v>
      </c>
      <c r="AH165" s="29">
        <f t="shared" si="174"/>
        <v>9.9560613161362994E-4</v>
      </c>
      <c r="AI165" s="29">
        <f t="shared" si="175"/>
        <v>9.9560613161354993E-4</v>
      </c>
      <c r="AJ165" s="30">
        <f t="shared" si="148"/>
        <v>-1.1959632178500289E-2</v>
      </c>
      <c r="AK165" s="30">
        <f t="shared" si="151"/>
        <v>-1.3431675143220053E-3</v>
      </c>
      <c r="AL165" s="31">
        <f t="shared" si="149"/>
        <v>-9.6853781778221321E-2</v>
      </c>
      <c r="AM165" s="31">
        <f t="shared" si="152"/>
        <v>-1.0978272802470438E-2</v>
      </c>
      <c r="AN165" s="32">
        <f t="shared" si="150"/>
        <v>3.8472962589072096E-2</v>
      </c>
      <c r="AO165" s="95">
        <f t="shared" si="153"/>
        <v>8.9957462782695122E-3</v>
      </c>
    </row>
    <row r="166" spans="1:41">
      <c r="A166" s="252" t="s">
        <v>52</v>
      </c>
      <c r="B166" s="88">
        <v>550800000</v>
      </c>
      <c r="C166" s="87">
        <v>13.5</v>
      </c>
      <c r="D166" s="88">
        <v>567120000</v>
      </c>
      <c r="E166" s="87">
        <v>13.9</v>
      </c>
      <c r="F166" s="29">
        <f t="shared" si="160"/>
        <v>2.9629629629629631E-2</v>
      </c>
      <c r="G166" s="29">
        <f t="shared" si="161"/>
        <v>2.9629629629629655E-2</v>
      </c>
      <c r="H166" s="88">
        <v>567120000</v>
      </c>
      <c r="I166" s="87">
        <v>13.9</v>
      </c>
      <c r="J166" s="29">
        <f t="shared" si="162"/>
        <v>0</v>
      </c>
      <c r="K166" s="29">
        <f t="shared" si="163"/>
        <v>0</v>
      </c>
      <c r="L166" s="88">
        <v>567120000</v>
      </c>
      <c r="M166" s="87">
        <v>13.9</v>
      </c>
      <c r="N166" s="29">
        <f t="shared" si="164"/>
        <v>0</v>
      </c>
      <c r="O166" s="29">
        <f t="shared" si="165"/>
        <v>0</v>
      </c>
      <c r="P166" s="88">
        <v>567120000</v>
      </c>
      <c r="Q166" s="87">
        <v>13.9</v>
      </c>
      <c r="R166" s="29">
        <f t="shared" si="166"/>
        <v>0</v>
      </c>
      <c r="S166" s="29">
        <f t="shared" si="167"/>
        <v>0</v>
      </c>
      <c r="T166" s="88">
        <v>456631650.94999999</v>
      </c>
      <c r="U166" s="87">
        <v>13.9</v>
      </c>
      <c r="V166" s="29">
        <f t="shared" si="168"/>
        <v>-0.19482358063549163</v>
      </c>
      <c r="W166" s="29">
        <f t="shared" si="169"/>
        <v>0</v>
      </c>
      <c r="X166" s="88">
        <v>567120000</v>
      </c>
      <c r="Y166" s="87">
        <v>13.9</v>
      </c>
      <c r="Z166" s="29">
        <f t="shared" si="170"/>
        <v>0.24196384289204301</v>
      </c>
      <c r="AA166" s="29">
        <f t="shared" si="171"/>
        <v>0</v>
      </c>
      <c r="AB166" s="88">
        <v>447046977.48000002</v>
      </c>
      <c r="AC166" s="87">
        <v>13.38</v>
      </c>
      <c r="AD166" s="29">
        <f t="shared" si="172"/>
        <v>-0.21172418980110025</v>
      </c>
      <c r="AE166" s="29">
        <f t="shared" si="173"/>
        <v>-3.7410071942446013E-2</v>
      </c>
      <c r="AF166" s="88">
        <v>467458823.72000003</v>
      </c>
      <c r="AG166" s="87">
        <v>14</v>
      </c>
      <c r="AH166" s="29">
        <f t="shared" si="174"/>
        <v>4.5659286983800701E-2</v>
      </c>
      <c r="AI166" s="29">
        <f t="shared" si="175"/>
        <v>4.6337817638266006E-2</v>
      </c>
      <c r="AJ166" s="30">
        <f t="shared" si="148"/>
        <v>-1.1161876366389815E-2</v>
      </c>
      <c r="AK166" s="30">
        <f t="shared" si="151"/>
        <v>4.8196719156812055E-3</v>
      </c>
      <c r="AL166" s="31">
        <f t="shared" si="149"/>
        <v>-0.17573207836084068</v>
      </c>
      <c r="AM166" s="31">
        <f t="shared" si="152"/>
        <v>7.1942446043165211E-3</v>
      </c>
      <c r="AN166" s="32">
        <f t="shared" si="150"/>
        <v>0.14307632675971094</v>
      </c>
      <c r="AO166" s="95">
        <f t="shared" si="153"/>
        <v>2.4607745236022049E-2</v>
      </c>
    </row>
    <row r="167" spans="1:41">
      <c r="A167" s="252" t="s">
        <v>45</v>
      </c>
      <c r="B167" s="88">
        <v>533800075.87</v>
      </c>
      <c r="C167" s="86">
        <v>50</v>
      </c>
      <c r="D167" s="88">
        <v>474944359.30000001</v>
      </c>
      <c r="E167" s="86">
        <v>45</v>
      </c>
      <c r="F167" s="29">
        <f t="shared" si="160"/>
        <v>-0.11025797715385401</v>
      </c>
      <c r="G167" s="29">
        <f t="shared" si="161"/>
        <v>-0.1</v>
      </c>
      <c r="H167" s="88">
        <v>473316188.37</v>
      </c>
      <c r="I167" s="86">
        <v>45</v>
      </c>
      <c r="J167" s="29">
        <f t="shared" si="162"/>
        <v>-3.4281298390398782E-3</v>
      </c>
      <c r="K167" s="29">
        <f t="shared" si="163"/>
        <v>0</v>
      </c>
      <c r="L167" s="88">
        <v>457803279.31999999</v>
      </c>
      <c r="M167" s="87">
        <v>49</v>
      </c>
      <c r="N167" s="29">
        <f t="shared" si="164"/>
        <v>-3.277493867983506E-2</v>
      </c>
      <c r="O167" s="29">
        <f t="shared" si="165"/>
        <v>8.8888888888888892E-2</v>
      </c>
      <c r="P167" s="88">
        <v>455075961.52999997</v>
      </c>
      <c r="Q167" s="87">
        <v>49</v>
      </c>
      <c r="R167" s="29">
        <f t="shared" si="166"/>
        <v>-5.9574011659572516E-3</v>
      </c>
      <c r="S167" s="29">
        <f t="shared" si="167"/>
        <v>0</v>
      </c>
      <c r="T167" s="88">
        <v>460949115.41000003</v>
      </c>
      <c r="U167" s="87">
        <v>49</v>
      </c>
      <c r="V167" s="29">
        <f t="shared" si="168"/>
        <v>1.2905875889937286E-2</v>
      </c>
      <c r="W167" s="29">
        <f t="shared" si="169"/>
        <v>0</v>
      </c>
      <c r="X167" s="88">
        <v>459283136.55000001</v>
      </c>
      <c r="Y167" s="87">
        <v>52</v>
      </c>
      <c r="Z167" s="29">
        <f t="shared" si="170"/>
        <v>-3.6142359412452228E-3</v>
      </c>
      <c r="AA167" s="29">
        <f t="shared" si="171"/>
        <v>6.1224489795918366E-2</v>
      </c>
      <c r="AB167" s="88">
        <v>463595363.01999998</v>
      </c>
      <c r="AC167" s="87">
        <v>68.5</v>
      </c>
      <c r="AD167" s="29">
        <f t="shared" si="172"/>
        <v>9.3890372339645381E-3</v>
      </c>
      <c r="AE167" s="29">
        <f t="shared" si="173"/>
        <v>0.31730769230769229</v>
      </c>
      <c r="AF167" s="88">
        <v>463510905.13999999</v>
      </c>
      <c r="AG167" s="87">
        <v>67.5</v>
      </c>
      <c r="AH167" s="29">
        <f t="shared" si="174"/>
        <v>-1.8218016558623696E-4</v>
      </c>
      <c r="AI167" s="29">
        <f t="shared" si="175"/>
        <v>-1.4598540145985401E-2</v>
      </c>
      <c r="AJ167" s="30">
        <f t="shared" si="148"/>
        <v>-1.673999372770198E-2</v>
      </c>
      <c r="AK167" s="30">
        <f t="shared" si="151"/>
        <v>4.410281635581427E-2</v>
      </c>
      <c r="AL167" s="31">
        <f t="shared" si="149"/>
        <v>-2.4073249710453031E-2</v>
      </c>
      <c r="AM167" s="31">
        <f t="shared" si="152"/>
        <v>0.5</v>
      </c>
      <c r="AN167" s="32">
        <f t="shared" si="150"/>
        <v>4.0185735312178249E-2</v>
      </c>
      <c r="AO167" s="95">
        <f t="shared" si="153"/>
        <v>0.1236276057975156</v>
      </c>
    </row>
    <row r="168" spans="1:41">
      <c r="A168" s="252" t="s">
        <v>103</v>
      </c>
      <c r="B168" s="88">
        <v>853630884.32000005</v>
      </c>
      <c r="C168" s="76">
        <v>181.21</v>
      </c>
      <c r="D168" s="88">
        <v>836979946.47000003</v>
      </c>
      <c r="E168" s="76">
        <v>181.21</v>
      </c>
      <c r="F168" s="29">
        <f t="shared" si="160"/>
        <v>-1.950601619019925E-2</v>
      </c>
      <c r="G168" s="29">
        <f t="shared" si="161"/>
        <v>0</v>
      </c>
      <c r="H168" s="88">
        <v>835922266.80999994</v>
      </c>
      <c r="I168" s="76">
        <v>130</v>
      </c>
      <c r="J168" s="29">
        <f t="shared" si="162"/>
        <v>-1.2636857841826397E-3</v>
      </c>
      <c r="K168" s="29">
        <f t="shared" si="163"/>
        <v>-0.28260029799679931</v>
      </c>
      <c r="L168" s="88">
        <v>813230738.35000002</v>
      </c>
      <c r="M168" s="87">
        <v>130</v>
      </c>
      <c r="N168" s="29">
        <f t="shared" si="164"/>
        <v>-2.714550067746618E-2</v>
      </c>
      <c r="O168" s="29">
        <f t="shared" si="165"/>
        <v>0</v>
      </c>
      <c r="P168" s="88">
        <v>821370935.35000002</v>
      </c>
      <c r="Q168" s="87">
        <v>130</v>
      </c>
      <c r="R168" s="29">
        <f t="shared" si="166"/>
        <v>1.000970157192534E-2</v>
      </c>
      <c r="S168" s="29">
        <f t="shared" si="167"/>
        <v>0</v>
      </c>
      <c r="T168" s="88">
        <v>824409493.77999997</v>
      </c>
      <c r="U168" s="87">
        <v>130</v>
      </c>
      <c r="V168" s="29">
        <f t="shared" si="168"/>
        <v>3.6993741794688248E-3</v>
      </c>
      <c r="W168" s="29">
        <f t="shared" si="169"/>
        <v>0</v>
      </c>
      <c r="X168" s="88">
        <v>816389121.13999999</v>
      </c>
      <c r="Y168" s="87">
        <v>130</v>
      </c>
      <c r="Z168" s="29">
        <f t="shared" si="170"/>
        <v>-9.7286272180415762E-3</v>
      </c>
      <c r="AA168" s="29">
        <f t="shared" si="171"/>
        <v>0</v>
      </c>
      <c r="AB168" s="88">
        <v>732223053.50999999</v>
      </c>
      <c r="AC168" s="87">
        <v>130</v>
      </c>
      <c r="AD168" s="29">
        <f t="shared" si="172"/>
        <v>-0.10309552816244182</v>
      </c>
      <c r="AE168" s="29">
        <f t="shared" si="173"/>
        <v>0</v>
      </c>
      <c r="AF168" s="88">
        <v>732501864.70000005</v>
      </c>
      <c r="AG168" s="87">
        <v>130</v>
      </c>
      <c r="AH168" s="29">
        <f t="shared" si="174"/>
        <v>3.8077357529722939E-4</v>
      </c>
      <c r="AI168" s="29">
        <f t="shared" si="175"/>
        <v>0</v>
      </c>
      <c r="AJ168" s="30">
        <f t="shared" si="148"/>
        <v>-1.8331188588205007E-2</v>
      </c>
      <c r="AK168" s="30">
        <f t="shared" si="151"/>
        <v>-3.5325037249599914E-2</v>
      </c>
      <c r="AL168" s="31">
        <f t="shared" si="149"/>
        <v>-0.12482746117232667</v>
      </c>
      <c r="AM168" s="31">
        <f t="shared" si="152"/>
        <v>-0.28260029799679931</v>
      </c>
      <c r="AN168" s="32">
        <f t="shared" si="150"/>
        <v>3.6386925779908333E-2</v>
      </c>
      <c r="AO168" s="95">
        <f t="shared" si="153"/>
        <v>9.9914293539437954E-2</v>
      </c>
    </row>
    <row r="169" spans="1:41">
      <c r="A169" s="252" t="s">
        <v>155</v>
      </c>
      <c r="B169" s="88">
        <v>708464788.95000005</v>
      </c>
      <c r="C169" s="86">
        <v>123.35</v>
      </c>
      <c r="D169" s="88">
        <v>700388710.38935566</v>
      </c>
      <c r="E169" s="76">
        <v>122.74476829633497</v>
      </c>
      <c r="F169" s="29">
        <f t="shared" si="160"/>
        <v>-1.139940712171986E-2</v>
      </c>
      <c r="G169" s="29">
        <f t="shared" si="161"/>
        <v>-4.9066210268749622E-3</v>
      </c>
      <c r="H169" s="88">
        <v>697811281.25302088</v>
      </c>
      <c r="I169" s="86">
        <v>122.34593401236199</v>
      </c>
      <c r="J169" s="29">
        <f t="shared" si="162"/>
        <v>-3.6799981183333877E-3</v>
      </c>
      <c r="K169" s="29">
        <f t="shared" si="163"/>
        <v>-3.2492976239125193E-3</v>
      </c>
      <c r="L169" s="88">
        <v>685750744.71000004</v>
      </c>
      <c r="M169" s="87">
        <v>120.3</v>
      </c>
      <c r="N169" s="29">
        <f t="shared" si="164"/>
        <v>-1.7283378568148697E-2</v>
      </c>
      <c r="O169" s="29">
        <f t="shared" si="165"/>
        <v>-1.6722533763608955E-2</v>
      </c>
      <c r="P169" s="88">
        <v>682251010.62528443</v>
      </c>
      <c r="Q169" s="87">
        <v>119.7356395020458</v>
      </c>
      <c r="R169" s="29">
        <f t="shared" si="166"/>
        <v>-5.103507523270167E-3</v>
      </c>
      <c r="S169" s="29">
        <f t="shared" si="167"/>
        <v>-4.691275959719016E-3</v>
      </c>
      <c r="T169" s="88">
        <v>689924807.92705131</v>
      </c>
      <c r="U169" s="87">
        <v>121.12</v>
      </c>
      <c r="V169" s="29">
        <f t="shared" si="168"/>
        <v>1.1247762454369722E-2</v>
      </c>
      <c r="W169" s="29">
        <f t="shared" si="169"/>
        <v>1.1561808194381022E-2</v>
      </c>
      <c r="X169" s="88">
        <v>550772481.80538392</v>
      </c>
      <c r="Y169" s="87">
        <v>125.30007118712724</v>
      </c>
      <c r="Z169" s="29">
        <f t="shared" si="170"/>
        <v>-0.20169201704713965</v>
      </c>
      <c r="AA169" s="29">
        <f t="shared" si="171"/>
        <v>3.4511816274168092E-2</v>
      </c>
      <c r="AB169" s="87">
        <v>555478511.19240654</v>
      </c>
      <c r="AC169" s="87">
        <v>126.4149813817936</v>
      </c>
      <c r="AD169" s="29">
        <f t="shared" si="172"/>
        <v>8.5444163288562695E-3</v>
      </c>
      <c r="AE169" s="29">
        <f t="shared" si="173"/>
        <v>8.8979214784427954E-3</v>
      </c>
      <c r="AF169" s="87">
        <v>540361874.12965202</v>
      </c>
      <c r="AG169" s="87">
        <v>123.06874134353549</v>
      </c>
      <c r="AH169" s="29">
        <f t="shared" si="174"/>
        <v>-2.7213720707763643E-2</v>
      </c>
      <c r="AI169" s="29">
        <f t="shared" si="175"/>
        <v>-2.647028067149667E-2</v>
      </c>
      <c r="AJ169" s="30">
        <f t="shared" si="148"/>
        <v>-3.0822481287893676E-2</v>
      </c>
      <c r="AK169" s="30">
        <f t="shared" si="151"/>
        <v>-1.3355788732752642E-4</v>
      </c>
      <c r="AL169" s="31">
        <f t="shared" si="149"/>
        <v>-0.2284828894097144</v>
      </c>
      <c r="AM169" s="31">
        <f t="shared" si="152"/>
        <v>2.6394041204133209E-3</v>
      </c>
      <c r="AN169" s="32">
        <f t="shared" si="150"/>
        <v>7.0191394015263531E-2</v>
      </c>
      <c r="AO169" s="95">
        <f t="shared" si="153"/>
        <v>1.8672864213731603E-2</v>
      </c>
    </row>
    <row r="170" spans="1:41">
      <c r="A170" s="252" t="s">
        <v>203</v>
      </c>
      <c r="B170" s="88">
        <v>222414791.90000001</v>
      </c>
      <c r="C170" s="86">
        <v>21.25</v>
      </c>
      <c r="D170" s="88">
        <v>216965962.80000001</v>
      </c>
      <c r="E170" s="86">
        <v>21.33</v>
      </c>
      <c r="F170" s="29">
        <f t="shared" si="160"/>
        <v>-2.4498501441621041E-2</v>
      </c>
      <c r="G170" s="29">
        <f t="shared" si="161"/>
        <v>3.764705882352861E-3</v>
      </c>
      <c r="H170" s="88">
        <v>220002409.59999999</v>
      </c>
      <c r="I170" s="86">
        <v>21.54</v>
      </c>
      <c r="J170" s="29">
        <f t="shared" si="162"/>
        <v>1.3995037566325504E-2</v>
      </c>
      <c r="K170" s="29">
        <f t="shared" si="163"/>
        <v>9.845288326301025E-3</v>
      </c>
      <c r="L170" s="88">
        <v>215272300.87</v>
      </c>
      <c r="M170" s="87">
        <v>21.25</v>
      </c>
      <c r="N170" s="29">
        <f t="shared" si="164"/>
        <v>-2.1500258740802396E-2</v>
      </c>
      <c r="O170" s="29">
        <f t="shared" si="165"/>
        <v>-1.3463324048282226E-2</v>
      </c>
      <c r="P170" s="88">
        <v>215272300.87</v>
      </c>
      <c r="Q170" s="87">
        <v>21.25</v>
      </c>
      <c r="R170" s="29">
        <f t="shared" si="166"/>
        <v>0</v>
      </c>
      <c r="S170" s="29">
        <f t="shared" si="167"/>
        <v>0</v>
      </c>
      <c r="T170" s="88">
        <v>219608189.16999999</v>
      </c>
      <c r="U170" s="87">
        <v>21.44</v>
      </c>
      <c r="V170" s="29">
        <f t="shared" si="168"/>
        <v>2.0141412910425319E-2</v>
      </c>
      <c r="W170" s="29">
        <f t="shared" si="169"/>
        <v>8.9411764705882961E-3</v>
      </c>
      <c r="X170" s="88">
        <v>215603755.63</v>
      </c>
      <c r="Y170" s="87">
        <v>21.25</v>
      </c>
      <c r="Z170" s="29">
        <f t="shared" si="170"/>
        <v>-1.8234445423618226E-2</v>
      </c>
      <c r="AA170" s="29">
        <f t="shared" si="171"/>
        <v>-8.8619402985075212E-3</v>
      </c>
      <c r="AB170" s="88">
        <v>217176636.06</v>
      </c>
      <c r="AC170" s="87">
        <v>21.51</v>
      </c>
      <c r="AD170" s="29">
        <f t="shared" si="172"/>
        <v>7.2952366966150851E-3</v>
      </c>
      <c r="AE170" s="29">
        <f t="shared" si="173"/>
        <v>1.2235294117647132E-2</v>
      </c>
      <c r="AF170" s="88">
        <v>141215034.22999999</v>
      </c>
      <c r="AG170" s="87">
        <v>21.51</v>
      </c>
      <c r="AH170" s="29">
        <f t="shared" si="174"/>
        <v>-0.34976875601394752</v>
      </c>
      <c r="AI170" s="29">
        <f t="shared" si="175"/>
        <v>0</v>
      </c>
      <c r="AJ170" s="30">
        <f t="shared" si="148"/>
        <v>-4.6571284305827909E-2</v>
      </c>
      <c r="AK170" s="30">
        <f t="shared" si="151"/>
        <v>1.5576500562624459E-3</v>
      </c>
      <c r="AL170" s="31">
        <f t="shared" si="149"/>
        <v>-0.34913738354355378</v>
      </c>
      <c r="AM170" s="31">
        <f t="shared" si="152"/>
        <v>8.4388185654009976E-3</v>
      </c>
      <c r="AN170" s="32">
        <f t="shared" si="150"/>
        <v>0.12365666597251933</v>
      </c>
      <c r="AO170" s="95">
        <f t="shared" si="153"/>
        <v>9.1114893100753738E-3</v>
      </c>
    </row>
    <row r="171" spans="1:41">
      <c r="A171" s="252" t="s">
        <v>204</v>
      </c>
      <c r="B171" s="88">
        <v>161996724.13</v>
      </c>
      <c r="C171" s="86">
        <v>17.899999999999999</v>
      </c>
      <c r="D171" s="88">
        <v>158879030.21000001</v>
      </c>
      <c r="E171" s="86">
        <v>17.829999999999998</v>
      </c>
      <c r="F171" s="29">
        <f t="shared" si="160"/>
        <v>-1.9245413367112801E-2</v>
      </c>
      <c r="G171" s="29">
        <f t="shared" si="161"/>
        <v>-3.9106145251396806E-3</v>
      </c>
      <c r="H171" s="88">
        <v>155971499.81</v>
      </c>
      <c r="I171" s="86">
        <v>17.649999999999999</v>
      </c>
      <c r="J171" s="29">
        <f t="shared" si="162"/>
        <v>-1.8300277866480853E-2</v>
      </c>
      <c r="K171" s="29">
        <f t="shared" si="163"/>
        <v>-1.0095344924284898E-2</v>
      </c>
      <c r="L171" s="88">
        <v>153392798.02000001</v>
      </c>
      <c r="M171" s="87">
        <v>17.45</v>
      </c>
      <c r="N171" s="29">
        <f t="shared" si="164"/>
        <v>-1.6533160180810545E-2</v>
      </c>
      <c r="O171" s="29">
        <f t="shared" si="165"/>
        <v>-1.133144475920676E-2</v>
      </c>
      <c r="P171" s="88">
        <v>153392798.02000001</v>
      </c>
      <c r="Q171" s="87">
        <v>17.45</v>
      </c>
      <c r="R171" s="29">
        <f t="shared" si="166"/>
        <v>0</v>
      </c>
      <c r="S171" s="29">
        <f t="shared" si="167"/>
        <v>0</v>
      </c>
      <c r="T171" s="88">
        <v>151570965.08000001</v>
      </c>
      <c r="U171" s="87">
        <v>17.57</v>
      </c>
      <c r="V171" s="29">
        <f t="shared" si="168"/>
        <v>-1.1876913150527831E-2</v>
      </c>
      <c r="W171" s="29">
        <f t="shared" si="169"/>
        <v>6.8767908309456159E-3</v>
      </c>
      <c r="X171" s="87">
        <v>152241267.33000001</v>
      </c>
      <c r="Y171" s="87">
        <v>17.62</v>
      </c>
      <c r="Z171" s="29">
        <f t="shared" si="170"/>
        <v>4.4223657852030607E-3</v>
      </c>
      <c r="AA171" s="29">
        <f t="shared" si="171"/>
        <v>2.8457598178714119E-3</v>
      </c>
      <c r="AB171" s="87">
        <v>156449791.06</v>
      </c>
      <c r="AC171" s="87">
        <v>17.920000000000002</v>
      </c>
      <c r="AD171" s="29">
        <f t="shared" si="172"/>
        <v>2.7643777563133014E-2</v>
      </c>
      <c r="AE171" s="29">
        <f t="shared" si="173"/>
        <v>1.7026106696935338E-2</v>
      </c>
      <c r="AF171" s="87">
        <v>155342869.16999999</v>
      </c>
      <c r="AG171" s="87">
        <v>17.920000000000002</v>
      </c>
      <c r="AH171" s="29">
        <f t="shared" si="174"/>
        <v>-7.0752532330036816E-3</v>
      </c>
      <c r="AI171" s="29">
        <f t="shared" si="175"/>
        <v>0</v>
      </c>
      <c r="AJ171" s="30">
        <f t="shared" si="148"/>
        <v>-5.1206093061999551E-3</v>
      </c>
      <c r="AK171" s="30">
        <f t="shared" si="151"/>
        <v>1.7640664214012844E-4</v>
      </c>
      <c r="AL171" s="31">
        <f t="shared" si="149"/>
        <v>-2.2256939983370139E-2</v>
      </c>
      <c r="AM171" s="31">
        <f t="shared" si="152"/>
        <v>5.0476724621426484E-3</v>
      </c>
      <c r="AN171" s="32">
        <f t="shared" si="150"/>
        <v>1.5783003540365281E-2</v>
      </c>
      <c r="AO171" s="95">
        <f t="shared" si="153"/>
        <v>9.1856914456075883E-3</v>
      </c>
    </row>
    <row r="172" spans="1:41">
      <c r="A172" s="253" t="s">
        <v>38</v>
      </c>
      <c r="B172" s="91">
        <f>SUM(B160:B171)</f>
        <v>7769092748.9799986</v>
      </c>
      <c r="C172" s="81"/>
      <c r="D172" s="91">
        <f>SUM(D160:D171)</f>
        <v>7685886213.6593561</v>
      </c>
      <c r="E172" s="81"/>
      <c r="F172" s="29">
        <f>((D172-B172)/B172)</f>
        <v>-1.0709942332914823E-2</v>
      </c>
      <c r="G172" s="29"/>
      <c r="H172" s="91">
        <f>SUM(H160:H171)</f>
        <v>7676326311.123023</v>
      </c>
      <c r="I172" s="81"/>
      <c r="J172" s="29">
        <f>((H172-D172)/D172)</f>
        <v>-1.2438256657174064E-3</v>
      </c>
      <c r="K172" s="29"/>
      <c r="L172" s="91">
        <f>SUM(L160:L171)</f>
        <v>7618752526.5500011</v>
      </c>
      <c r="M172" s="108"/>
      <c r="N172" s="29">
        <f>((L172-H172)/H172)</f>
        <v>-7.5001742030686314E-3</v>
      </c>
      <c r="O172" s="29"/>
      <c r="P172" s="91">
        <f>SUM(P160:P171)</f>
        <v>7362311467.4552851</v>
      </c>
      <c r="Q172" s="108"/>
      <c r="R172" s="29">
        <f>((P172-L172)/L172)</f>
        <v>-3.365919265668027E-2</v>
      </c>
      <c r="S172" s="29"/>
      <c r="T172" s="91">
        <f>SUM(T160:T171)</f>
        <v>7324579434.737051</v>
      </c>
      <c r="U172" s="108"/>
      <c r="V172" s="29">
        <f>((T172-P172)/P172)</f>
        <v>-5.1250253245908638E-3</v>
      </c>
      <c r="W172" s="29"/>
      <c r="X172" s="91">
        <f>SUM(X160:X171)</f>
        <v>7264195276.4853849</v>
      </c>
      <c r="Y172" s="108"/>
      <c r="Z172" s="29">
        <f>((X172-T172)/T172)</f>
        <v>-8.2440444246248846E-3</v>
      </c>
      <c r="AA172" s="29"/>
      <c r="AB172" s="91">
        <f>SUM(AB160:AB171)</f>
        <v>6998080025.1724081</v>
      </c>
      <c r="AC172" s="108"/>
      <c r="AD172" s="29">
        <f>((AB172-X172)/X172)</f>
        <v>-3.6633824007238226E-2</v>
      </c>
      <c r="AE172" s="29"/>
      <c r="AF172" s="91">
        <f>SUM(AF160:AF171)</f>
        <v>7006891988.3596516</v>
      </c>
      <c r="AG172" s="108"/>
      <c r="AH172" s="29">
        <f>((AF172-AB172)/AB172)</f>
        <v>1.259197259183438E-3</v>
      </c>
      <c r="AI172" s="29"/>
      <c r="AJ172" s="30">
        <f t="shared" si="148"/>
        <v>-1.2732103919456457E-2</v>
      </c>
      <c r="AK172" s="30"/>
      <c r="AL172" s="31">
        <f t="shared" si="149"/>
        <v>-8.8342997336207776E-2</v>
      </c>
      <c r="AM172" s="31"/>
      <c r="AN172" s="32">
        <f t="shared" si="150"/>
        <v>1.4374803655275093E-2</v>
      </c>
      <c r="AO172" s="95"/>
    </row>
    <row r="173" spans="1:41" ht="15.75" thickBot="1">
      <c r="A173" s="69" t="s">
        <v>48</v>
      </c>
      <c r="B173" s="92">
        <f>SUM(B152,B157,B172)</f>
        <v>1307526551716.0161</v>
      </c>
      <c r="C173" s="93"/>
      <c r="D173" s="92">
        <f>SUM(D152,D157,D172)</f>
        <v>1378467238456.2449</v>
      </c>
      <c r="E173" s="93"/>
      <c r="F173" s="259">
        <f>((D173-B173)/B173)</f>
        <v>5.4255637598429808E-2</v>
      </c>
      <c r="G173" s="259"/>
      <c r="H173" s="92">
        <f>SUM(H152,H157,H172)</f>
        <v>1388581874464.3044</v>
      </c>
      <c r="I173" s="93"/>
      <c r="J173" s="259">
        <f>((H173-D173)/D173)</f>
        <v>7.3375962270869942E-3</v>
      </c>
      <c r="K173" s="259"/>
      <c r="L173" s="92">
        <f>SUM(L152,L157,L172)</f>
        <v>1393563871032.5535</v>
      </c>
      <c r="M173" s="287"/>
      <c r="N173" s="259">
        <f>((L173-H173)/H173)</f>
        <v>3.5878306204817833E-3</v>
      </c>
      <c r="O173" s="259"/>
      <c r="P173" s="290">
        <f>SUM(P152,P157,P172)</f>
        <v>1383338309114.3101</v>
      </c>
      <c r="Q173" s="108"/>
      <c r="R173" s="259">
        <f>((P173-L173)/L173)</f>
        <v>-7.3377059572209162E-3</v>
      </c>
      <c r="S173" s="259"/>
      <c r="T173" s="290">
        <f>SUM(T152,T157,T172)</f>
        <v>1384260650639.4644</v>
      </c>
      <c r="U173" s="108"/>
      <c r="V173" s="259">
        <f>((T173-P173)/P173)</f>
        <v>6.6675051148177276E-4</v>
      </c>
      <c r="W173" s="259"/>
      <c r="X173" s="290">
        <f>SUM(X152,X157,X172)</f>
        <v>1394487047358.1382</v>
      </c>
      <c r="Y173" s="108"/>
      <c r="Z173" s="259">
        <f>((X173-T173)/T173)</f>
        <v>7.3876236487324162E-3</v>
      </c>
      <c r="AA173" s="259"/>
      <c r="AB173" s="290">
        <f>SUM(AB152,AB157,AB172)</f>
        <v>1405089883211.5291</v>
      </c>
      <c r="AC173" s="108"/>
      <c r="AD173" s="259">
        <f>((AB173-X173)/X173)</f>
        <v>7.6033950071303915E-3</v>
      </c>
      <c r="AE173" s="259"/>
      <c r="AF173" s="290">
        <f>SUM(AF152,AF157,AF172)</f>
        <v>1405184436245.7852</v>
      </c>
      <c r="AG173" s="108"/>
      <c r="AH173" s="259">
        <f>((AF173-AB173)/AB173)</f>
        <v>6.7293228273759508E-5</v>
      </c>
      <c r="AI173" s="259"/>
      <c r="AJ173" s="30">
        <f t="shared" si="148"/>
        <v>9.1960526105495013E-3</v>
      </c>
      <c r="AK173" s="30"/>
      <c r="AL173" s="31">
        <f t="shared" si="149"/>
        <v>1.9381815573260238E-2</v>
      </c>
      <c r="AM173" s="31"/>
      <c r="AN173" s="32">
        <f t="shared" si="150"/>
        <v>1.890021769105454E-2</v>
      </c>
      <c r="AO173" s="95"/>
    </row>
  </sheetData>
  <protectedRanges>
    <protectedRange password="CADF" sqref="B46:B49" name="Yield_2_1_2_4"/>
    <protectedRange password="CADF" sqref="B51" name="Yield_2_1_2_1_5"/>
    <protectedRange password="CADF" sqref="C75" name="BidOffer Prices_2_1_1_1_1_1_1_1_1_3"/>
    <protectedRange password="CADF" sqref="B132" name="Fund Name_1_1_1_8"/>
    <protectedRange password="CADF" sqref="C132" name="Fund Name_1_1_1_4_5"/>
    <protectedRange password="CADF" sqref="B50" name="Yield_2_1_2_2_5"/>
    <protectedRange password="CADF" sqref="B45" name="Yield_2_1_2_1_1_3"/>
    <protectedRange password="CADF" sqref="B18:B19" name="Fund Name_1_1_1_6_2"/>
    <protectedRange password="CADF" sqref="C18:C19" name="Fund Name_1_1_1_7_2"/>
    <protectedRange password="CADF" sqref="B76" name="Yield_2_1_2_1_2_3"/>
    <protectedRange password="CADF" sqref="C76" name="Fund Name_2_1_2"/>
    <protectedRange password="CADF" sqref="D46:D49" name="Yield_2_1_2_6"/>
    <protectedRange password="CADF" sqref="D51" name="Yield_2_1_2_1_6"/>
    <protectedRange password="CADF" sqref="D132" name="Fund Name_1_1_1_1_4"/>
    <protectedRange password="CADF" sqref="E132" name="Fund Name_1_1_1_3_1"/>
    <protectedRange password="CADF" sqref="D50" name="Yield_2_1_2_3_1"/>
    <protectedRange password="CADF" sqref="D18:D19" name="Fund Name_1_1_1_2_2"/>
    <protectedRange password="CADF" sqref="E18:E19" name="Fund Name_1_1_1_5_3"/>
    <protectedRange password="CADF" sqref="D45" name="Yield_2_1_2_4_6"/>
    <protectedRange password="CADF" sqref="D76" name="Yield_2_1_2_5_2"/>
    <protectedRange password="CADF" sqref="E76" name="Fund Name_2_1"/>
    <protectedRange password="CADF" sqref="E75" name="BidOffer Prices_2_1_1_1_1_1_1_1_1_1_1"/>
    <protectedRange password="CADF" sqref="H18:H19" name="Fund Name_1_1_1_6_4"/>
    <protectedRange password="CADF" sqref="I18:I19" name="Fund Name_1_1_1_7_3"/>
    <protectedRange password="CADF" sqref="H46:H49" name="Yield_2_1_2_7"/>
    <protectedRange password="CADF" sqref="H51" name="Yield_2_1_2_1_1"/>
    <protectedRange password="CADF" sqref="H50" name="Yield_2_1_2_2_1"/>
    <protectedRange password="CADF" sqref="H45" name="Yield_2_1_2_6_1"/>
    <protectedRange password="CADF" sqref="H76" name="Yield_2_1_2_7_1"/>
    <protectedRange password="CADF" sqref="I76" name="Fund Name_2_1_3"/>
    <protectedRange password="CADF" sqref="I75" name="BidOffer Prices_2_1_1_1_1_1_1_1_1_4"/>
    <protectedRange password="CADF" sqref="H132" name="Fund Name_1_1_1_1"/>
    <protectedRange password="CADF" sqref="I132" name="Fund Name_1_1_1_4_1"/>
    <protectedRange password="CADF" sqref="P50" name="Yield_2_1_2_8"/>
    <protectedRange password="CADF" sqref="P132" name="Fund Name_1_1_1"/>
    <protectedRange password="CADF" sqref="Q132" name="Fund Name_1_1_1_2_3"/>
    <protectedRange password="CADF" sqref="T18" name="Fund Name_1_1_1_2_1_1"/>
    <protectedRange password="CADF" sqref="T45" name="Yield_2_1_2_1_2"/>
    <protectedRange password="CADF" sqref="T50" name="Yield_2_1_2_2_3"/>
    <protectedRange password="CADF" sqref="T76" name="Yield_2_1_2_1_1_1"/>
    <protectedRange password="CADF" sqref="U76" name="Fund Name_2_1_4"/>
    <protectedRange password="CADF" sqref="U75" name="BidOffer Prices_2_1_1_1_1_1_1_1_1"/>
    <protectedRange password="CADF" sqref="T132" name="Fund Name_1_1_1_4_3"/>
    <protectedRange password="CADF" sqref="U132" name="Fund Name_1_1_1_5_1"/>
    <protectedRange password="CADF" sqref="U18" name="Fund Name_1_1_1_3_3"/>
    <protectedRange password="CADF" sqref="X18" name="Fund Name_1_1_1_3_1_1"/>
    <protectedRange password="CADF" sqref="Y18" name="Fund Name_1_1_1_1_1_1"/>
    <protectedRange password="CADF" sqref="X50" name="Yield_2_1_2"/>
    <protectedRange password="CADF" sqref="X45" name="Yield_2_1_2_3_2"/>
    <protectedRange password="CADF" sqref="X76" name="Yield_2_1_2_3_1_1"/>
    <protectedRange password="CADF" sqref="Y76" name="Fund Name_2_1_5"/>
    <protectedRange password="CADF" sqref="Y75" name="BidOffer Prices_2_1_1_1_1_1_1_1_3"/>
    <protectedRange password="CADF" sqref="X132" name="Fund Name_1_1_1_2"/>
    <protectedRange password="CADF" sqref="Y132" name="Fund Name_1_1_1_1_3"/>
    <protectedRange password="CADF" sqref="AB18" name="Fund Name_1_1_1_3_1_2"/>
    <protectedRange password="CADF" sqref="AC18" name="Fund Name_1_1_1_1_1"/>
    <protectedRange password="CADF" sqref="AB50" name="Yield_2_1_2_9"/>
    <protectedRange password="CADF" sqref="AB45" name="Yield_2_1_2_3_4"/>
    <protectedRange password="CADF" sqref="AB76" name="Yield_2_1_2_1_4"/>
    <protectedRange password="CADF" sqref="AC75" name="BidOffer Prices_2_1_1_1_1_1_1_1_3_1"/>
    <protectedRange password="CADF" sqref="AC76" name="Fund Name_2_2_1"/>
    <protectedRange password="CADF" sqref="AB132" name="Fund Name_1_1_1_7"/>
    <protectedRange password="CADF" sqref="AC132" name="Fund Name_1_1_1_1_5"/>
    <protectedRange password="CADF" sqref="AF18" name="Fund Name_1_1_1_3_1_3"/>
    <protectedRange password="CADF" sqref="AG18" name="Fund Name_1_1_1_1_1_2"/>
    <protectedRange password="CADF" sqref="AF50" name="Yield_2_1_2_1"/>
    <protectedRange password="CADF" sqref="AF45" name="Yield_2_1_2_3"/>
    <protectedRange password="CADF" sqref="AF76" name="Yield_2_1_2_1_3"/>
    <protectedRange password="CADF" sqref="AG75" name="BidOffer Prices_2_1_1_1_1_1_1_1_3_2"/>
    <protectedRange password="CADF" sqref="AG76" name="Fund Name_2_2_1_1"/>
    <protectedRange password="CADF" sqref="AF132" name="Fund Name_1_1_1_3"/>
    <protectedRange password="CADF" sqref="AG132" name="Fund Name_1_1_1_1_2"/>
  </protectedRanges>
  <mergeCells count="23">
    <mergeCell ref="AQ2:AR2"/>
    <mergeCell ref="AQ117:AR117"/>
    <mergeCell ref="B2:C2"/>
    <mergeCell ref="J2:K2"/>
    <mergeCell ref="H2:I2"/>
    <mergeCell ref="D2:E2"/>
    <mergeCell ref="R2:S2"/>
    <mergeCell ref="P2:Q2"/>
    <mergeCell ref="Z2:AA2"/>
    <mergeCell ref="X2:Y2"/>
    <mergeCell ref="AB2:AC2"/>
    <mergeCell ref="A1:AO1"/>
    <mergeCell ref="AN2:AO2"/>
    <mergeCell ref="AL2:AM2"/>
    <mergeCell ref="AJ2:AK2"/>
    <mergeCell ref="F2:G2"/>
    <mergeCell ref="N2:O2"/>
    <mergeCell ref="L2:M2"/>
    <mergeCell ref="T2:U2"/>
    <mergeCell ref="V2:W2"/>
    <mergeCell ref="AD2:AE2"/>
    <mergeCell ref="AH2:AI2"/>
    <mergeCell ref="AF2:AG2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4</vt:i4>
      </vt:variant>
      <vt:variant>
        <vt:lpstr>Charts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Data</vt:lpstr>
      <vt:lpstr>Market Share</vt:lpstr>
      <vt:lpstr>NAV Trend</vt:lpstr>
      <vt:lpstr>Volatility Measure</vt:lpstr>
      <vt:lpstr>Total NAV</vt:lpstr>
      <vt:lpstr>Sector Trend</vt:lpstr>
      <vt:lpstr>Data!OLE_LINK6</vt:lpstr>
      <vt:lpstr>'NAV Trend'!Print_Area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udebu michael</dc:creator>
  <cp:lastModifiedBy>Isaac, Tunde</cp:lastModifiedBy>
  <cp:lastPrinted>2021-12-05T22:39:14Z</cp:lastPrinted>
  <dcterms:created xsi:type="dcterms:W3CDTF">2014-07-02T14:15:07Z</dcterms:created>
  <dcterms:modified xsi:type="dcterms:W3CDTF">2022-01-16T16:12:47Z</dcterms:modified>
</cp:coreProperties>
</file>