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mmora\Desktop\Statistical Bulletin 2020 December\Online 2020Q3\"/>
    </mc:Choice>
  </mc:AlternateContent>
  <bookViews>
    <workbookView xWindow="0" yWindow="0" windowWidth="20490" windowHeight="8910" activeTab="1"/>
  </bookViews>
  <sheets>
    <sheet name="MENU" sheetId="14" r:id="rId1"/>
    <sheet name="D.2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____________RED3">"Check Box 8"</definedName>
    <definedName name="________________WT1">[1]Work_sect!#REF!</definedName>
    <definedName name="________________WT5">[1]Work_sect!#REF!</definedName>
    <definedName name="________________WT6">[1]Work_sect!#REF!</definedName>
    <definedName name="________________WT7">[1]Work_sect!#REF!</definedName>
    <definedName name="_______________RED3">"Check Box 8"</definedName>
    <definedName name="_______________WT1">[1]Work_sect!#REF!</definedName>
    <definedName name="_______________WT5">[1]Work_sect!#REF!</definedName>
    <definedName name="_______________WT6">[1]Work_sect!#REF!</definedName>
    <definedName name="_______________WT7">[1]Work_sect!#REF!</definedName>
    <definedName name="______________RED3">"Check Box 8"</definedName>
    <definedName name="______________WT1">[1]Work_sect!#REF!</definedName>
    <definedName name="______________WT5">[1]Work_sect!#REF!</definedName>
    <definedName name="______________WT6">[1]Work_sect!#REF!</definedName>
    <definedName name="______________WT7">[1]Work_sect!#REF!</definedName>
    <definedName name="_____________RED3">"Check Box 8"</definedName>
    <definedName name="_____________WT1">[1]Work_sect!#REF!</definedName>
    <definedName name="_____________WT5">[1]Work_sect!#REF!</definedName>
    <definedName name="_____________WT6">[1]Work_sect!#REF!</definedName>
    <definedName name="_____________WT7">[1]Work_sect!#REF!</definedName>
    <definedName name="____________RED3">"Check Box 8"</definedName>
    <definedName name="____________WT1">[1]Work_sect!#REF!</definedName>
    <definedName name="____________WT5">[1]Work_sect!#REF!</definedName>
    <definedName name="____________WT6">[1]Work_sect!#REF!</definedName>
    <definedName name="____________WT7">[1]Work_sect!#REF!</definedName>
    <definedName name="___________RED3">"Check Box 8"</definedName>
    <definedName name="___________WT1">[1]Work_sect!#REF!</definedName>
    <definedName name="___________WT5">[1]Work_sect!#REF!</definedName>
    <definedName name="___________WT6">[1]Work_sect!#REF!</definedName>
    <definedName name="___________WT7">[1]Work_sect!#REF!</definedName>
    <definedName name="__________j">[1]Work_sect!#REF!</definedName>
    <definedName name="__________RED3">"Check Box 8"</definedName>
    <definedName name="__________WT1">[1]Work_sect!#REF!</definedName>
    <definedName name="__________WT5">[1]Work_sect!#REF!</definedName>
    <definedName name="__________WT6">[1]Work_sect!#REF!</definedName>
    <definedName name="__________WT7">[1]Work_sect!#REF!</definedName>
    <definedName name="_________RED3">"Check Box 8"</definedName>
    <definedName name="_________WT1">[1]Work_sect!#REF!</definedName>
    <definedName name="_________WT5">[1]Work_sect!#REF!</definedName>
    <definedName name="_________WT6">[1]Work_sect!#REF!</definedName>
    <definedName name="_________WT7">[1]Work_sect!#REF!</definedName>
    <definedName name="________RED3">"Check Box 8"</definedName>
    <definedName name="________WT1">[1]Work_sect!#REF!</definedName>
    <definedName name="________WT5">[1]Work_sect!#REF!</definedName>
    <definedName name="________WT6">[1]Work_sect!#REF!</definedName>
    <definedName name="________WT7">[1]Work_sect!#REF!</definedName>
    <definedName name="_______RED3">"Check Box 8"</definedName>
    <definedName name="_______WT1">[1]Work_sect!#REF!</definedName>
    <definedName name="_______WT5">[1]Work_sect!#REF!</definedName>
    <definedName name="_______WT6">[1]Work_sect!#REF!</definedName>
    <definedName name="_______WT7">[1]Work_sect!#REF!</definedName>
    <definedName name="______RED3">"Check Box 8"</definedName>
    <definedName name="______WT1">[1]Work_sect!#REF!</definedName>
    <definedName name="______WT5">[1]Work_sect!#REF!</definedName>
    <definedName name="______WT6">[1]Work_sect!#REF!</definedName>
    <definedName name="______WT7">[1]Work_sect!#REF!</definedName>
    <definedName name="_____RED3">"Check Box 8"</definedName>
    <definedName name="_____WT1">[1]Work_sect!#REF!</definedName>
    <definedName name="_____WT5">[1]Work_sect!#REF!</definedName>
    <definedName name="_____WT6">[1]Work_sect!#REF!</definedName>
    <definedName name="_____WT7">[1]Work_sect!#REF!</definedName>
    <definedName name="____RED3">"Check Box 8"</definedName>
    <definedName name="____WT1">[1]Work_sect!#REF!</definedName>
    <definedName name="____WT5">[1]Work_sect!#REF!</definedName>
    <definedName name="____WT6">[1]Work_sect!#REF!</definedName>
    <definedName name="____WT7">[1]Work_sect!#REF!</definedName>
    <definedName name="___RED3">"Check Box 8"</definedName>
    <definedName name="___WT1">[1]Work_sect!#REF!</definedName>
    <definedName name="___WT5">[1]Work_sect!#REF!</definedName>
    <definedName name="___WT6">[1]Work_sect!#REF!</definedName>
    <definedName name="___WT7">[1]Work_sect!#REF!</definedName>
    <definedName name="__1__123Graph_AChart_1A" hidden="1">[2]CPIINDEX!$O$263:$O$310</definedName>
    <definedName name="__123Graph_A" hidden="1">[3]Work_a!#REF!</definedName>
    <definedName name="__123Graph_ACurrent" hidden="1">[2]CPIINDEX!$O$263:$O$310</definedName>
    <definedName name="__123Graph_B" hidden="1">[3]Work_a!#REF!</definedName>
    <definedName name="__123Graph_BCurrent" hidden="1">[2]CPIINDEX!$S$263:$S$310</definedName>
    <definedName name="__123Graph_C" hidden="1">[3]Work_a!#REF!</definedName>
    <definedName name="__123Graph_D" hidden="1">[3]Work_a!#REF!</definedName>
    <definedName name="__123Graph_E" hidden="1">[3]Work_a!#REF!</definedName>
    <definedName name="__123Graph_F" hidden="1">[3]Work_a!#REF!</definedName>
    <definedName name="__123Graph_X" hidden="1">[3]Work_a!#REF!</definedName>
    <definedName name="__123Graph_XCurrent" hidden="1">[2]CPIINDEX!$B$263:$B$310</definedName>
    <definedName name="__2__123Graph_AChart_2A" hidden="1">[2]CPIINDEX!$K$203:$K$304</definedName>
    <definedName name="__3__123Graph_AChart_3A" hidden="1">[2]CPIINDEX!$O$203:$O$304</definedName>
    <definedName name="__4__123Graph_AChart_4A" hidden="1">[2]CPIINDEX!$O$239:$O$298</definedName>
    <definedName name="__5__123Graph_BChart_1A" hidden="1">[2]CPIINDEX!$S$263:$S$310</definedName>
    <definedName name="__iip1">#REF!</definedName>
    <definedName name="__RED3">"Check Box 8"</definedName>
    <definedName name="__WT1">[1]Work_sect!#REF!</definedName>
    <definedName name="__WT5">[1]Work_sect!#REF!</definedName>
    <definedName name="__WT6">[1]Work_sect!#REF!</definedName>
    <definedName name="__WT7">[1]Work_sect!#REF!</definedName>
    <definedName name="_1__123Graph_AChart_1A" hidden="1">[2]CPIINDEX!$O$263:$O$310</definedName>
    <definedName name="_10__123Graph_XChart_3A" hidden="1">[2]CPIINDEX!$B$203:$B$310</definedName>
    <definedName name="_11__123Graph_BChart_4A" hidden="1">[2]CPIINDEX!#REF!</definedName>
    <definedName name="_11__123Graph_XChart_4A" hidden="1">[2]CPIINDEX!$B$239:$B$298</definedName>
    <definedName name="_12__123Graph_XChart_1A" hidden="1">[2]CPIINDEX!$B$263:$B$310</definedName>
    <definedName name="_13__123Graph_BChart_4A" hidden="1">[2]CPIINDEX!#REF!</definedName>
    <definedName name="_13__123Graph_XChart_2A" hidden="1">[2]CPIINDEX!$B$203:$B$310</definedName>
    <definedName name="_14__123Graph_XChart_1A" hidden="1">[2]CPIINDEX!$B$263:$B$310</definedName>
    <definedName name="_14__123Graph_XChart_3A" hidden="1">[2]CPIINDEX!$B$203:$B$310</definedName>
    <definedName name="_15__123Graph_XChart_2A" hidden="1">[2]CPIINDEX!$B$203:$B$310</definedName>
    <definedName name="_15__123Graph_XChart_4A" hidden="1">[2]CPIINDEX!$B$239:$B$298</definedName>
    <definedName name="_16__123Graph_XChart_3A" hidden="1">[2]CPIINDEX!$B$203:$B$310</definedName>
    <definedName name="_17__123Graph_XChart_4A" hidden="1">[2]CPIINDEX!$B$239:$B$298</definedName>
    <definedName name="_2">#REF!</definedName>
    <definedName name="_2__123Graph_AChart_2A" hidden="1">[2]CPIINDEX!$K$203:$K$304</definedName>
    <definedName name="_2__234" hidden="1">[2]CPIINDEX!#REF!</definedName>
    <definedName name="_29xxx">#REF!</definedName>
    <definedName name="_3__123Graph_AChart_3A" hidden="1">[2]CPIINDEX!$O$203:$O$304</definedName>
    <definedName name="_4__123Graph_AChart_4A" hidden="1">[2]CPIINDEX!$O$239:$O$298</definedName>
    <definedName name="_5__123Graph_BChart_1A" hidden="1">[2]CPIINDEX!$S$263:$S$310</definedName>
    <definedName name="_6__123Graph_BChart_3A" hidden="1">[2]CPIINDEX!#REF!</definedName>
    <definedName name="_7__123Graph_BChart_4A" hidden="1">[2]CPIINDEX!#REF!</definedName>
    <definedName name="_8__123Graph_BChart_3A" hidden="1">[2]CPIINDEX!#REF!</definedName>
    <definedName name="_8__123Graph_XChart_1A" hidden="1">[2]CPIINDEX!$B$263:$B$310</definedName>
    <definedName name="_9__123Graph_BChart_3A" hidden="1">[2]CPIINDEX!#REF!</definedName>
    <definedName name="_9__123Graph_XChart_2A" hidden="1">[2]CPIINDEX!$B$203:$B$310</definedName>
    <definedName name="_Fill" hidden="1">#REF!</definedName>
    <definedName name="_xlnm._FilterDatabase" localSheetId="1" hidden="1">D.2!$A$4:$R$3176</definedName>
    <definedName name="_iip1" localSheetId="1">#REF!</definedName>
    <definedName name="_iip1">#REF!</definedName>
    <definedName name="_RED3">"Check Box 8"</definedName>
    <definedName name="_WT1">[1]Work_sect!#REF!</definedName>
    <definedName name="_WT5">[1]Work_sect!#REF!</definedName>
    <definedName name="_WT6">[1]Work_sect!#REF!</definedName>
    <definedName name="_WT7">[1]Work_sect!#REF!</definedName>
    <definedName name="a" localSheetId="1" hidden="1">{"red33",#N/A,FALSE,"Sheet1"}</definedName>
    <definedName name="a" hidden="1">{"red33",#N/A,FALSE,"Sheet1"}</definedName>
    <definedName name="A._Pre_cutoff_date_original_maturities__subject_to_further_rescheduling_1">#REF!</definedName>
    <definedName name="A2000000">#REF!</definedName>
    <definedName name="A6000000">#REF!</definedName>
    <definedName name="acctmonth">#REF!</definedName>
    <definedName name="adc">#REF!</definedName>
    <definedName name="AMPO5">"Gráfico 8"</definedName>
    <definedName name="ASSBOP">[1]Work_sect!#REF!</definedName>
    <definedName name="ASSFISC">[1]Work_sect!#REF!</definedName>
    <definedName name="ASSGLOBAL">[1]Work_sect!#REF!</definedName>
    <definedName name="ASSMON">[1]Work_sect!#REF!</definedName>
    <definedName name="ASSSECTOR">[1]Work_sect!#REF!</definedName>
    <definedName name="Assumptions_for_Rescheduling">#REF!</definedName>
    <definedName name="b">#REF!</definedName>
    <definedName name="BACODE">[4]FEB!$M$3:$AP$3</definedName>
    <definedName name="BaseYear">[5]Nominal!$A$4</definedName>
    <definedName name="BG">[6]Analytical!#REF!</definedName>
    <definedName name="bh" localSheetId="1">#REF!</definedName>
    <definedName name="bh">#REF!</definedName>
    <definedName name="BJ" localSheetId="1">#REF!</definedName>
    <definedName name="BJ">#REF!</definedName>
    <definedName name="BKCODE" localSheetId="1">#REF!</definedName>
    <definedName name="BKCODE">#REF!</definedName>
    <definedName name="bl">#REF!</definedName>
    <definedName name="BLPH14" hidden="1">[7]Raw_1!#REF!</definedName>
    <definedName name="bop" localSheetId="1">#REF!</definedName>
    <definedName name="bop">#REF!</definedName>
    <definedName name="CONSFLAG" localSheetId="1">#REF!</definedName>
    <definedName name="CONSFLAG">#REF!</definedName>
    <definedName name="contents2" localSheetId="1" hidden="1">[8]MSRV!#REF!</definedName>
    <definedName name="contents2" hidden="1">[8]MSRV!#REF!</definedName>
    <definedName name="CountryName">[5]Nominal!$A$6</definedName>
    <definedName name="CUADRO_10.3.1">'[9]fondo promedio'!$A$36:$L$74</definedName>
    <definedName name="CUADRO_N__4.1.3" localSheetId="1">#REF!</definedName>
    <definedName name="CUADRO_N__4.1.3">#REF!</definedName>
    <definedName name="D" localSheetId="1">#REF!</definedName>
    <definedName name="D">#REF!</definedName>
    <definedName name="D2.1c" localSheetId="1">#REF!</definedName>
    <definedName name="D2.1c">#REF!</definedName>
    <definedName name="D2c1">#REF!</definedName>
    <definedName name="Date">#REF!</definedName>
    <definedName name="Department">[5]Nominal!$B$2</definedName>
    <definedName name="ds" localSheetId="1">#REF!</definedName>
    <definedName name="ds">#REF!</definedName>
    <definedName name="dss" localSheetId="1">#REF!</definedName>
    <definedName name="dss">#REF!</definedName>
    <definedName name="F" localSheetId="1">#REF!</definedName>
    <definedName name="F">#REF!</definedName>
    <definedName name="g">#REF!</definedName>
    <definedName name="GRÁFICO_10.3.1.">'[9]GRÁFICO DE FONDO POR AFILIADO'!$A$3:$H$35</definedName>
    <definedName name="GRÁFICO_10.3.2">'[9]GRÁFICO DE FONDO POR AFILIADO'!$A$36:$H$68</definedName>
    <definedName name="GRÁFICO_10.3.3">'[9]GRÁFICO DE FONDO POR AFILIADO'!$A$69:$H$101</definedName>
    <definedName name="GRÁFICO_10.3.4.">'[9]GRÁFICO DE FONDO POR AFILIADO'!$A$103:$H$135</definedName>
    <definedName name="GRÁFICO_N_10.2.4." localSheetId="1">#REF!</definedName>
    <definedName name="GRÁFICO_N_10.2.4.">#REF!</definedName>
    <definedName name="H" localSheetId="1">#REF!</definedName>
    <definedName name="H">#REF!</definedName>
    <definedName name="hide">'[10]CCI CERTIFICATES ISSUED'!$D$1:$D$65536,'[10]CCI CERTIFICATES ISSUED'!$F$1:$M$65536,'[10]CCI CERTIFICATES ISSUED'!$R$1:$X$65536</definedName>
    <definedName name="hide_for_nepc_report">'[10]CCI CERTIFICATES ISSUED'!$F$1:$F$65536,'[10]CCI CERTIFICATES ISSUED'!$I$1:$J$65536,'[10]CCI CERTIFICATES ISSUED'!$L$1:$L$65536,'[10]CCI CERTIFICATES ISSUED'!$N$1:$Q$65536,'[10]CCI CERTIFICATES ISSUED'!$T$1:$AC$65536</definedName>
    <definedName name="hide_for_normal_report">'[10]CCI CERTIFICATES ISSUED'!$D$1:$D$65536,'[10]CCI CERTIFICATES ISSUED'!$F$1:$M$65536,'[10]CCI CERTIFICATES ISSUED'!$R$1:$X$65536</definedName>
    <definedName name="IFEMREPRT" localSheetId="1">#REF!</definedName>
    <definedName name="IFEMREPRT">#REF!</definedName>
    <definedName name="ind" localSheetId="1">#REF!</definedName>
    <definedName name="ind">#REF!</definedName>
    <definedName name="inflow">#REF!</definedName>
    <definedName name="Institutions">[11]Assumptions!$B$42:$B$68</definedName>
    <definedName name="J" localSheetId="1">#REF!</definedName>
    <definedName name="J">#REF!</definedName>
    <definedName name="latest_month">[12]control!$B$1</definedName>
    <definedName name="LEXCODE" localSheetId="1">#REF!</definedName>
    <definedName name="LEXCODE">#REF!</definedName>
    <definedName name="LEXICON" localSheetId="1">#REF!</definedName>
    <definedName name="LEXICON">#REF!</definedName>
    <definedName name="ltst" localSheetId="1">#REF!</definedName>
    <definedName name="ltst">#REF!</definedName>
    <definedName name="m">'[13]DD &amp; SS of FOREx (2)'!$Y$1</definedName>
    <definedName name="mb" localSheetId="1">#REF!</definedName>
    <definedName name="mb">#REF!</definedName>
    <definedName name="mba" localSheetId="1">#REF!</definedName>
    <definedName name="mba">#REF!</definedName>
    <definedName name="mike">'[14]DD &amp; SS of FOREx (2)'!$Y$1</definedName>
    <definedName name="Months" localSheetId="1">#REF!</definedName>
    <definedName name="Months">#REF!</definedName>
    <definedName name="moth" localSheetId="1">#REF!</definedName>
    <definedName name="moth">#REF!</definedName>
    <definedName name="MTH" localSheetId="1">#REF!</definedName>
    <definedName name="MTH">#REF!</definedName>
    <definedName name="n">#REF!</definedName>
    <definedName name="NBSHEET">#REF!</definedName>
    <definedName name="NewRGDf">#REF!</definedName>
    <definedName name="NLEX">#REF!</definedName>
    <definedName name="nnga" hidden="1">#REF!</definedName>
    <definedName name="nxps">#REF!</definedName>
    <definedName name="nxps_cad">#REF!</definedName>
    <definedName name="nxps_eur">#REF!</definedName>
    <definedName name="nxps_gbp">#REF!</definedName>
    <definedName name="nxps_usd">#REF!</definedName>
    <definedName name="period">[15]IN!$D$1:$I$1</definedName>
    <definedName name="PIN" localSheetId="1" hidden="1">{"red33",#N/A,FALSE,"Sheet1"}</definedName>
    <definedName name="PIN" hidden="1">{"red33",#N/A,FALSE,"Sheet1"}</definedName>
    <definedName name="pr_sr">#REF!</definedName>
    <definedName name="preceding_month">#REF!</definedName>
    <definedName name="previuosmonth">#REF!</definedName>
    <definedName name="_xlnm.Print_Area" localSheetId="1">D.2!$A$1:$R$3176</definedName>
    <definedName name="_xlnm.Print_Area">#REF!</definedName>
    <definedName name="Print_Area_MI" localSheetId="1">#REF!</definedName>
    <definedName name="Print_Area_MI">#REF!</definedName>
    <definedName name="PRINT_TITLES_MI" localSheetId="1">#REF!</definedName>
    <definedName name="PRINT_TITLES_MI">#REF!</definedName>
    <definedName name="print16" localSheetId="1">'[16]16'!#REF!</definedName>
    <definedName name="print16">'[16]16'!#REF!</definedName>
    <definedName name="print20" localSheetId="1">#REF!</definedName>
    <definedName name="print20">#REF!</definedName>
    <definedName name="promgraf" localSheetId="1">[17]GRAFPROM!#REF!</definedName>
    <definedName name="promgraf">[17]GRAFPROM!#REF!</definedName>
    <definedName name="qzz" localSheetId="1">#REF!</definedName>
    <definedName name="qzz">#REF!</definedName>
    <definedName name="Rescheduling_assumptions_continued" localSheetId="1">#REF!</definedName>
    <definedName name="Rescheduling_assumptions_continued">#REF!</definedName>
    <definedName name="RgCcode">[5]EERProfile!$B$2</definedName>
    <definedName name="RgCName">[5]EERProfile!$A$2</definedName>
    <definedName name="RGDP" localSheetId="1">#REF!</definedName>
    <definedName name="RGDP">#REF!</definedName>
    <definedName name="RgFdBaseYr">[5]EERProfile!$O$2</definedName>
    <definedName name="RgFdBper">[5]EERProfile!$M$2</definedName>
    <definedName name="RgFdDefBaseYr">[5]EERProfile!$P$2</definedName>
    <definedName name="RgFdEper">[5]EERProfile!$N$2</definedName>
    <definedName name="RgFdGrFoot">[5]EERProfile!$AC$2</definedName>
    <definedName name="RgFdGrSeries">[5]EERProfile!$AA$2:$AA$7</definedName>
    <definedName name="RgFdGrSeriesVal">[5]EERProfile!$AB$2:$AB$7</definedName>
    <definedName name="RgFdGrType">[5]EERProfile!$Z$2</definedName>
    <definedName name="RgFdPartCseries">[5]EERProfile!$K$2</definedName>
    <definedName name="RgFdPartCsource" localSheetId="1">#REF!</definedName>
    <definedName name="RgFdPartCsource">#REF!</definedName>
    <definedName name="RgFdPartEseries" localSheetId="1">#REF!</definedName>
    <definedName name="RgFdPartEseries">#REF!</definedName>
    <definedName name="RgFdPartEsource" localSheetId="1">#REF!</definedName>
    <definedName name="RgFdPartEsource">#REF!</definedName>
    <definedName name="RgFdPartUserFile">[5]EERProfile!$L$2</definedName>
    <definedName name="RgFdReptCSeries" localSheetId="1">#REF!</definedName>
    <definedName name="RgFdReptCSeries">#REF!</definedName>
    <definedName name="RgFdReptCsource" localSheetId="1">#REF!</definedName>
    <definedName name="RgFdReptCsource">#REF!</definedName>
    <definedName name="RgFdReptEseries" localSheetId="1">#REF!</definedName>
    <definedName name="RgFdReptEseries">#REF!</definedName>
    <definedName name="RgFdReptEsource">#REF!</definedName>
    <definedName name="RgFdReptUserFile">[5]EERProfile!$G$2</definedName>
    <definedName name="RgFdSAMethod" localSheetId="1">#REF!</definedName>
    <definedName name="RgFdSAMethod">#REF!</definedName>
    <definedName name="RgFdTbBper" localSheetId="1">#REF!</definedName>
    <definedName name="RgFdTbBper">#REF!</definedName>
    <definedName name="RgFdTbCreate" localSheetId="1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RAP_122" hidden="1">[2]CPIINDEX!#REF!</definedName>
    <definedName name="S">#REF!</definedName>
    <definedName name="Source">#REF!</definedName>
    <definedName name="tab">#REF!</definedName>
    <definedName name="tabe">#REF!</definedName>
    <definedName name="table">#REF!</definedName>
    <definedName name="Table_1._Nigeria__Debt_Sustainability_Analysis__Adjustment_Scenario__2001_2012_1">#REF!</definedName>
    <definedName name="Table_1._Nigeria__Revised_Gross_Domestic_Product_by_Sector_of_Origin_at_Current_Prices__1997_2001_1" localSheetId="1">Table1</definedName>
    <definedName name="Table_1._Nigeria__Revised_Gross_Domestic_Product_by_Sector_of_Origin_at_Current_Prices__1997_2001_1">Table1</definedName>
    <definedName name="Table_16" localSheetId="1">#REF!</definedName>
    <definedName name="Table_16">#REF!</definedName>
    <definedName name="Table_16a" localSheetId="1">#REF!</definedName>
    <definedName name="Table_16a">#REF!</definedName>
    <definedName name="Table_17" localSheetId="1">#REF!</definedName>
    <definedName name="Table_17">#REF!</definedName>
    <definedName name="Table_18">#REF!</definedName>
    <definedName name="Table_18a">#REF!</definedName>
    <definedName name="Table_19">#REF!</definedName>
    <definedName name="Table_20">#REF!</definedName>
    <definedName name="Table_3._Nigeria__Debt_Sustainability_Analysis__Debt_Service_Indicators__2000_2010">#REF!</definedName>
    <definedName name="Table_4._Nigeria__Debt_Sustainability_Analysis__Sensitivity_to_Oil_Price_Developments__2000_2010_1">#REF!</definedName>
    <definedName name="Table_debt">[18]Table!$A$3:$AB$73</definedName>
    <definedName name="Table1">[3]RED1!$B$2:$O$58</definedName>
    <definedName name="Table11" localSheetId="1">#REF!</definedName>
    <definedName name="Table11">#REF!</definedName>
    <definedName name="Table16" localSheetId="1">#REF!</definedName>
    <definedName name="Table16">#REF!</definedName>
    <definedName name="Table17" localSheetId="1">#REF!</definedName>
    <definedName name="Table17">#REF!</definedName>
    <definedName name="Table18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a">#REF!</definedName>
    <definedName name="Table7">#REF!</definedName>
    <definedName name="Tablea">#REF!</definedName>
    <definedName name="tableVI" localSheetId="1" hidden="1">{"red33",#N/A,FALSE,"Sheet1"}</definedName>
    <definedName name="tableVI" hidden="1">{"red33",#N/A,FALSE,"Sheet1"}</definedName>
    <definedName name="Trade_Type">[11]Assumptions!$F$3:$F$6</definedName>
    <definedName name="U" localSheetId="1">#REF!</definedName>
    <definedName name="U">#REF!</definedName>
    <definedName name="V" localSheetId="1">#REF!</definedName>
    <definedName name="V">#REF!</definedName>
    <definedName name="W29_111" localSheetId="1">#REF!</definedName>
    <definedName name="W29_111">#REF!</definedName>
    <definedName name="wrn.red97." localSheetId="1" hidden="1">{"red33",#N/A,FALSE,"Sheet1"}</definedName>
    <definedName name="wrn.red97." hidden="1">{"red33",#N/A,FALSE,"Sheet1"}</definedName>
    <definedName name="wrn.st1." localSheetId="1" hidden="1">{"ST1",#N/A,FALSE,"SOURCE"}</definedName>
    <definedName name="wrn.st1." hidden="1">{"ST1",#N/A,FALSE,"SOURCE"}</definedName>
    <definedName name="WT1_1">[1]Work_sect!#REF!</definedName>
    <definedName name="WT4A">[1]Work_sect!#REF!</definedName>
    <definedName name="WT4B">[1]Work_sect!$B$55</definedName>
    <definedName name="WT4C">[1]Work_sect!$B$66</definedName>
    <definedName name="WTI_2">[1]Work_sect!#REF!</definedName>
    <definedName name="x">#REF!</definedName>
    <definedName name="xzz1">#REF!</definedName>
    <definedName name="yZZ1">#REF!</definedName>
    <definedName name="z">#REF!</definedName>
    <definedName name="zv">#REF!</definedName>
    <definedName name="zzz1">#REF!</definedName>
  </definedNames>
  <calcPr calcId="162913"/>
</workbook>
</file>

<file path=xl/calcChain.xml><?xml version="1.0" encoding="utf-8"?>
<calcChain xmlns="http://schemas.openxmlformats.org/spreadsheetml/2006/main">
  <c r="R225" i="17" l="1"/>
  <c r="Q225" i="17"/>
  <c r="P225" i="17"/>
  <c r="O225" i="17"/>
  <c r="M225" i="17"/>
  <c r="L225" i="17"/>
  <c r="K225" i="17"/>
  <c r="J2652" i="17" l="1"/>
  <c r="J2651" i="17"/>
  <c r="J2631" i="17"/>
  <c r="J2630" i="17"/>
  <c r="J2612" i="17"/>
  <c r="J2597" i="17"/>
  <c r="J2596" i="17"/>
  <c r="J2580" i="17"/>
  <c r="J2579" i="17"/>
  <c r="Q2575" i="17"/>
  <c r="P2575" i="17"/>
  <c r="J2559" i="17"/>
  <c r="J2558" i="17"/>
  <c r="J2538" i="17"/>
  <c r="J2537" i="17"/>
  <c r="K2535" i="17"/>
  <c r="J2512" i="17"/>
  <c r="J2511" i="17"/>
  <c r="J2510" i="17"/>
  <c r="J2491" i="17"/>
  <c r="J2490" i="17"/>
  <c r="J2468" i="17"/>
  <c r="J2467" i="17"/>
  <c r="J2441" i="17"/>
  <c r="J2411" i="17"/>
  <c r="J2410" i="17"/>
  <c r="J2388" i="17"/>
  <c r="J2387" i="17"/>
  <c r="J2365" i="17"/>
  <c r="Q2364" i="17"/>
  <c r="P2364" i="17"/>
  <c r="J2364" i="17"/>
  <c r="Q2363" i="17"/>
  <c r="P2363" i="17"/>
  <c r="J2345" i="17"/>
  <c r="J2344" i="17"/>
  <c r="J2343" i="17"/>
  <c r="J2342" i="17"/>
  <c r="J2324" i="17"/>
  <c r="J2323" i="17"/>
  <c r="J2314" i="17"/>
  <c r="J2313" i="17"/>
  <c r="J2292" i="17"/>
  <c r="J2291" i="17"/>
  <c r="J2270" i="17"/>
  <c r="J2269" i="17"/>
  <c r="J2249" i="17"/>
  <c r="J2248" i="17"/>
  <c r="J2247" i="17"/>
  <c r="J2246" i="17"/>
  <c r="J2227" i="17"/>
  <c r="J2226" i="17"/>
  <c r="Q2204" i="17"/>
  <c r="J2204" i="17"/>
  <c r="Q2203" i="17"/>
  <c r="J2203" i="17"/>
  <c r="Q2202" i="17"/>
  <c r="Q2193" i="17"/>
  <c r="Q2181" i="17"/>
  <c r="J2181" i="17"/>
  <c r="Q2180" i="17"/>
  <c r="J2180" i="17"/>
  <c r="J2159" i="17"/>
  <c r="J2158" i="17"/>
  <c r="J2136" i="17"/>
  <c r="J2135" i="17"/>
  <c r="J1045" i="17"/>
  <c r="J1044" i="17"/>
  <c r="J1023" i="17"/>
  <c r="J1003" i="17"/>
  <c r="K1002" i="17"/>
  <c r="J1002" i="17"/>
  <c r="K1001" i="17"/>
  <c r="K1000" i="17"/>
  <c r="K999" i="17"/>
  <c r="K998" i="17"/>
  <c r="J980" i="17"/>
  <c r="J979" i="17"/>
  <c r="J957" i="17"/>
  <c r="J937" i="17"/>
  <c r="Q932" i="17"/>
  <c r="J922" i="17"/>
  <c r="J921" i="17"/>
  <c r="J920" i="17"/>
  <c r="J907" i="17"/>
  <c r="J906" i="17"/>
  <c r="J886" i="17"/>
  <c r="J885" i="17"/>
  <c r="J869" i="17"/>
  <c r="J868" i="17"/>
  <c r="K867" i="17"/>
  <c r="J839" i="17"/>
  <c r="J838" i="17"/>
  <c r="J821" i="17"/>
  <c r="J820" i="17"/>
  <c r="J798" i="17"/>
  <c r="J797" i="17"/>
  <c r="N794" i="17"/>
  <c r="M794" i="17"/>
  <c r="N793" i="17"/>
  <c r="M793" i="17"/>
  <c r="N792" i="17"/>
  <c r="M792" i="17"/>
  <c r="N791" i="17"/>
  <c r="M791" i="17"/>
  <c r="N784" i="17"/>
  <c r="M784" i="17"/>
  <c r="L784" i="17"/>
  <c r="K784" i="17"/>
  <c r="Q775" i="17"/>
  <c r="J775" i="17"/>
  <c r="J754" i="17"/>
  <c r="J753" i="17"/>
  <c r="J735" i="17"/>
  <c r="J732" i="17"/>
  <c r="J713" i="17"/>
  <c r="J712" i="17"/>
  <c r="J673" i="17"/>
  <c r="J672" i="17"/>
  <c r="J671" i="17"/>
  <c r="J670" i="17"/>
  <c r="J659" i="17"/>
  <c r="J658" i="17"/>
  <c r="J636" i="17"/>
  <c r="J635" i="17"/>
  <c r="J615" i="17"/>
  <c r="J614" i="17"/>
  <c r="J613" i="17"/>
  <c r="Q597" i="17"/>
  <c r="P597" i="17"/>
  <c r="J597" i="17"/>
  <c r="J595" i="17"/>
  <c r="Q594" i="17"/>
  <c r="P594" i="17"/>
  <c r="J594" i="17"/>
  <c r="Q592" i="17"/>
  <c r="Q591" i="17"/>
  <c r="P591" i="17"/>
  <c r="Q590" i="17"/>
  <c r="P590" i="17"/>
  <c r="P588" i="17"/>
  <c r="J573" i="17"/>
  <c r="J572" i="17"/>
  <c r="J551" i="17"/>
  <c r="J532" i="17"/>
  <c r="P521" i="17"/>
  <c r="Q521" i="17" s="1"/>
  <c r="J513" i="17"/>
  <c r="J512" i="17"/>
  <c r="J499" i="17"/>
  <c r="Q498" i="17"/>
  <c r="J498" i="17"/>
  <c r="J476" i="17"/>
  <c r="J475" i="17"/>
  <c r="J455" i="17"/>
  <c r="J454" i="17"/>
  <c r="J433" i="17"/>
  <c r="J432" i="17"/>
  <c r="J412" i="17"/>
  <c r="J391" i="17"/>
  <c r="J390" i="17"/>
  <c r="J368" i="17"/>
  <c r="J367" i="17"/>
  <c r="J346" i="17"/>
  <c r="J345" i="17"/>
  <c r="J323" i="17"/>
  <c r="J322" i="17"/>
  <c r="J293" i="17"/>
  <c r="Q292" i="17"/>
  <c r="J292" i="17"/>
  <c r="Q291" i="17"/>
  <c r="Q272" i="17"/>
  <c r="J272" i="17"/>
  <c r="Q271" i="17"/>
  <c r="J271" i="17"/>
  <c r="Q270" i="17"/>
  <c r="J240" i="17"/>
  <c r="J239" i="17"/>
  <c r="J209" i="17"/>
  <c r="J208" i="17"/>
  <c r="P207" i="17"/>
  <c r="P206" i="17"/>
  <c r="J192" i="17"/>
  <c r="J191" i="17"/>
  <c r="J172" i="17"/>
  <c r="J171" i="17"/>
  <c r="J151" i="17"/>
  <c r="J145" i="17"/>
  <c r="J112" i="17"/>
  <c r="J111" i="17"/>
  <c r="K90" i="17"/>
  <c r="J90" i="17"/>
  <c r="K89" i="17"/>
  <c r="J89" i="17"/>
  <c r="J73" i="17"/>
  <c r="M71" i="17"/>
  <c r="J71" i="17"/>
  <c r="J70" i="17"/>
  <c r="Q50" i="17"/>
  <c r="J50" i="17"/>
  <c r="Q49" i="17"/>
  <c r="J49" i="17"/>
  <c r="K48" i="17"/>
  <c r="J31" i="17"/>
  <c r="J30" i="17"/>
</calcChain>
</file>

<file path=xl/sharedStrings.xml><?xml version="1.0" encoding="utf-8"?>
<sst xmlns="http://schemas.openxmlformats.org/spreadsheetml/2006/main" count="15901" uniqueCount="484">
  <si>
    <t>Year</t>
  </si>
  <si>
    <t>Company Name</t>
  </si>
  <si>
    <t>Quarter</t>
  </si>
  <si>
    <t>Profit Before Tax (N'000)</t>
  </si>
  <si>
    <t>Profit After Tax (N'000)</t>
  </si>
  <si>
    <t>Total Comprehensive Income (N'000)</t>
  </si>
  <si>
    <t>Turnover/Revenue/ Gross Earnings/ Gross Premium Income (N'000)</t>
  </si>
  <si>
    <t>Property Plant and  Equipment (N'000)</t>
  </si>
  <si>
    <t>Total Asset (N'000)</t>
  </si>
  <si>
    <t>Total Liabilities (N'000)</t>
  </si>
  <si>
    <t>Issued Share Capital (N'000)</t>
  </si>
  <si>
    <t>STATEMENT OF COMPREHENSIVE INCOME</t>
  </si>
  <si>
    <t xml:space="preserve">STATEMENT OF FINANCIAL POSITION </t>
  </si>
  <si>
    <t>MAY</t>
  </si>
  <si>
    <t xml:space="preserve">Law Union &amp; Rock Insurance Plc </t>
  </si>
  <si>
    <t xml:space="preserve">Learn Africa Plc </t>
  </si>
  <si>
    <t>Linkage Assurance Plc</t>
  </si>
  <si>
    <t>Livestock Feeds Plc</t>
  </si>
  <si>
    <t xml:space="preserve">May &amp;Baker Nigeria Plc </t>
  </si>
  <si>
    <t xml:space="preserve">McNichols Plc </t>
  </si>
  <si>
    <t xml:space="preserve">Meyer Plc </t>
  </si>
  <si>
    <t>Mobil Oil Nigeria Plc</t>
  </si>
  <si>
    <t>Morison Industries Plc</t>
  </si>
  <si>
    <t>MRS Oil Nigeria Plc</t>
  </si>
  <si>
    <t xml:space="preserve">Northern Nigeria Flour Mills Plc </t>
  </si>
  <si>
    <t xml:space="preserve">NEM Insurance Plc </t>
  </si>
  <si>
    <t xml:space="preserve">Nascon Allied Industries Plc </t>
  </si>
  <si>
    <t>NCR Nigeria Plc</t>
  </si>
  <si>
    <t xml:space="preserve">Neimeth International Pharmaceuticals Plc </t>
  </si>
  <si>
    <t>Nestle Nigeria Plc</t>
  </si>
  <si>
    <t xml:space="preserve">Nigerian Breweries Plc </t>
  </si>
  <si>
    <t xml:space="preserve">NPF Microfinance Bank Plc </t>
  </si>
  <si>
    <t xml:space="preserve">Oando Plc </t>
  </si>
  <si>
    <t xml:space="preserve">Pz Cusson Nigeria Plc </t>
  </si>
  <si>
    <t xml:space="preserve">Paint and Coatings Manufactures Plc </t>
  </si>
  <si>
    <t xml:space="preserve">Pharma-Deko Plc </t>
  </si>
  <si>
    <t xml:space="preserve">Portland Paints &amp;Products Nigeria Plc </t>
  </si>
  <si>
    <t>Premier Paints Plc</t>
  </si>
  <si>
    <t xml:space="preserve">Presco Plc </t>
  </si>
  <si>
    <t xml:space="preserve">Prestige Assurance Plc </t>
  </si>
  <si>
    <t xml:space="preserve">RAK Unity Petroleum Plc </t>
  </si>
  <si>
    <t>Red Star Express Plc</t>
  </si>
  <si>
    <t>Month</t>
  </si>
  <si>
    <t>MAR</t>
  </si>
  <si>
    <t>JUN</t>
  </si>
  <si>
    <t xml:space="preserve">SEP </t>
  </si>
  <si>
    <t>DEC</t>
  </si>
  <si>
    <t>FEB</t>
  </si>
  <si>
    <t>AUG</t>
  </si>
  <si>
    <t>NOV</t>
  </si>
  <si>
    <t xml:space="preserve">JUN </t>
  </si>
  <si>
    <t>SEP</t>
  </si>
  <si>
    <t xml:space="preserve">DEC </t>
  </si>
  <si>
    <t>Multiverse Mining and Exploration Plc</t>
  </si>
  <si>
    <t>Nigerian Enamelware Plc</t>
  </si>
  <si>
    <t>JUL</t>
  </si>
  <si>
    <t>OCT</t>
  </si>
  <si>
    <t>JAN</t>
  </si>
  <si>
    <t>APR</t>
  </si>
  <si>
    <t xml:space="preserve">Computer Warehouse Group Plc </t>
  </si>
  <si>
    <t>Dangote Cement Plc</t>
  </si>
  <si>
    <t>Dangote Flour Plc</t>
  </si>
  <si>
    <t>Dangote Sugar Refinery Plc</t>
  </si>
  <si>
    <t>Diamond Bank Plc</t>
  </si>
  <si>
    <t>eTranzact International Plc</t>
  </si>
  <si>
    <t>Ecobank Plc</t>
  </si>
  <si>
    <t>Ellah Lakes Plc</t>
  </si>
  <si>
    <t>Infinity Trust Mortgage Bank Plc</t>
  </si>
  <si>
    <t>Interlinked Technologies Plc</t>
  </si>
  <si>
    <t>International Breweries Plc</t>
  </si>
  <si>
    <t>International Energy Insurance Plc</t>
  </si>
  <si>
    <t>John Holt Plc</t>
  </si>
  <si>
    <t>Julius Berger Nigeria Plc</t>
  </si>
  <si>
    <t>Lafarge Africa Plc</t>
  </si>
  <si>
    <t>Conoil Plc</t>
  </si>
  <si>
    <t>Consolidated Hallmark Insurance Plc</t>
  </si>
  <si>
    <t>Custodian &amp; Allied Plc</t>
  </si>
  <si>
    <t>Cutix Plc</t>
  </si>
  <si>
    <t>Royal Exchange Plc</t>
  </si>
  <si>
    <t>Secure Electronic Technology Plc</t>
  </si>
  <si>
    <t>Skye Shelter Fund Plc</t>
  </si>
  <si>
    <t>Soverign Trust Insurance Plc</t>
  </si>
  <si>
    <t>Wapic Insurance Plc</t>
  </si>
  <si>
    <t>Zenith International Bank Plc</t>
  </si>
  <si>
    <t>Stanbic IBTC Holdings Plc</t>
  </si>
  <si>
    <t>Standard Alliance Insurance Plc</t>
  </si>
  <si>
    <t>Sterling Bank Plc</t>
  </si>
  <si>
    <t>Studio Press Nigeria Plc</t>
  </si>
  <si>
    <t>Tantalizers Plc</t>
  </si>
  <si>
    <t>Total Nigeria Plc</t>
  </si>
  <si>
    <t>Trans-Nationwide Express Plc</t>
  </si>
  <si>
    <t>Transcorp Hotels Plc</t>
  </si>
  <si>
    <t>Transnational Corporation of Nigeria Plc</t>
  </si>
  <si>
    <t>Tripple Gee and Company Plc</t>
  </si>
  <si>
    <t>UACN Property Development Company Plc</t>
  </si>
  <si>
    <t>Unilever Nigeria Plc</t>
  </si>
  <si>
    <t>Union Bank of Nigeria Plc</t>
  </si>
  <si>
    <t>Union Diagnostics and Clinical Services Plc</t>
  </si>
  <si>
    <t>United Bank for Africa Plc</t>
  </si>
  <si>
    <t>United Capital Plc</t>
  </si>
  <si>
    <t>Unity Bank Plc</t>
  </si>
  <si>
    <t>Unity Kapital Assurance Plc</t>
  </si>
  <si>
    <t>University Press Plc</t>
  </si>
  <si>
    <t>Vitafoam Nigeria Plc</t>
  </si>
  <si>
    <t>Regency Alliance Insurance Company Plc</t>
  </si>
  <si>
    <t>Skye Bank Plc</t>
  </si>
  <si>
    <t>Smart Products Nigeria Plc</t>
  </si>
  <si>
    <t>Standard Trust assurance Plc</t>
  </si>
  <si>
    <t>Tourist Company of Nigeria Plc</t>
  </si>
  <si>
    <t>UACN Plc</t>
  </si>
  <si>
    <t>Universal Insurance Plc</t>
  </si>
  <si>
    <t>7up Bottling Company Plc</t>
  </si>
  <si>
    <t>A. G. Leventis Nigeria Plc</t>
  </si>
  <si>
    <t>Abbey Mortgage Bank Plc</t>
  </si>
  <si>
    <t>Academy Press Plc</t>
  </si>
  <si>
    <t>Access Bank Plc</t>
  </si>
  <si>
    <t>Africa Prudential Registrars Plc</t>
  </si>
  <si>
    <t>Afromedia Plc</t>
  </si>
  <si>
    <t>AIICO Insurance Plc</t>
  </si>
  <si>
    <t>Arbico Plc</t>
  </si>
  <si>
    <t>Ashaka Cement Plc</t>
  </si>
  <si>
    <t>ABC Transport Company Plc</t>
  </si>
  <si>
    <t>Austin Laz &amp; Company Plc</t>
  </si>
  <si>
    <t>Avon Crowncaps and Containers Nigeria Plc</t>
  </si>
  <si>
    <t>Axa Mansard Insurance Plc</t>
  </si>
  <si>
    <t>B.O.C. Gases Nigeria Plc</t>
  </si>
  <si>
    <t>C&amp;I Leasing Plc</t>
  </si>
  <si>
    <t>Cadbury Nigeria Plc</t>
  </si>
  <si>
    <t>Chemical &amp; Allied Products Plc</t>
  </si>
  <si>
    <t>Capital Hotels Plc</t>
  </si>
  <si>
    <t>Capital Oil Plc</t>
  </si>
  <si>
    <t>Caverton Offshore Support Group Plc</t>
  </si>
  <si>
    <t>Cement Company of Nothern Nigeria Plc</t>
  </si>
  <si>
    <t>Champion Breweries Plc</t>
  </si>
  <si>
    <t>Chams Plc</t>
  </si>
  <si>
    <t>Chellarams Plc</t>
  </si>
  <si>
    <t xml:space="preserve">Equity Assurance Plc </t>
  </si>
  <si>
    <t xml:space="preserve">Eterna Plc </t>
  </si>
  <si>
    <t xml:space="preserve">FBN Holdings Plc </t>
  </si>
  <si>
    <t xml:space="preserve">FCMB Group Plc </t>
  </si>
  <si>
    <t xml:space="preserve">Fidelity Bank Plc </t>
  </si>
  <si>
    <t>Fidson Helathcare Plc</t>
  </si>
  <si>
    <t>First Aluminium Nigeria Plc</t>
  </si>
  <si>
    <t>Flour Mills Nigeria Plc</t>
  </si>
  <si>
    <t xml:space="preserve">Forte Oil Plc </t>
  </si>
  <si>
    <t>Fortis Microfinance Bank Plc</t>
  </si>
  <si>
    <t xml:space="preserve">FTN Cocoa Processors Plc </t>
  </si>
  <si>
    <t>Glaxo Smithline Consumer Nigeria Plc</t>
  </si>
  <si>
    <t>Grief Nigeria Plc</t>
  </si>
  <si>
    <t xml:space="preserve">Guarantee Trust Bank Plc </t>
  </si>
  <si>
    <t xml:space="preserve">Guinea Insurance Plc </t>
  </si>
  <si>
    <t xml:space="preserve">Guiness Nigeria Plc </t>
  </si>
  <si>
    <t xml:space="preserve">Honeywell Flour Mill Plc </t>
  </si>
  <si>
    <t xml:space="preserve">Infinity Trust Mortgage Bank Plc </t>
  </si>
  <si>
    <t>Japaul Oil and Maritime Services Plc</t>
  </si>
  <si>
    <t xml:space="preserve">Niger Insurance Company Plc </t>
  </si>
  <si>
    <t>Wema Bank  Plc</t>
  </si>
  <si>
    <t>DN Tyre and Rubber Plc</t>
  </si>
  <si>
    <t>Equity Assurance Plc</t>
  </si>
  <si>
    <t xml:space="preserve"> </t>
  </si>
  <si>
    <t>Continental Reinsurance Plc</t>
  </si>
  <si>
    <t>Glaxosmithkline Consumer Nigeria Plc</t>
  </si>
  <si>
    <t xml:space="preserve">Sterling Bank Plc </t>
  </si>
  <si>
    <t>NPF Microfinance Bank Plc</t>
  </si>
  <si>
    <t xml:space="preserve">Chams Plc </t>
  </si>
  <si>
    <t>Eterna Plc</t>
  </si>
  <si>
    <t>Oando Plc</t>
  </si>
  <si>
    <t>Omoluabi Mortgage Bank Plc</t>
  </si>
  <si>
    <t>Great Nigeria Insurance Plc</t>
  </si>
  <si>
    <t>Meyer Plc</t>
  </si>
  <si>
    <t>Learn Africa Plc</t>
  </si>
  <si>
    <t>Wema Bank Plc</t>
  </si>
  <si>
    <t>Fidson Healthcare Plc</t>
  </si>
  <si>
    <t>The Initiates Plc</t>
  </si>
  <si>
    <t>Nigerian Aviation Handling Company Plc</t>
  </si>
  <si>
    <t>Berger Paints Nigeria Plc</t>
  </si>
  <si>
    <t>Jaiz Bank Plc</t>
  </si>
  <si>
    <t>Med-view Airline Plc</t>
  </si>
  <si>
    <t>Prestige Assurance Plc</t>
  </si>
  <si>
    <t>Fidelity Bank Plc</t>
  </si>
  <si>
    <t>Forte Oil Plc</t>
  </si>
  <si>
    <t>Cornerstone Insurance Plc</t>
  </si>
  <si>
    <t>FTN Cocoa Processors Plc</t>
  </si>
  <si>
    <t>Presco Plc</t>
  </si>
  <si>
    <t>A.G. Leventis Nigeria Plc</t>
  </si>
  <si>
    <t>Union Diagnositcs and Clinical Services Plc</t>
  </si>
  <si>
    <t>Newrest ASL Nigeria Plc</t>
  </si>
  <si>
    <t>SN</t>
  </si>
  <si>
    <t>ICT</t>
  </si>
  <si>
    <t>DAAR Communications Plc</t>
  </si>
  <si>
    <t>Juli Plc</t>
  </si>
  <si>
    <t>Goldlink Insurance Plc</t>
  </si>
  <si>
    <t>Union Homes Real Estate Investment Trust</t>
  </si>
  <si>
    <t>Northern Nigeria Flour Mills Plc</t>
  </si>
  <si>
    <t>Mutual Benefits Assurance Plc</t>
  </si>
  <si>
    <t>African Alliance Insurance Plc</t>
  </si>
  <si>
    <t>Guinea Insurance Plc</t>
  </si>
  <si>
    <t>Neimeth International Pharmaceuticals Plc</t>
  </si>
  <si>
    <t>Nigerian Breweries Plc</t>
  </si>
  <si>
    <t>jUN</t>
  </si>
  <si>
    <t>Union Bank Of Nigeria Plc</t>
  </si>
  <si>
    <t>No. of Months</t>
  </si>
  <si>
    <t>2015:Q1</t>
  </si>
  <si>
    <t>2015:Q2</t>
  </si>
  <si>
    <t>2015:Q3</t>
  </si>
  <si>
    <t>2015:Q4</t>
  </si>
  <si>
    <t>2016:Q1</t>
  </si>
  <si>
    <t>2016:Q2</t>
  </si>
  <si>
    <t>2016:Q3</t>
  </si>
  <si>
    <t>2016:Q4</t>
  </si>
  <si>
    <t>2017:Q1</t>
  </si>
  <si>
    <t>2017:Q4</t>
  </si>
  <si>
    <t>2017:Q2</t>
  </si>
  <si>
    <t>2017:Q3</t>
  </si>
  <si>
    <t>Period</t>
  </si>
  <si>
    <t>CONTENT PAGE</t>
  </si>
  <si>
    <t>Table</t>
  </si>
  <si>
    <t>Table Name (Click Link)</t>
  </si>
  <si>
    <t>Frequency</t>
  </si>
  <si>
    <t>Source of entry</t>
  </si>
  <si>
    <t>Note</t>
  </si>
  <si>
    <t>Quarterly</t>
  </si>
  <si>
    <t>D.2</t>
  </si>
  <si>
    <t>Quarterly filings of listed companies' financials with SEC and NSE</t>
  </si>
  <si>
    <t>BACK TO MENU</t>
  </si>
  <si>
    <t>Table D.2: Selected Items from Comprehensive Income and Financial Position of Quoted Companies</t>
  </si>
  <si>
    <t>Selected Items from Comprehensive Income and Financial Position of Quoted Companies</t>
  </si>
  <si>
    <t>Beta Glass Company Plc</t>
  </si>
  <si>
    <t>JUNE</t>
  </si>
  <si>
    <t>Thomas Wyatt Nigeria Plc</t>
  </si>
  <si>
    <t>Ikeja Hotel Plc</t>
  </si>
  <si>
    <t>Ekocorp Plc</t>
  </si>
  <si>
    <t xml:space="preserve">Lafarge Africa Plc </t>
  </si>
  <si>
    <t>Seplat Petroleum Development Company Plc</t>
  </si>
  <si>
    <t>R.T BRISCOE Nigeria Plc</t>
  </si>
  <si>
    <t>Law Union &amp; Rock Insurance Plc</t>
  </si>
  <si>
    <t>Afromedia plc</t>
  </si>
  <si>
    <t>Presco plc</t>
  </si>
  <si>
    <t>Ecobank Transnational Incorporated</t>
  </si>
  <si>
    <t>Courteville Bussiness Solutions Plc</t>
  </si>
  <si>
    <t>RAK Unity Petroleum Plc</t>
  </si>
  <si>
    <t xml:space="preserve">UPDC Real Estate Investment Trust </t>
  </si>
  <si>
    <t>Union Dicon Salt Plc</t>
  </si>
  <si>
    <t>A.G. Leventis Nogeria Plc</t>
  </si>
  <si>
    <t>Unity Capital Assurance Plc</t>
  </si>
  <si>
    <t>11 Plc</t>
  </si>
  <si>
    <t>Aluminium Extrusion Industries Plc</t>
  </si>
  <si>
    <t>The Okomu Oil Palm Company Plc</t>
  </si>
  <si>
    <t>SCOA Nigeria Plc</t>
  </si>
  <si>
    <t>CWG Plc</t>
  </si>
  <si>
    <t>Lasaco Assurance Plc</t>
  </si>
  <si>
    <t>Beta Glass Plc</t>
  </si>
  <si>
    <t>2014:Q4</t>
  </si>
  <si>
    <t>1) QUARTER: Note that since the Financial-year of different companies can vary, it is possible that a company's Q1 is March while it falls into another month for a different company. 2) NUMBER OF MONTHS: This is the number of months for which a quarter's account is presented. It is usually 3-, 6-, 9- and 12-months for Q1, Q2, Q3 and Q4 respectively. In some few cases however, a company may report 3-months account for Q2 or Q3. 3) TURNOVER/REVENUE/ GROSS EARNINGS/ GROSS PREMIUM INCOME: Turnover/Revenue, Gross Earnings and Gross Premium Income are used to capture the Income of Non-financial firms, Banks and Insurance companies respectively. When 'Gross Earnings' is not supplied by a bank, it is computed as: Gross Earnings = Interest Income + Fee and Commission Income + Net Gain/ (Losses) on Financial Instruments + Other Income. In this case, the summation may slightly vary from the actual Gross Earnings when a bank presents some of these components in the net form; e.g. 'Net Interest Income' instead of 'Interest Income'. 4) STOCK PRICES: Month3=3rd and end month of a quarter; Month2=2nd month of a quarter; Month1=1st month of a quarter. For example, if the Q2 of a firm ends in June, then Month1 are Apr, Month2 are May and Month3 are Jun end prices respectively</t>
  </si>
  <si>
    <t>FCMB Group Plc</t>
  </si>
  <si>
    <t>Sim Capital Alliance Value Fund</t>
  </si>
  <si>
    <t>2018:Q3</t>
  </si>
  <si>
    <t>2018:Q1</t>
  </si>
  <si>
    <t>Global Spectrum Energy Services Plc</t>
  </si>
  <si>
    <t>International Energy Insurance PLC</t>
  </si>
  <si>
    <t>NPF Microfinance Bank PLC</t>
  </si>
  <si>
    <t>Wema Bank Plc.</t>
  </si>
  <si>
    <t>Morison Industries Plc.</t>
  </si>
  <si>
    <t>A.G. Leventis NIgeria Plc</t>
  </si>
  <si>
    <t>2018:Q2</t>
  </si>
  <si>
    <t>2018:Q4</t>
  </si>
  <si>
    <t>Company ID</t>
  </si>
  <si>
    <t>UNIC Insurance Plc</t>
  </si>
  <si>
    <t>4.343,086</t>
  </si>
  <si>
    <t>Jun</t>
  </si>
  <si>
    <t>Jul</t>
  </si>
  <si>
    <t>Mar</t>
  </si>
  <si>
    <t>Resort Savings &amp; Loans Plc</t>
  </si>
  <si>
    <t>Sunu Assurance Nigeria Plc</t>
  </si>
  <si>
    <t>Golden Guinea Brew. Plc.</t>
  </si>
  <si>
    <t>NIGERIA ENERGY SECTOR FUND</t>
  </si>
  <si>
    <t>THE FRONTIER FUND</t>
  </si>
  <si>
    <t>2019:Q1</t>
  </si>
  <si>
    <t>2019:Q2</t>
  </si>
  <si>
    <t>2019:Q3</t>
  </si>
  <si>
    <t>MTN Nigeria Communications Limited</t>
  </si>
  <si>
    <t>2019:Q4</t>
  </si>
  <si>
    <t>Deap Capital Management &amp; Trust Plc</t>
  </si>
  <si>
    <t>Skyway aviation handling company plc</t>
  </si>
  <si>
    <t>&amp;0442)</t>
  </si>
  <si>
    <t>82,572,,262</t>
  </si>
  <si>
    <t>SERVICES</t>
  </si>
  <si>
    <t>FINANCIAL SERVICES: INSURANCE</t>
  </si>
  <si>
    <t>CONSTRUCTION/REAL ESTATE</t>
  </si>
  <si>
    <t>NOT CLEAR</t>
  </si>
  <si>
    <t>OIL AND GAS</t>
  </si>
  <si>
    <t>ETERNA PLC.</t>
  </si>
  <si>
    <t>CONSUMER GOODS</t>
  </si>
  <si>
    <t>HEALTHCARE</t>
  </si>
  <si>
    <t>MORISON INDUSTRIES PLC.</t>
  </si>
  <si>
    <t>FINANCIAL SERVICES: BANKING</t>
  </si>
  <si>
    <t>Omatek Ventures Plc[MRF]</t>
  </si>
  <si>
    <t>NATURAL RESOURCES</t>
  </si>
  <si>
    <t>CONGLOMERATES</t>
  </si>
  <si>
    <t>UNIVINSURE</t>
  </si>
  <si>
    <t xml:space="preserve">                                                                                                                                                                                          </t>
  </si>
  <si>
    <t>FINANCIAL SERVICES: OTHERS</t>
  </si>
  <si>
    <t>INDUSTRIAL GOODS</t>
  </si>
  <si>
    <t>AGRICULTURE</t>
  </si>
  <si>
    <t>JULY</t>
  </si>
  <si>
    <t>MOBIL</t>
  </si>
  <si>
    <t>NIGERIAN ENAMELWARE PLC.</t>
  </si>
  <si>
    <t xml:space="preserve">NOTORE CHEMICAL INDUSTRIES PLC </t>
  </si>
  <si>
    <t xml:space="preserve">  </t>
  </si>
  <si>
    <t>2020:Q1</t>
  </si>
  <si>
    <t>2020:Q2</t>
  </si>
  <si>
    <t>2020:Q3</t>
  </si>
  <si>
    <t>2020:Q4</t>
  </si>
  <si>
    <t>7UP</t>
  </si>
  <si>
    <t>AGLEVENT</t>
  </si>
  <si>
    <t>ABBEYBDS</t>
  </si>
  <si>
    <t>ACADEMY</t>
  </si>
  <si>
    <t>ACCESS</t>
  </si>
  <si>
    <t>AFRIPRUD</t>
  </si>
  <si>
    <t>AFRINSURE</t>
  </si>
  <si>
    <t>AFROMEDIA</t>
  </si>
  <si>
    <t>AIICO</t>
  </si>
  <si>
    <t>AIRSERVICE</t>
  </si>
  <si>
    <t>ALEX</t>
  </si>
  <si>
    <t>ANINO</t>
  </si>
  <si>
    <t>ARBICO</t>
  </si>
  <si>
    <t>ASHAKACEM</t>
  </si>
  <si>
    <t>ABCTRANS</t>
  </si>
  <si>
    <t>AUSTINLAZ</t>
  </si>
  <si>
    <t>AVONCROWN</t>
  </si>
  <si>
    <t>MANSARD</t>
  </si>
  <si>
    <t>BOCGAS</t>
  </si>
  <si>
    <t>BERGER</t>
  </si>
  <si>
    <t>BETAGLAS</t>
  </si>
  <si>
    <t>CILEASING</t>
  </si>
  <si>
    <t>CADBURY</t>
  </si>
  <si>
    <t>CAP</t>
  </si>
  <si>
    <t>CAPHOTEL</t>
  </si>
  <si>
    <t>CAPOIL</t>
  </si>
  <si>
    <t>CAVERTON</t>
  </si>
  <si>
    <t>CCNN</t>
  </si>
  <si>
    <t>CHAMPION</t>
  </si>
  <si>
    <t>CHAMS</t>
  </si>
  <si>
    <t>CHELLARAM</t>
  </si>
  <si>
    <t>CONOIL</t>
  </si>
  <si>
    <t>HMARKINS</t>
  </si>
  <si>
    <t>CONTINSURE</t>
  </si>
  <si>
    <t>CORNERST</t>
  </si>
  <si>
    <t>COURTVILLE</t>
  </si>
  <si>
    <t>CUSTODYINS</t>
  </si>
  <si>
    <t>CUTIX</t>
  </si>
  <si>
    <t>CWG</t>
  </si>
  <si>
    <t>DAARCOMM</t>
  </si>
  <si>
    <t>DANGCEM</t>
  </si>
  <si>
    <t>DANGFLOUR</t>
  </si>
  <si>
    <t>DANGSUGAR</t>
  </si>
  <si>
    <t>DEAPCAP</t>
  </si>
  <si>
    <t>DIAMONDBNK</t>
  </si>
  <si>
    <t>DUNLOP</t>
  </si>
  <si>
    <t>ETRANZACT</t>
  </si>
  <si>
    <t>ETI</t>
  </si>
  <si>
    <t>EKOCORP</t>
  </si>
  <si>
    <t>ELLAHLAKES</t>
  </si>
  <si>
    <t>EQUITYASUR</t>
  </si>
  <si>
    <t>ETERNA</t>
  </si>
  <si>
    <t>FBNH</t>
  </si>
  <si>
    <t>FCMB</t>
  </si>
  <si>
    <t>FIDELITYBK</t>
  </si>
  <si>
    <t>FIDSON</t>
  </si>
  <si>
    <t>FIRSTALUM</t>
  </si>
  <si>
    <t>FLOURMILL</t>
  </si>
  <si>
    <t>FO</t>
  </si>
  <si>
    <t>FORTISMFB</t>
  </si>
  <si>
    <t>FTNCOCOA</t>
  </si>
  <si>
    <t>GLAXOSMITH</t>
  </si>
  <si>
    <t>GOLDBREW</t>
  </si>
  <si>
    <t>GOLDINSURE</t>
  </si>
  <si>
    <t>GNI</t>
  </si>
  <si>
    <t>VANLEER</t>
  </si>
  <si>
    <t>GUARANTY</t>
  </si>
  <si>
    <t>GUINEAINS</t>
  </si>
  <si>
    <t>GUINNESS</t>
  </si>
  <si>
    <t>HONYFLOUR</t>
  </si>
  <si>
    <t>IKEJAHOTEL</t>
  </si>
  <si>
    <t>INFINITY</t>
  </si>
  <si>
    <t>INTERLINK</t>
  </si>
  <si>
    <t>INTBREW</t>
  </si>
  <si>
    <t>INTENEGINS</t>
  </si>
  <si>
    <t>JAPAULOIL</t>
  </si>
  <si>
    <t>JOHNHOLT</t>
  </si>
  <si>
    <t>JULI</t>
  </si>
  <si>
    <t>JBERGER</t>
  </si>
  <si>
    <t>WAPCO</t>
  </si>
  <si>
    <t>LASACO</t>
  </si>
  <si>
    <t>LAWUNION</t>
  </si>
  <si>
    <t>LEARNAFRCA</t>
  </si>
  <si>
    <t>LINKASSURE</t>
  </si>
  <si>
    <t>LIVESTOCK</t>
  </si>
  <si>
    <t>MAYBAKER</t>
  </si>
  <si>
    <t>MCNICHOLS</t>
  </si>
  <si>
    <t>MEYER</t>
  </si>
  <si>
    <t>MORISON</t>
  </si>
  <si>
    <t>MRS</t>
  </si>
  <si>
    <t>MULTIVERSE</t>
  </si>
  <si>
    <t>MBENEFIT</t>
  </si>
  <si>
    <t>NNFM</t>
  </si>
  <si>
    <t>NEM</t>
  </si>
  <si>
    <t>NASCON</t>
  </si>
  <si>
    <t>NCR</t>
  </si>
  <si>
    <t>NEIMETH</t>
  </si>
  <si>
    <t>NESTLE</t>
  </si>
  <si>
    <t>NIGERINS</t>
  </si>
  <si>
    <t>NESF</t>
  </si>
  <si>
    <t>NAHCO</t>
  </si>
  <si>
    <t>NB</t>
  </si>
  <si>
    <t>ENAMELWA</t>
  </si>
  <si>
    <t>NPFMCRFBK</t>
  </si>
  <si>
    <t>OANDO</t>
  </si>
  <si>
    <t>OKOMUOIL</t>
  </si>
  <si>
    <t>OMATEK</t>
  </si>
  <si>
    <t>OMOMORBNK</t>
  </si>
  <si>
    <t>PZ</t>
  </si>
  <si>
    <t>PAINTCOM</t>
  </si>
  <si>
    <t>PHARMDEKO</t>
  </si>
  <si>
    <t>PORTPAINT</t>
  </si>
  <si>
    <t>PREMPAINTS</t>
  </si>
  <si>
    <t>PRESCO</t>
  </si>
  <si>
    <t>PRESTIGE</t>
  </si>
  <si>
    <t>RTBRISCOE</t>
  </si>
  <si>
    <t>RAKUNITY</t>
  </si>
  <si>
    <t>REDSTAREX</t>
  </si>
  <si>
    <t>REGALINS</t>
  </si>
  <si>
    <t>RESORTSAL</t>
  </si>
  <si>
    <t>ROYALEX</t>
  </si>
  <si>
    <t>SCOA</t>
  </si>
  <si>
    <t>NSLTECH</t>
  </si>
  <si>
    <t>SEPLAT</t>
  </si>
  <si>
    <t>SIMCAPVAL</t>
  </si>
  <si>
    <t>SKYEBANK</t>
  </si>
  <si>
    <t>SKYESHELT</t>
  </si>
  <si>
    <t>SMURFIT</t>
  </si>
  <si>
    <t>SOVRENINS</t>
  </si>
  <si>
    <t>STANBIC</t>
  </si>
  <si>
    <t>STDINSURE</t>
  </si>
  <si>
    <t>STACO</t>
  </si>
  <si>
    <t>STERLNBANK</t>
  </si>
  <si>
    <t>STUDPRESS</t>
  </si>
  <si>
    <t>TANTALIZER</t>
  </si>
  <si>
    <t>INITSPLC</t>
  </si>
  <si>
    <t>THOMASWY</t>
  </si>
  <si>
    <t>TOTAL</t>
  </si>
  <si>
    <t>TOURIST</t>
  </si>
  <si>
    <t>TRANSEXPR</t>
  </si>
  <si>
    <t>TRANSCOHOT</t>
  </si>
  <si>
    <t>TRANSCORP</t>
  </si>
  <si>
    <t>TRIPPLEG</t>
  </si>
  <si>
    <t>UACN</t>
  </si>
  <si>
    <t>UTC</t>
  </si>
  <si>
    <t>UAC-PROP</t>
  </si>
  <si>
    <t>UNIC</t>
  </si>
  <si>
    <t>UNILEVER</t>
  </si>
  <si>
    <t>UBN</t>
  </si>
  <si>
    <t>UNIONDAC</t>
  </si>
  <si>
    <t>UNIONDICON</t>
  </si>
  <si>
    <t>UHOMREIT</t>
  </si>
  <si>
    <t>UBA</t>
  </si>
  <si>
    <t>UCAP</t>
  </si>
  <si>
    <t>UNITYBNK</t>
  </si>
  <si>
    <t>UNITYKAP</t>
  </si>
  <si>
    <t>UPL</t>
  </si>
  <si>
    <t>VITAFOAM</t>
  </si>
  <si>
    <t>WAPIC</t>
  </si>
  <si>
    <t>WEMABANK</t>
  </si>
  <si>
    <t>ZENITHBANK</t>
  </si>
  <si>
    <t>MEDVIEWAIR</t>
  </si>
  <si>
    <t>JAIZBANK</t>
  </si>
  <si>
    <t>GSPECPLC</t>
  </si>
  <si>
    <t>NOTORE</t>
  </si>
  <si>
    <t>UPDCREIT</t>
  </si>
  <si>
    <t>SAHCO</t>
  </si>
  <si>
    <t>MTN</t>
  </si>
  <si>
    <t>TICKER</t>
  </si>
  <si>
    <t>SECTOR</t>
  </si>
  <si>
    <t>Anino International Plc.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</si>
</sst>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.0_);_(* \(#,##0.0\);_(* &quot;-&quot;??_);_(@_)"/>
    <numFmt numFmtId="167" formatCode="_ * #,##0.00_ ;_ * \-#,##0.00_ ;_ * &quot;-&quot;??_ ;_ @_ "/>
    <numFmt numFmtId="168" formatCode="0.000_)"/>
    <numFmt numFmtId="169" formatCode="_(* #,##0.000_);_(* \(#,##0.000\);_(* &quot;-&quot;??_);_(@_)"/>
    <numFmt numFmtId="170" formatCode="0.0"/>
    <numFmt numFmtId="171" formatCode="#,##0.0"/>
    <numFmt numFmtId="172" formatCode="_-* #,##0.0_-;\-* #,##0.0_-;_-* &quot;-&quot;??_-;_-@_-"/>
    <numFmt numFmtId="173" formatCode="m/d/yy;@"/>
    <numFmt numFmtId="174" formatCode="#,##0.0_);\(#,##0.0\)"/>
    <numFmt numFmtId="175" formatCode="[$-409]mmm\-yy;@"/>
    <numFmt numFmtId="176" formatCode="_-* #,##0_-;\-* #,##0_-;_-* &quot;-&quot;??_-;_-@_-"/>
    <numFmt numFmtId="177" formatCode="General_)"/>
    <numFmt numFmtId="178" formatCode="#,##0.0000_);\(#,##0.0000\)"/>
    <numFmt numFmtId="179" formatCode="0.0000"/>
    <numFmt numFmtId="180" formatCode="0.0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entury Gothic"/>
      <family val="2"/>
    </font>
    <font>
      <b/>
      <u/>
      <sz val="14"/>
      <color rgb="FF0070C0"/>
      <name val="Century Gothic"/>
      <family val="2"/>
    </font>
    <font>
      <u/>
      <sz val="11"/>
      <color theme="10"/>
      <name val="Calibri"/>
      <family val="2"/>
      <scheme val="minor"/>
    </font>
    <font>
      <b/>
      <u/>
      <sz val="8"/>
      <color theme="10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2"/>
      <name val="Arial Narrow"/>
      <family val="2"/>
    </font>
    <font>
      <sz val="12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26"/>
      <name val="Mangal"/>
      <family val="2"/>
    </font>
    <font>
      <sz val="11"/>
      <color indexed="60"/>
      <name val="Calibri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sz val="12"/>
      <name val="SWISS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6.15"/>
      <name val="Arial"/>
      <family val="2"/>
    </font>
    <font>
      <b/>
      <sz val="4.5"/>
      <name val="Arial"/>
      <family val="2"/>
    </font>
    <font>
      <sz val="6.15"/>
      <name val="Arial"/>
      <family val="2"/>
    </font>
    <font>
      <sz val="4.5"/>
      <name val="Arial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9"/>
      <name val="Mangal"/>
      <family val="2"/>
    </font>
    <font>
      <sz val="11"/>
      <color indexed="10"/>
      <name val="Calibri"/>
      <family val="2"/>
    </font>
    <font>
      <sz val="9"/>
      <color theme="1"/>
      <name val="Century Gothic"/>
      <family val="2"/>
    </font>
    <font>
      <sz val="11"/>
      <color theme="1"/>
      <name val="Times New Roman"/>
      <family val="1"/>
    </font>
    <font>
      <sz val="9"/>
      <name val="Century Gothic"/>
      <family val="2"/>
    </font>
    <font>
      <sz val="10"/>
      <color theme="9"/>
      <name val="Calibri"/>
      <family val="2"/>
      <scheme val="minor"/>
    </font>
    <font>
      <b/>
      <u/>
      <sz val="9"/>
      <color theme="10"/>
      <name val="Century Gothic"/>
      <family val="2"/>
    </font>
    <font>
      <b/>
      <sz val="9"/>
      <color theme="0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1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63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29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" fillId="9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" fillId="9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" fillId="1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" fillId="1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1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" fillId="1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" fillId="1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" fillId="15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" fillId="15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" fillId="17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" fillId="17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" fillId="19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" fillId="19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" fillId="10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" fillId="10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" fillId="12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" fillId="12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2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" fillId="14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" fillId="14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" fillId="16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" fillId="16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" fillId="18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" fillId="18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1" fillId="3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" fillId="2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" fillId="2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4" fillId="39" borderId="2" applyNumberFormat="0" applyAlignment="0" applyProtection="0"/>
    <xf numFmtId="0" fontId="14" fillId="39" borderId="2" applyNumberFormat="0" applyAlignment="0" applyProtection="0"/>
    <xf numFmtId="0" fontId="14" fillId="39" borderId="2" applyNumberFormat="0" applyAlignment="0" applyProtection="0"/>
    <xf numFmtId="0" fontId="14" fillId="39" borderId="2" applyNumberFormat="0" applyAlignment="0" applyProtection="0"/>
    <xf numFmtId="0" fontId="14" fillId="39" borderId="2" applyNumberFormat="0" applyAlignment="0" applyProtection="0"/>
    <xf numFmtId="0" fontId="14" fillId="39" borderId="2" applyNumberFormat="0" applyAlignment="0" applyProtection="0"/>
    <xf numFmtId="0" fontId="14" fillId="39" borderId="2" applyNumberFormat="0" applyAlignment="0" applyProtection="0"/>
    <xf numFmtId="0" fontId="14" fillId="39" borderId="2" applyNumberFormat="0" applyAlignment="0" applyProtection="0"/>
    <xf numFmtId="0" fontId="14" fillId="39" borderId="2" applyNumberFormat="0" applyAlignment="0" applyProtection="0"/>
    <xf numFmtId="0" fontId="15" fillId="40" borderId="3" applyNumberFormat="0" applyAlignment="0" applyProtection="0"/>
    <xf numFmtId="0" fontId="15" fillId="40" borderId="3" applyNumberFormat="0" applyAlignment="0" applyProtection="0"/>
    <xf numFmtId="0" fontId="15" fillId="40" borderId="3" applyNumberFormat="0" applyAlignment="0" applyProtection="0"/>
    <xf numFmtId="0" fontId="15" fillId="40" borderId="3" applyNumberFormat="0" applyAlignment="0" applyProtection="0"/>
    <xf numFmtId="0" fontId="15" fillId="40" borderId="3" applyNumberFormat="0" applyAlignment="0" applyProtection="0"/>
    <xf numFmtId="0" fontId="15" fillId="40" borderId="3" applyNumberFormat="0" applyAlignment="0" applyProtection="0"/>
    <xf numFmtId="0" fontId="15" fillId="40" borderId="3" applyNumberFormat="0" applyAlignment="0" applyProtection="0"/>
    <xf numFmtId="0" fontId="15" fillId="40" borderId="3" applyNumberFormat="0" applyAlignment="0" applyProtection="0"/>
    <xf numFmtId="0" fontId="15" fillId="40" borderId="3" applyNumberFormat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2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1" fontId="19" fillId="0" borderId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37" fontId="18" fillId="0" borderId="0" applyNumberFormat="0" applyFont="0" applyFill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6" fillId="0" borderId="0" applyNumberFormat="0" applyFill="0" applyBorder="0" applyAlignment="0" applyProtection="0"/>
    <xf numFmtId="0" fontId="26" fillId="26" borderId="2" applyNumberFormat="0" applyAlignment="0" applyProtection="0"/>
    <xf numFmtId="0" fontId="26" fillId="26" borderId="2" applyNumberFormat="0" applyAlignment="0" applyProtection="0"/>
    <xf numFmtId="0" fontId="26" fillId="26" borderId="2" applyNumberFormat="0" applyAlignment="0" applyProtection="0"/>
    <xf numFmtId="0" fontId="26" fillId="26" borderId="2" applyNumberFormat="0" applyAlignment="0" applyProtection="0"/>
    <xf numFmtId="0" fontId="26" fillId="26" borderId="2" applyNumberFormat="0" applyAlignment="0" applyProtection="0"/>
    <xf numFmtId="0" fontId="26" fillId="26" borderId="2" applyNumberFormat="0" applyAlignment="0" applyProtection="0"/>
    <xf numFmtId="0" fontId="26" fillId="26" borderId="2" applyNumberFormat="0" applyAlignment="0" applyProtection="0"/>
    <xf numFmtId="0" fontId="26" fillId="26" borderId="2" applyNumberFormat="0" applyAlignment="0" applyProtection="0"/>
    <xf numFmtId="0" fontId="26" fillId="26" borderId="2" applyNumberFormat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7" fillId="0" borderId="0"/>
    <xf numFmtId="0" fontId="16" fillId="0" borderId="0"/>
    <xf numFmtId="0" fontId="16" fillId="0" borderId="0"/>
    <xf numFmtId="0" fontId="30" fillId="42" borderId="0"/>
    <xf numFmtId="0" fontId="1" fillId="0" borderId="0"/>
    <xf numFmtId="0" fontId="30" fillId="42" borderId="0"/>
    <xf numFmtId="0" fontId="16" fillId="0" borderId="0"/>
    <xf numFmtId="0" fontId="16" fillId="0" borderId="0"/>
    <xf numFmtId="178" fontId="19" fillId="0" borderId="0"/>
    <xf numFmtId="179" fontId="19" fillId="0" borderId="0"/>
    <xf numFmtId="0" fontId="30" fillId="42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0" fillId="42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9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171" fontId="19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2" fillId="43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175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42" borderId="0"/>
    <xf numFmtId="0" fontId="16" fillId="0" borderId="0"/>
    <xf numFmtId="0" fontId="30" fillId="42" borderId="0"/>
    <xf numFmtId="0" fontId="1" fillId="0" borderId="0"/>
    <xf numFmtId="0" fontId="30" fillId="42" borderId="0"/>
    <xf numFmtId="0" fontId="30" fillId="42" borderId="0"/>
    <xf numFmtId="0" fontId="30" fillId="42" borderId="0"/>
    <xf numFmtId="0" fontId="30" fillId="42" borderId="0"/>
    <xf numFmtId="0" fontId="11" fillId="0" borderId="0" applyAlignment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9" fillId="0" borderId="0"/>
    <xf numFmtId="0" fontId="19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2" fillId="43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2" fillId="43" borderId="0"/>
    <xf numFmtId="0" fontId="30" fillId="42" borderId="0"/>
    <xf numFmtId="180" fontId="32" fillId="0" borderId="0"/>
    <xf numFmtId="0" fontId="16" fillId="0" borderId="0"/>
    <xf numFmtId="0" fontId="19" fillId="0" borderId="0"/>
    <xf numFmtId="0" fontId="30" fillId="42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" applyNumberFormat="0" applyFont="0" applyAlignment="0" applyProtection="0"/>
    <xf numFmtId="0" fontId="1" fillId="8" borderId="1" applyNumberFormat="0" applyFont="0" applyAlignment="0" applyProtection="0"/>
    <xf numFmtId="0" fontId="1" fillId="8" borderId="1" applyNumberFormat="0" applyFont="0" applyAlignment="0" applyProtection="0"/>
    <xf numFmtId="0" fontId="1" fillId="8" borderId="1" applyNumberFormat="0" applyFont="0" applyAlignment="0" applyProtection="0"/>
    <xf numFmtId="0" fontId="1" fillId="8" borderId="1" applyNumberFormat="0" applyFont="0" applyAlignment="0" applyProtection="0"/>
    <xf numFmtId="0" fontId="1" fillId="8" borderId="1" applyNumberFormat="0" applyFont="0" applyAlignment="0" applyProtection="0"/>
    <xf numFmtId="0" fontId="1" fillId="8" borderId="1" applyNumberFormat="0" applyFont="0" applyAlignment="0" applyProtection="0"/>
    <xf numFmtId="0" fontId="1" fillId="8" borderId="1" applyNumberFormat="0" applyFont="0" applyAlignment="0" applyProtection="0"/>
    <xf numFmtId="0" fontId="1" fillId="8" borderId="1" applyNumberFormat="0" applyFont="0" applyAlignment="0" applyProtection="0"/>
    <xf numFmtId="0" fontId="11" fillId="44" borderId="8" applyNumberFormat="0" applyFont="0" applyAlignment="0" applyProtection="0"/>
    <xf numFmtId="0" fontId="1" fillId="8" borderId="1" applyNumberFormat="0" applyFont="0" applyAlignment="0" applyProtection="0"/>
    <xf numFmtId="0" fontId="1" fillId="8" borderId="1" applyNumberFormat="0" applyFont="0" applyAlignment="0" applyProtection="0"/>
    <xf numFmtId="0" fontId="16" fillId="44" borderId="8" applyNumberFormat="0" applyFont="0" applyAlignment="0" applyProtection="0"/>
    <xf numFmtId="0" fontId="11" fillId="44" borderId="8" applyNumberFormat="0" applyFont="0" applyAlignment="0" applyProtection="0"/>
    <xf numFmtId="0" fontId="1" fillId="8" borderId="1" applyNumberFormat="0" applyFont="0" applyAlignment="0" applyProtection="0"/>
    <xf numFmtId="0" fontId="11" fillId="44" borderId="8" applyNumberFormat="0" applyFont="0" applyAlignment="0" applyProtection="0"/>
    <xf numFmtId="0" fontId="11" fillId="44" borderId="8" applyNumberFormat="0" applyFont="0" applyAlignment="0" applyProtection="0"/>
    <xf numFmtId="0" fontId="11" fillId="44" borderId="8" applyNumberFormat="0" applyFont="0" applyAlignment="0" applyProtection="0"/>
    <xf numFmtId="0" fontId="11" fillId="44" borderId="8" applyNumberFormat="0" applyFont="0" applyAlignment="0" applyProtection="0"/>
    <xf numFmtId="0" fontId="11" fillId="44" borderId="8" applyNumberFormat="0" applyFont="0" applyAlignment="0" applyProtection="0"/>
    <xf numFmtId="0" fontId="11" fillId="44" borderId="8" applyNumberFormat="0" applyFont="0" applyAlignment="0" applyProtection="0"/>
    <xf numFmtId="0" fontId="11" fillId="44" borderId="8" applyNumberFormat="0" applyFont="0" applyAlignment="0" applyProtection="0"/>
    <xf numFmtId="0" fontId="11" fillId="44" borderId="8" applyNumberFormat="0" applyFont="0" applyAlignment="0" applyProtection="0"/>
    <xf numFmtId="0" fontId="11" fillId="44" borderId="8" applyNumberFormat="0" applyFont="0" applyAlignment="0" applyProtection="0"/>
    <xf numFmtId="0" fontId="11" fillId="44" borderId="8" applyNumberFormat="0" applyFont="0" applyAlignment="0" applyProtection="0"/>
    <xf numFmtId="0" fontId="34" fillId="39" borderId="9" applyNumberFormat="0" applyAlignment="0" applyProtection="0"/>
    <xf numFmtId="0" fontId="34" fillId="39" borderId="9" applyNumberFormat="0" applyAlignment="0" applyProtection="0"/>
    <xf numFmtId="0" fontId="34" fillId="39" borderId="9" applyNumberFormat="0" applyAlignment="0" applyProtection="0"/>
    <xf numFmtId="0" fontId="34" fillId="39" borderId="9" applyNumberFormat="0" applyAlignment="0" applyProtection="0"/>
    <xf numFmtId="0" fontId="34" fillId="39" borderId="9" applyNumberFormat="0" applyAlignment="0" applyProtection="0"/>
    <xf numFmtId="0" fontId="34" fillId="39" borderId="9" applyNumberFormat="0" applyAlignment="0" applyProtection="0"/>
    <xf numFmtId="0" fontId="34" fillId="39" borderId="9" applyNumberFormat="0" applyAlignment="0" applyProtection="0"/>
    <xf numFmtId="0" fontId="34" fillId="39" borderId="9" applyNumberFormat="0" applyAlignment="0" applyProtection="0"/>
    <xf numFmtId="0" fontId="34" fillId="39" borderId="9" applyNumberFormat="0" applyAlignment="0" applyProtection="0"/>
    <xf numFmtId="0" fontId="16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9" fontId="35" fillId="0" borderId="10" applyFill="0" applyProtection="0">
      <alignment horizontal="center"/>
    </xf>
    <xf numFmtId="49" fontId="36" fillId="0" borderId="10" applyFill="0" applyProtection="0">
      <alignment horizontal="center" vertical="top" wrapText="1"/>
    </xf>
    <xf numFmtId="0" fontId="35" fillId="0" borderId="0" applyNumberFormat="0" applyFill="0" applyBorder="0" applyProtection="0">
      <alignment horizontal="left"/>
    </xf>
    <xf numFmtId="3" fontId="37" fillId="45" borderId="10">
      <alignment horizontal="right"/>
      <protection locked="0"/>
    </xf>
    <xf numFmtId="0" fontId="38" fillId="45" borderId="10" applyNumberFormat="0">
      <alignment horizontal="left" vertical="top" wrapText="1"/>
      <protection locked="0"/>
    </xf>
    <xf numFmtId="3" fontId="37" fillId="0" borderId="10" applyFill="0" applyProtection="0">
      <alignment horizontal="right"/>
    </xf>
    <xf numFmtId="0" fontId="38" fillId="0" borderId="10" applyNumberFormat="0" applyFill="0" applyProtection="0">
      <alignment horizontal="left" vertical="top" wrapText="1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59">
    <xf numFmtId="0" fontId="0" fillId="0" borderId="0" xfId="0"/>
    <xf numFmtId="0" fontId="3" fillId="2" borderId="0" xfId="0" applyFont="1" applyFill="1" applyAlignment="1">
      <alignment horizontal="center" wrapText="1"/>
    </xf>
    <xf numFmtId="0" fontId="0" fillId="5" borderId="0" xfId="0" applyFill="1"/>
    <xf numFmtId="0" fontId="2" fillId="3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6" fontId="4" fillId="0" borderId="0" xfId="1" applyNumberFormat="1" applyFont="1" applyAlignment="1">
      <alignment horizontal="right"/>
    </xf>
    <xf numFmtId="0" fontId="7" fillId="7" borderId="0" xfId="2" applyFont="1" applyFill="1"/>
    <xf numFmtId="0" fontId="8" fillId="7" borderId="0" xfId="0" applyFont="1" applyFill="1"/>
    <xf numFmtId="0" fontId="9" fillId="3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" fillId="7" borderId="0" xfId="0" applyFont="1" applyFill="1" applyAlignment="1">
      <alignment horizontal="left"/>
    </xf>
    <xf numFmtId="0" fontId="8" fillId="3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45" fillId="0" borderId="0" xfId="0" applyFont="1"/>
    <xf numFmtId="0" fontId="6" fillId="0" borderId="0" xfId="2" applyAlignment="1">
      <alignment vertical="center" wrapText="1"/>
    </xf>
    <xf numFmtId="166" fontId="44" fillId="7" borderId="0" xfId="1" applyNumberFormat="1" applyFont="1" applyFill="1" applyBorder="1"/>
    <xf numFmtId="0" fontId="44" fillId="3" borderId="0" xfId="0" applyFont="1" applyFill="1" applyBorder="1" applyAlignment="1">
      <alignment horizontal="center"/>
    </xf>
    <xf numFmtId="0" fontId="44" fillId="3" borderId="0" xfId="0" applyFont="1" applyFill="1"/>
    <xf numFmtId="0" fontId="46" fillId="0" borderId="0" xfId="0" applyFont="1" applyFill="1" applyBorder="1" applyAlignment="1">
      <alignment horizontal="center"/>
    </xf>
    <xf numFmtId="0" fontId="46" fillId="0" borderId="0" xfId="0" applyFont="1" applyFill="1" applyBorder="1"/>
    <xf numFmtId="0" fontId="2" fillId="0" borderId="0" xfId="0" applyFont="1"/>
    <xf numFmtId="0" fontId="2" fillId="0" borderId="0" xfId="0" applyFont="1" applyFill="1"/>
    <xf numFmtId="0" fontId="47" fillId="5" borderId="0" xfId="0" applyFont="1" applyFill="1"/>
    <xf numFmtId="0" fontId="47" fillId="0" borderId="0" xfId="0" applyFont="1"/>
    <xf numFmtId="0" fontId="50" fillId="2" borderId="0" xfId="0" applyFont="1" applyFill="1" applyAlignment="1">
      <alignment horizontal="center" wrapText="1"/>
    </xf>
    <xf numFmtId="1" fontId="48" fillId="7" borderId="0" xfId="2" applyNumberFormat="1" applyFont="1" applyFill="1" applyBorder="1" applyAlignment="1">
      <alignment horizontal="center"/>
    </xf>
    <xf numFmtId="43" fontId="44" fillId="7" borderId="0" xfId="1" applyFont="1" applyFill="1" applyBorder="1" applyAlignment="1">
      <alignment horizontal="left" wrapText="1"/>
    </xf>
    <xf numFmtId="43" fontId="44" fillId="7" borderId="0" xfId="1" applyFont="1" applyFill="1" applyBorder="1" applyAlignment="1">
      <alignment horizontal="center" wrapText="1"/>
    </xf>
    <xf numFmtId="0" fontId="44" fillId="7" borderId="0" xfId="0" applyFont="1" applyFill="1" applyBorder="1" applyAlignment="1">
      <alignment horizontal="center"/>
    </xf>
    <xf numFmtId="166" fontId="49" fillId="3" borderId="0" xfId="1" applyNumberFormat="1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 wrapText="1"/>
    </xf>
    <xf numFmtId="0" fontId="50" fillId="2" borderId="0" xfId="0" applyFont="1" applyFill="1" applyBorder="1" applyAlignment="1">
      <alignment horizontal="left" wrapText="1"/>
    </xf>
    <xf numFmtId="0" fontId="51" fillId="6" borderId="0" xfId="0" applyFont="1" applyFill="1" applyBorder="1" applyAlignment="1">
      <alignment horizontal="center" wrapText="1"/>
    </xf>
    <xf numFmtId="166" fontId="46" fillId="0" borderId="0" xfId="1" applyNumberFormat="1" applyFont="1" applyFill="1" applyBorder="1" applyAlignment="1">
      <alignment horizontal="right"/>
    </xf>
    <xf numFmtId="166" fontId="50" fillId="2" borderId="0" xfId="1" applyNumberFormat="1" applyFont="1" applyFill="1" applyBorder="1" applyAlignment="1">
      <alignment horizontal="center" wrapText="1"/>
    </xf>
    <xf numFmtId="166" fontId="46" fillId="0" borderId="0" xfId="1" applyNumberFormat="1" applyFont="1" applyFill="1" applyBorder="1"/>
    <xf numFmtId="0" fontId="49" fillId="46" borderId="0" xfId="0" applyFont="1" applyFill="1" applyBorder="1" applyAlignment="1">
      <alignment horizontal="left"/>
    </xf>
    <xf numFmtId="0" fontId="49" fillId="3" borderId="0" xfId="0" applyFont="1" applyFill="1" applyBorder="1" applyAlignment="1">
      <alignment horizontal="center"/>
    </xf>
    <xf numFmtId="0" fontId="2" fillId="0" borderId="0" xfId="0" applyFont="1" applyAlignment="1"/>
    <xf numFmtId="166" fontId="46" fillId="0" borderId="0" xfId="1" applyNumberFormat="1" applyFont="1" applyFill="1" applyBorder="1" applyAlignment="1"/>
    <xf numFmtId="0" fontId="0" fillId="4" borderId="0" xfId="0" applyFill="1"/>
    <xf numFmtId="0" fontId="52" fillId="0" borderId="0" xfId="0" applyFont="1"/>
    <xf numFmtId="0" fontId="46" fillId="0" borderId="0" xfId="0" applyFont="1" applyFill="1" applyBorder="1" applyAlignment="1">
      <alignment horizontal="left"/>
    </xf>
    <xf numFmtId="0" fontId="46" fillId="0" borderId="0" xfId="0" applyFont="1" applyFill="1"/>
    <xf numFmtId="0" fontId="46" fillId="0" borderId="0" xfId="480" applyNumberFormat="1" applyFont="1" applyFill="1" applyBorder="1" applyAlignment="1">
      <alignment horizontal="center"/>
    </xf>
    <xf numFmtId="165" fontId="46" fillId="0" borderId="0" xfId="480" applyFont="1" applyFill="1" applyBorder="1" applyAlignment="1">
      <alignment horizontal="center"/>
    </xf>
    <xf numFmtId="2" fontId="46" fillId="0" borderId="0" xfId="480" applyNumberFormat="1" applyFont="1" applyFill="1" applyBorder="1"/>
    <xf numFmtId="0" fontId="46" fillId="0" borderId="0" xfId="0" applyNumberFormat="1" applyFont="1" applyFill="1" applyBorder="1" applyAlignment="1">
      <alignment horizontal="center"/>
    </xf>
    <xf numFmtId="16" fontId="46" fillId="0" borderId="0" xfId="0" applyNumberFormat="1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 wrapText="1"/>
    </xf>
    <xf numFmtId="166" fontId="46" fillId="0" borderId="0" xfId="1" applyNumberFormat="1" applyFont="1" applyFill="1" applyBorder="1" applyAlignment="1">
      <alignment horizontal="right" wrapText="1"/>
    </xf>
    <xf numFmtId="3" fontId="46" fillId="0" borderId="0" xfId="0" applyNumberFormat="1" applyFont="1" applyFill="1" applyBorder="1" applyAlignment="1">
      <alignment horizontal="center"/>
    </xf>
    <xf numFmtId="37" fontId="46" fillId="0" borderId="0" xfId="0" applyNumberFormat="1" applyFont="1" applyFill="1" applyBorder="1" applyAlignment="1">
      <alignment horizontal="center"/>
    </xf>
    <xf numFmtId="37" fontId="46" fillId="0" borderId="0" xfId="1" applyNumberFormat="1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 vertical="center" wrapText="1"/>
    </xf>
    <xf numFmtId="2" fontId="46" fillId="0" borderId="0" xfId="480" applyNumberFormat="1" applyFont="1" applyFill="1" applyBorder="1" applyAlignment="1">
      <alignment horizontal="center"/>
    </xf>
    <xf numFmtId="0" fontId="46" fillId="0" borderId="0" xfId="0" applyFont="1" applyFill="1" applyAlignment="1"/>
  </cellXfs>
  <cellStyles count="1129">
    <cellStyle name="20% - Accent1 2" xfId="3"/>
    <cellStyle name="20% - Accent1 2 2" xfId="4"/>
    <cellStyle name="20% - Accent1 2 2 2" xfId="5"/>
    <cellStyle name="20% - Accent1 2 2 3" xfId="6"/>
    <cellStyle name="20% - Accent1 2 3" xfId="7"/>
    <cellStyle name="20% - Accent1 2 4" xfId="8"/>
    <cellStyle name="20% - Accent1 3" xfId="9"/>
    <cellStyle name="20% - Accent1 3 2" xfId="10"/>
    <cellStyle name="20% - Accent1 3 2 2" xfId="11"/>
    <cellStyle name="20% - Accent1 3 3" xfId="12"/>
    <cellStyle name="20% - Accent1 4" xfId="13"/>
    <cellStyle name="20% - Accent1 4 2" xfId="14"/>
    <cellStyle name="20% - Accent1 4 3" xfId="15"/>
    <cellStyle name="20% - Accent1 5" xfId="16"/>
    <cellStyle name="20% - Accent1 5 2" xfId="17"/>
    <cellStyle name="20% - Accent1 5 3" xfId="18"/>
    <cellStyle name="20% - Accent1 6" xfId="19"/>
    <cellStyle name="20% - Accent1 6 2" xfId="20"/>
    <cellStyle name="20% - Accent1 7" xfId="21"/>
    <cellStyle name="20% - Accent1 7 2" xfId="22"/>
    <cellStyle name="20% - Accent1 8" xfId="23"/>
    <cellStyle name="20% - Accent1 8 2" xfId="24"/>
    <cellStyle name="20% - Accent1 9" xfId="25"/>
    <cellStyle name="20% - Accent1 9 2" xfId="26"/>
    <cellStyle name="20% - Accent2 2" xfId="27"/>
    <cellStyle name="20% - Accent2 2 2" xfId="28"/>
    <cellStyle name="20% - Accent2 2 2 2" xfId="29"/>
    <cellStyle name="20% - Accent2 2 2 3" xfId="30"/>
    <cellStyle name="20% - Accent2 2 3" xfId="31"/>
    <cellStyle name="20% - Accent2 2 4" xfId="32"/>
    <cellStyle name="20% - Accent2 3" xfId="33"/>
    <cellStyle name="20% - Accent2 3 2" xfId="34"/>
    <cellStyle name="20% - Accent2 3 2 2" xfId="35"/>
    <cellStyle name="20% - Accent2 3 3" xfId="36"/>
    <cellStyle name="20% - Accent2 4" xfId="37"/>
    <cellStyle name="20% - Accent2 4 2" xfId="38"/>
    <cellStyle name="20% - Accent2 4 3" xfId="39"/>
    <cellStyle name="20% - Accent2 5" xfId="40"/>
    <cellStyle name="20% - Accent2 5 2" xfId="41"/>
    <cellStyle name="20% - Accent2 5 3" xfId="42"/>
    <cellStyle name="20% - Accent2 6" xfId="43"/>
    <cellStyle name="20% - Accent2 6 2" xfId="44"/>
    <cellStyle name="20% - Accent2 7" xfId="45"/>
    <cellStyle name="20% - Accent2 7 2" xfId="46"/>
    <cellStyle name="20% - Accent2 8" xfId="47"/>
    <cellStyle name="20% - Accent2 8 2" xfId="48"/>
    <cellStyle name="20% - Accent2 9" xfId="49"/>
    <cellStyle name="20% - Accent2 9 2" xfId="50"/>
    <cellStyle name="20% - Accent3 2" xfId="51"/>
    <cellStyle name="20% - Accent3 2 2" xfId="52"/>
    <cellStyle name="20% - Accent3 2 2 2" xfId="53"/>
    <cellStyle name="20% - Accent3 2 2 3" xfId="54"/>
    <cellStyle name="20% - Accent3 2 3" xfId="55"/>
    <cellStyle name="20% - Accent3 2 4" xfId="56"/>
    <cellStyle name="20% - Accent3 3" xfId="57"/>
    <cellStyle name="20% - Accent3 3 2" xfId="58"/>
    <cellStyle name="20% - Accent3 3 2 2" xfId="59"/>
    <cellStyle name="20% - Accent3 3 3" xfId="60"/>
    <cellStyle name="20% - Accent3 4" xfId="61"/>
    <cellStyle name="20% - Accent3 4 2" xfId="62"/>
    <cellStyle name="20% - Accent3 4 3" xfId="63"/>
    <cellStyle name="20% - Accent3 5" xfId="64"/>
    <cellStyle name="20% - Accent3 5 2" xfId="65"/>
    <cellStyle name="20% - Accent3 5 3" xfId="66"/>
    <cellStyle name="20% - Accent3 6" xfId="67"/>
    <cellStyle name="20% - Accent3 6 2" xfId="68"/>
    <cellStyle name="20% - Accent3 7" xfId="69"/>
    <cellStyle name="20% - Accent3 7 2" xfId="70"/>
    <cellStyle name="20% - Accent3 8" xfId="71"/>
    <cellStyle name="20% - Accent3 8 2" xfId="72"/>
    <cellStyle name="20% - Accent3 9" xfId="73"/>
    <cellStyle name="20% - Accent3 9 2" xfId="74"/>
    <cellStyle name="20% - Accent4 2" xfId="75"/>
    <cellStyle name="20% - Accent4 2 2" xfId="76"/>
    <cellStyle name="20% - Accent4 2 2 2" xfId="77"/>
    <cellStyle name="20% - Accent4 2 2 3" xfId="78"/>
    <cellStyle name="20% - Accent4 2 3" xfId="79"/>
    <cellStyle name="20% - Accent4 2 4" xfId="80"/>
    <cellStyle name="20% - Accent4 3" xfId="81"/>
    <cellStyle name="20% - Accent4 3 2" xfId="82"/>
    <cellStyle name="20% - Accent4 3 2 2" xfId="83"/>
    <cellStyle name="20% - Accent4 3 3" xfId="84"/>
    <cellStyle name="20% - Accent4 4" xfId="85"/>
    <cellStyle name="20% - Accent4 4 2" xfId="86"/>
    <cellStyle name="20% - Accent4 4 3" xfId="87"/>
    <cellStyle name="20% - Accent4 5" xfId="88"/>
    <cellStyle name="20% - Accent4 5 2" xfId="89"/>
    <cellStyle name="20% - Accent4 5 3" xfId="90"/>
    <cellStyle name="20% - Accent4 6" xfId="91"/>
    <cellStyle name="20% - Accent4 6 2" xfId="92"/>
    <cellStyle name="20% - Accent4 7" xfId="93"/>
    <cellStyle name="20% - Accent4 7 2" xfId="94"/>
    <cellStyle name="20% - Accent4 8" xfId="95"/>
    <cellStyle name="20% - Accent4 8 2" xfId="96"/>
    <cellStyle name="20% - Accent4 9" xfId="97"/>
    <cellStyle name="20% - Accent4 9 2" xfId="98"/>
    <cellStyle name="20% - Accent5 2" xfId="99"/>
    <cellStyle name="20% - Accent5 2 2" xfId="100"/>
    <cellStyle name="20% - Accent5 2 2 2" xfId="101"/>
    <cellStyle name="20% - Accent5 2 2 3" xfId="102"/>
    <cellStyle name="20% - Accent5 2 3" xfId="103"/>
    <cellStyle name="20% - Accent5 2 4" xfId="104"/>
    <cellStyle name="20% - Accent5 3" xfId="105"/>
    <cellStyle name="20% - Accent5 3 2" xfId="106"/>
    <cellStyle name="20% - Accent5 3 2 2" xfId="107"/>
    <cellStyle name="20% - Accent5 3 3" xfId="108"/>
    <cellStyle name="20% - Accent5 4" xfId="109"/>
    <cellStyle name="20% - Accent5 4 2" xfId="110"/>
    <cellStyle name="20% - Accent5 4 3" xfId="111"/>
    <cellStyle name="20% - Accent5 5" xfId="112"/>
    <cellStyle name="20% - Accent5 5 2" xfId="113"/>
    <cellStyle name="20% - Accent5 5 3" xfId="114"/>
    <cellStyle name="20% - Accent5 6" xfId="115"/>
    <cellStyle name="20% - Accent5 6 2" xfId="116"/>
    <cellStyle name="20% - Accent5 7" xfId="117"/>
    <cellStyle name="20% - Accent5 7 2" xfId="118"/>
    <cellStyle name="20% - Accent5 8" xfId="119"/>
    <cellStyle name="20% - Accent5 8 2" xfId="120"/>
    <cellStyle name="20% - Accent5 9" xfId="121"/>
    <cellStyle name="20% - Accent5 9 2" xfId="122"/>
    <cellStyle name="20% - Accent6 2" xfId="123"/>
    <cellStyle name="20% - Accent6 2 2" xfId="124"/>
    <cellStyle name="20% - Accent6 2 2 2" xfId="125"/>
    <cellStyle name="20% - Accent6 2 2 3" xfId="126"/>
    <cellStyle name="20% - Accent6 2 3" xfId="127"/>
    <cellStyle name="20% - Accent6 2 4" xfId="128"/>
    <cellStyle name="20% - Accent6 3" xfId="129"/>
    <cellStyle name="20% - Accent6 3 2" xfId="130"/>
    <cellStyle name="20% - Accent6 3 2 2" xfId="131"/>
    <cellStyle name="20% - Accent6 3 3" xfId="132"/>
    <cellStyle name="20% - Accent6 4" xfId="133"/>
    <cellStyle name="20% - Accent6 4 2" xfId="134"/>
    <cellStyle name="20% - Accent6 4 3" xfId="135"/>
    <cellStyle name="20% - Accent6 5" xfId="136"/>
    <cellStyle name="20% - Accent6 5 2" xfId="137"/>
    <cellStyle name="20% - Accent6 5 3" xfId="138"/>
    <cellStyle name="20% - Accent6 6" xfId="139"/>
    <cellStyle name="20% - Accent6 6 2" xfId="140"/>
    <cellStyle name="20% - Accent6 7" xfId="141"/>
    <cellStyle name="20% - Accent6 7 2" xfId="142"/>
    <cellStyle name="20% - Accent6 8" xfId="143"/>
    <cellStyle name="20% - Accent6 8 2" xfId="144"/>
    <cellStyle name="20% - Accent6 9" xfId="145"/>
    <cellStyle name="20% - Accent6 9 2" xfId="146"/>
    <cellStyle name="40% - Accent1 2" xfId="147"/>
    <cellStyle name="40% - Accent1 2 2" xfId="148"/>
    <cellStyle name="40% - Accent1 2 2 2" xfId="149"/>
    <cellStyle name="40% - Accent1 2 2 3" xfId="150"/>
    <cellStyle name="40% - Accent1 2 3" xfId="151"/>
    <cellStyle name="40% - Accent1 2 4" xfId="152"/>
    <cellStyle name="40% - Accent1 3" xfId="153"/>
    <cellStyle name="40% - Accent1 3 2" xfId="154"/>
    <cellStyle name="40% - Accent1 3 2 2" xfId="155"/>
    <cellStyle name="40% - Accent1 3 3" xfId="156"/>
    <cellStyle name="40% - Accent1 4" xfId="157"/>
    <cellStyle name="40% - Accent1 4 2" xfId="158"/>
    <cellStyle name="40% - Accent1 4 3" xfId="159"/>
    <cellStyle name="40% - Accent1 5" xfId="160"/>
    <cellStyle name="40% - Accent1 5 2" xfId="161"/>
    <cellStyle name="40% - Accent1 5 3" xfId="162"/>
    <cellStyle name="40% - Accent1 6" xfId="163"/>
    <cellStyle name="40% - Accent1 6 2" xfId="164"/>
    <cellStyle name="40% - Accent1 7" xfId="165"/>
    <cellStyle name="40% - Accent1 7 2" xfId="166"/>
    <cellStyle name="40% - Accent1 8" xfId="167"/>
    <cellStyle name="40% - Accent1 8 2" xfId="168"/>
    <cellStyle name="40% - Accent1 9" xfId="169"/>
    <cellStyle name="40% - Accent1 9 2" xfId="170"/>
    <cellStyle name="40% - Accent2 2" xfId="171"/>
    <cellStyle name="40% - Accent2 2 2" xfId="172"/>
    <cellStyle name="40% - Accent2 2 2 2" xfId="173"/>
    <cellStyle name="40% - Accent2 2 2 3" xfId="174"/>
    <cellStyle name="40% - Accent2 2 3" xfId="175"/>
    <cellStyle name="40% - Accent2 2 4" xfId="176"/>
    <cellStyle name="40% - Accent2 3" xfId="177"/>
    <cellStyle name="40% - Accent2 3 2" xfId="178"/>
    <cellStyle name="40% - Accent2 3 2 2" xfId="179"/>
    <cellStyle name="40% - Accent2 3 3" xfId="180"/>
    <cellStyle name="40% - Accent2 4" xfId="181"/>
    <cellStyle name="40% - Accent2 4 2" xfId="182"/>
    <cellStyle name="40% - Accent2 4 3" xfId="183"/>
    <cellStyle name="40% - Accent2 5" xfId="184"/>
    <cellStyle name="40% - Accent2 5 2" xfId="185"/>
    <cellStyle name="40% - Accent2 5 3" xfId="186"/>
    <cellStyle name="40% - Accent2 6" xfId="187"/>
    <cellStyle name="40% - Accent2 6 2" xfId="188"/>
    <cellStyle name="40% - Accent2 7" xfId="189"/>
    <cellStyle name="40% - Accent2 7 2" xfId="190"/>
    <cellStyle name="40% - Accent2 8" xfId="191"/>
    <cellStyle name="40% - Accent2 8 2" xfId="192"/>
    <cellStyle name="40% - Accent2 9" xfId="193"/>
    <cellStyle name="40% - Accent2 9 2" xfId="194"/>
    <cellStyle name="40% - Accent3 2" xfId="195"/>
    <cellStyle name="40% - Accent3 2 2" xfId="196"/>
    <cellStyle name="40% - Accent3 2 2 2" xfId="197"/>
    <cellStyle name="40% - Accent3 2 2 3" xfId="198"/>
    <cellStyle name="40% - Accent3 2 3" xfId="199"/>
    <cellStyle name="40% - Accent3 2 4" xfId="200"/>
    <cellStyle name="40% - Accent3 3" xfId="201"/>
    <cellStyle name="40% - Accent3 3 2" xfId="202"/>
    <cellStyle name="40% - Accent3 3 2 2" xfId="203"/>
    <cellStyle name="40% - Accent3 3 3" xfId="204"/>
    <cellStyle name="40% - Accent3 4" xfId="205"/>
    <cellStyle name="40% - Accent3 4 2" xfId="206"/>
    <cellStyle name="40% - Accent3 4 3" xfId="207"/>
    <cellStyle name="40% - Accent3 5" xfId="208"/>
    <cellStyle name="40% - Accent3 5 2" xfId="209"/>
    <cellStyle name="40% - Accent3 5 3" xfId="210"/>
    <cellStyle name="40% - Accent3 6" xfId="211"/>
    <cellStyle name="40% - Accent3 6 2" xfId="212"/>
    <cellStyle name="40% - Accent3 7" xfId="213"/>
    <cellStyle name="40% - Accent3 7 2" xfId="214"/>
    <cellStyle name="40% - Accent3 8" xfId="215"/>
    <cellStyle name="40% - Accent3 8 2" xfId="216"/>
    <cellStyle name="40% - Accent3 9" xfId="217"/>
    <cellStyle name="40% - Accent3 9 2" xfId="218"/>
    <cellStyle name="40% - Accent4 2" xfId="219"/>
    <cellStyle name="40% - Accent4 2 2" xfId="220"/>
    <cellStyle name="40% - Accent4 2 2 2" xfId="221"/>
    <cellStyle name="40% - Accent4 2 2 3" xfId="222"/>
    <cellStyle name="40% - Accent4 2 3" xfId="223"/>
    <cellStyle name="40% - Accent4 2 4" xfId="224"/>
    <cellStyle name="40% - Accent4 3" xfId="225"/>
    <cellStyle name="40% - Accent4 3 2" xfId="226"/>
    <cellStyle name="40% - Accent4 3 2 2" xfId="227"/>
    <cellStyle name="40% - Accent4 3 3" xfId="228"/>
    <cellStyle name="40% - Accent4 4" xfId="229"/>
    <cellStyle name="40% - Accent4 4 2" xfId="230"/>
    <cellStyle name="40% - Accent4 4 3" xfId="231"/>
    <cellStyle name="40% - Accent4 5" xfId="232"/>
    <cellStyle name="40% - Accent4 5 2" xfId="233"/>
    <cellStyle name="40% - Accent4 5 3" xfId="234"/>
    <cellStyle name="40% - Accent4 6" xfId="235"/>
    <cellStyle name="40% - Accent4 6 2" xfId="236"/>
    <cellStyle name="40% - Accent4 7" xfId="237"/>
    <cellStyle name="40% - Accent4 7 2" xfId="238"/>
    <cellStyle name="40% - Accent4 8" xfId="239"/>
    <cellStyle name="40% - Accent4 8 2" xfId="240"/>
    <cellStyle name="40% - Accent4 9" xfId="241"/>
    <cellStyle name="40% - Accent4 9 2" xfId="242"/>
    <cellStyle name="40% - Accent5 2" xfId="243"/>
    <cellStyle name="40% - Accent5 2 2" xfId="244"/>
    <cellStyle name="40% - Accent5 2 2 2" xfId="245"/>
    <cellStyle name="40% - Accent5 2 2 3" xfId="246"/>
    <cellStyle name="40% - Accent5 2 3" xfId="247"/>
    <cellStyle name="40% - Accent5 2 4" xfId="248"/>
    <cellStyle name="40% - Accent5 3" xfId="249"/>
    <cellStyle name="40% - Accent5 3 2" xfId="250"/>
    <cellStyle name="40% - Accent5 3 2 2" xfId="251"/>
    <cellStyle name="40% - Accent5 3 3" xfId="252"/>
    <cellStyle name="40% - Accent5 4" xfId="253"/>
    <cellStyle name="40% - Accent5 4 2" xfId="254"/>
    <cellStyle name="40% - Accent5 4 3" xfId="255"/>
    <cellStyle name="40% - Accent5 5" xfId="256"/>
    <cellStyle name="40% - Accent5 5 2" xfId="257"/>
    <cellStyle name="40% - Accent5 5 3" xfId="258"/>
    <cellStyle name="40% - Accent5 6" xfId="259"/>
    <cellStyle name="40% - Accent5 6 2" xfId="260"/>
    <cellStyle name="40% - Accent5 7" xfId="261"/>
    <cellStyle name="40% - Accent5 7 2" xfId="262"/>
    <cellStyle name="40% - Accent5 8" xfId="263"/>
    <cellStyle name="40% - Accent5 8 2" xfId="264"/>
    <cellStyle name="40% - Accent5 9" xfId="265"/>
    <cellStyle name="40% - Accent5 9 2" xfId="266"/>
    <cellStyle name="40% - Accent6 2" xfId="267"/>
    <cellStyle name="40% - Accent6 2 2" xfId="268"/>
    <cellStyle name="40% - Accent6 2 2 2" xfId="269"/>
    <cellStyle name="40% - Accent6 2 2 3" xfId="270"/>
    <cellStyle name="40% - Accent6 2 3" xfId="271"/>
    <cellStyle name="40% - Accent6 2 4" xfId="272"/>
    <cellStyle name="40% - Accent6 3" xfId="273"/>
    <cellStyle name="40% - Accent6 3 2" xfId="274"/>
    <cellStyle name="40% - Accent6 3 2 2" xfId="275"/>
    <cellStyle name="40% - Accent6 3 3" xfId="276"/>
    <cellStyle name="40% - Accent6 4" xfId="277"/>
    <cellStyle name="40% - Accent6 4 2" xfId="278"/>
    <cellStyle name="40% - Accent6 4 3" xfId="279"/>
    <cellStyle name="40% - Accent6 5" xfId="280"/>
    <cellStyle name="40% - Accent6 5 2" xfId="281"/>
    <cellStyle name="40% - Accent6 5 3" xfId="282"/>
    <cellStyle name="40% - Accent6 6" xfId="283"/>
    <cellStyle name="40% - Accent6 6 2" xfId="284"/>
    <cellStyle name="40% - Accent6 7" xfId="285"/>
    <cellStyle name="40% - Accent6 7 2" xfId="286"/>
    <cellStyle name="40% - Accent6 8" xfId="287"/>
    <cellStyle name="40% - Accent6 8 2" xfId="288"/>
    <cellStyle name="40% - Accent6 9" xfId="289"/>
    <cellStyle name="40% - Accent6 9 2" xfId="290"/>
    <cellStyle name="60% - Accent1 2" xfId="291"/>
    <cellStyle name="60% - Accent1 2 2" xfId="292"/>
    <cellStyle name="60% - Accent1 3" xfId="293"/>
    <cellStyle name="60% - Accent1 4" xfId="294"/>
    <cellStyle name="60% - Accent1 5" xfId="295"/>
    <cellStyle name="60% - Accent1 6" xfId="296"/>
    <cellStyle name="60% - Accent1 7" xfId="297"/>
    <cellStyle name="60% - Accent1 8" xfId="298"/>
    <cellStyle name="60% - Accent1 9" xfId="299"/>
    <cellStyle name="60% - Accent2 2" xfId="300"/>
    <cellStyle name="60% - Accent2 2 2" xfId="301"/>
    <cellStyle name="60% - Accent2 3" xfId="302"/>
    <cellStyle name="60% - Accent2 4" xfId="303"/>
    <cellStyle name="60% - Accent2 5" xfId="304"/>
    <cellStyle name="60% - Accent2 6" xfId="305"/>
    <cellStyle name="60% - Accent2 7" xfId="306"/>
    <cellStyle name="60% - Accent2 8" xfId="307"/>
    <cellStyle name="60% - Accent2 9" xfId="308"/>
    <cellStyle name="60% - Accent3 2" xfId="309"/>
    <cellStyle name="60% - Accent3 2 2" xfId="310"/>
    <cellStyle name="60% - Accent3 3" xfId="311"/>
    <cellStyle name="60% - Accent3 4" xfId="312"/>
    <cellStyle name="60% - Accent3 5" xfId="313"/>
    <cellStyle name="60% - Accent3 6" xfId="314"/>
    <cellStyle name="60% - Accent3 7" xfId="315"/>
    <cellStyle name="60% - Accent3 8" xfId="316"/>
    <cellStyle name="60% - Accent3 9" xfId="317"/>
    <cellStyle name="60% - Accent4 2" xfId="318"/>
    <cellStyle name="60% - Accent4 2 2" xfId="319"/>
    <cellStyle name="60% - Accent4 3" xfId="320"/>
    <cellStyle name="60% - Accent4 4" xfId="321"/>
    <cellStyle name="60% - Accent4 5" xfId="322"/>
    <cellStyle name="60% - Accent4 6" xfId="323"/>
    <cellStyle name="60% - Accent4 7" xfId="324"/>
    <cellStyle name="60% - Accent4 8" xfId="325"/>
    <cellStyle name="60% - Accent4 9" xfId="326"/>
    <cellStyle name="60% - Accent5 2" xfId="327"/>
    <cellStyle name="60% - Accent5 2 2" xfId="328"/>
    <cellStyle name="60% - Accent5 3" xfId="329"/>
    <cellStyle name="60% - Accent5 4" xfId="330"/>
    <cellStyle name="60% - Accent5 5" xfId="331"/>
    <cellStyle name="60% - Accent5 6" xfId="332"/>
    <cellStyle name="60% - Accent5 7" xfId="333"/>
    <cellStyle name="60% - Accent5 8" xfId="334"/>
    <cellStyle name="60% - Accent5 9" xfId="335"/>
    <cellStyle name="60% - Accent6 2" xfId="336"/>
    <cellStyle name="60% - Accent6 2 2" xfId="337"/>
    <cellStyle name="60% - Accent6 3" xfId="338"/>
    <cellStyle name="60% - Accent6 4" xfId="339"/>
    <cellStyle name="60% - Accent6 5" xfId="340"/>
    <cellStyle name="60% - Accent6 6" xfId="341"/>
    <cellStyle name="60% - Accent6 7" xfId="342"/>
    <cellStyle name="60% - Accent6 8" xfId="343"/>
    <cellStyle name="60% - Accent6 9" xfId="344"/>
    <cellStyle name="Accent1 2" xfId="345"/>
    <cellStyle name="Accent1 2 2" xfId="346"/>
    <cellStyle name="Accent1 3" xfId="347"/>
    <cellStyle name="Accent1 4" xfId="348"/>
    <cellStyle name="Accent1 5" xfId="349"/>
    <cellStyle name="Accent1 6" xfId="350"/>
    <cellStyle name="Accent1 7" xfId="351"/>
    <cellStyle name="Accent1 8" xfId="352"/>
    <cellStyle name="Accent1 9" xfId="353"/>
    <cellStyle name="Accent2 2" xfId="354"/>
    <cellStyle name="Accent2 2 2" xfId="355"/>
    <cellStyle name="Accent2 3" xfId="356"/>
    <cellStyle name="Accent2 4" xfId="357"/>
    <cellStyle name="Accent2 5" xfId="358"/>
    <cellStyle name="Accent2 6" xfId="359"/>
    <cellStyle name="Accent2 7" xfId="360"/>
    <cellStyle name="Accent2 8" xfId="361"/>
    <cellStyle name="Accent2 9" xfId="362"/>
    <cellStyle name="Accent3 2" xfId="363"/>
    <cellStyle name="Accent3 2 2" xfId="364"/>
    <cellStyle name="Accent3 3" xfId="365"/>
    <cellStyle name="Accent3 4" xfId="366"/>
    <cellStyle name="Accent3 5" xfId="367"/>
    <cellStyle name="Accent3 6" xfId="368"/>
    <cellStyle name="Accent3 7" xfId="369"/>
    <cellStyle name="Accent3 8" xfId="370"/>
    <cellStyle name="Accent3 9" xfId="371"/>
    <cellStyle name="Accent4 2" xfId="372"/>
    <cellStyle name="Accent4 2 2" xfId="373"/>
    <cellStyle name="Accent4 3" xfId="374"/>
    <cellStyle name="Accent4 4" xfId="375"/>
    <cellStyle name="Accent4 5" xfId="376"/>
    <cellStyle name="Accent4 6" xfId="377"/>
    <cellStyle name="Accent4 7" xfId="378"/>
    <cellStyle name="Accent4 8" xfId="379"/>
    <cellStyle name="Accent4 9" xfId="380"/>
    <cellStyle name="Accent5 2" xfId="381"/>
    <cellStyle name="Accent5 2 2" xfId="382"/>
    <cellStyle name="Accent5 3" xfId="383"/>
    <cellStyle name="Accent5 4" xfId="384"/>
    <cellStyle name="Accent5 5" xfId="385"/>
    <cellStyle name="Accent5 6" xfId="386"/>
    <cellStyle name="Accent5 7" xfId="387"/>
    <cellStyle name="Accent5 8" xfId="388"/>
    <cellStyle name="Accent5 9" xfId="389"/>
    <cellStyle name="Accent6 2" xfId="390"/>
    <cellStyle name="Accent6 2 2" xfId="391"/>
    <cellStyle name="Accent6 3" xfId="392"/>
    <cellStyle name="Accent6 4" xfId="393"/>
    <cellStyle name="Accent6 5" xfId="394"/>
    <cellStyle name="Accent6 6" xfId="395"/>
    <cellStyle name="Accent6 7" xfId="396"/>
    <cellStyle name="Accent6 8" xfId="397"/>
    <cellStyle name="Accent6 9" xfId="398"/>
    <cellStyle name="Bad 2" xfId="399"/>
    <cellStyle name="Bad 2 2" xfId="400"/>
    <cellStyle name="Bad 3" xfId="401"/>
    <cellStyle name="Bad 4" xfId="402"/>
    <cellStyle name="Bad 5" xfId="403"/>
    <cellStyle name="Bad 6" xfId="404"/>
    <cellStyle name="Bad 7" xfId="405"/>
    <cellStyle name="Bad 8" xfId="406"/>
    <cellStyle name="Bad 9" xfId="407"/>
    <cellStyle name="Calculation 2" xfId="408"/>
    <cellStyle name="Calculation 2 2" xfId="409"/>
    <cellStyle name="Calculation 3" xfId="410"/>
    <cellStyle name="Calculation 4" xfId="411"/>
    <cellStyle name="Calculation 5" xfId="412"/>
    <cellStyle name="Calculation 6" xfId="413"/>
    <cellStyle name="Calculation 7" xfId="414"/>
    <cellStyle name="Calculation 8" xfId="415"/>
    <cellStyle name="Calculation 9" xfId="416"/>
    <cellStyle name="Check Cell 2" xfId="417"/>
    <cellStyle name="Check Cell 2 2" xfId="418"/>
    <cellStyle name="Check Cell 3" xfId="419"/>
    <cellStyle name="Check Cell 4" xfId="420"/>
    <cellStyle name="Check Cell 5" xfId="421"/>
    <cellStyle name="Check Cell 6" xfId="422"/>
    <cellStyle name="Check Cell 7" xfId="423"/>
    <cellStyle name="Check Cell 8" xfId="424"/>
    <cellStyle name="Check Cell 9" xfId="425"/>
    <cellStyle name="Comma" xfId="1" builtinId="3"/>
    <cellStyle name="Comma [0] 2" xfId="426"/>
    <cellStyle name="Comma [0] 2 2" xfId="427"/>
    <cellStyle name="Comma [0] 2 2 2" xfId="428"/>
    <cellStyle name="Comma [0] 2 2 2 2" xfId="429"/>
    <cellStyle name="Comma [0] 2 2 2 3" xfId="430"/>
    <cellStyle name="Comma [0] 2 2 6" xfId="431"/>
    <cellStyle name="Comma [0] 2 3" xfId="432"/>
    <cellStyle name="Comma [0] 2 4" xfId="433"/>
    <cellStyle name="Comma 10" xfId="434"/>
    <cellStyle name="Comma 10 2" xfId="435"/>
    <cellStyle name="Comma 10 2 2" xfId="436"/>
    <cellStyle name="Comma 10 3" xfId="437"/>
    <cellStyle name="Comma 11" xfId="438"/>
    <cellStyle name="Comma 11 2" xfId="439"/>
    <cellStyle name="Comma 11 2 2" xfId="440"/>
    <cellStyle name="Comma 11 2 2 2" xfId="441"/>
    <cellStyle name="Comma 11 2 3" xfId="442"/>
    <cellStyle name="Comma 11 2 3 2" xfId="443"/>
    <cellStyle name="Comma 11 2 4" xfId="444"/>
    <cellStyle name="Comma 11 2 4 2" xfId="445"/>
    <cellStyle name="Comma 11 2 5" xfId="446"/>
    <cellStyle name="Comma 11 2 5 2" xfId="447"/>
    <cellStyle name="Comma 11 2 6" xfId="448"/>
    <cellStyle name="Comma 11 3" xfId="449"/>
    <cellStyle name="Comma 11 3 2" xfId="450"/>
    <cellStyle name="Comma 11 3 2 2" xfId="451"/>
    <cellStyle name="Comma 11 3 2 2 2" xfId="452"/>
    <cellStyle name="Comma 11 4" xfId="453"/>
    <cellStyle name="Comma 12" xfId="454"/>
    <cellStyle name="Comma 12 2" xfId="455"/>
    <cellStyle name="Comma 12 2 2" xfId="456"/>
    <cellStyle name="Comma 12 3" xfId="457"/>
    <cellStyle name="Comma 13" xfId="458"/>
    <cellStyle name="Comma 13 2" xfId="459"/>
    <cellStyle name="Comma 14" xfId="460"/>
    <cellStyle name="Comma 14 2" xfId="461"/>
    <cellStyle name="Comma 15" xfId="462"/>
    <cellStyle name="Comma 15 2" xfId="463"/>
    <cellStyle name="Comma 15 2 2" xfId="464"/>
    <cellStyle name="Comma 15 3" xfId="465"/>
    <cellStyle name="Comma 16" xfId="466"/>
    <cellStyle name="Comma 16 2" xfId="467"/>
    <cellStyle name="Comma 16 2 2" xfId="468"/>
    <cellStyle name="Comma 16 2 3" xfId="469"/>
    <cellStyle name="Comma 16 2 4" xfId="470"/>
    <cellStyle name="Comma 16 2 4 2" xfId="471"/>
    <cellStyle name="Comma 16 3" xfId="472"/>
    <cellStyle name="Comma 16 4" xfId="473"/>
    <cellStyle name="Comma 17" xfId="474"/>
    <cellStyle name="Comma 17 2" xfId="475"/>
    <cellStyle name="Comma 17 2 2" xfId="476"/>
    <cellStyle name="Comma 17 3" xfId="477"/>
    <cellStyle name="Comma 18" xfId="478"/>
    <cellStyle name="Comma 18 2" xfId="479"/>
    <cellStyle name="Comma 18 3" xfId="480"/>
    <cellStyle name="Comma 19" xfId="481"/>
    <cellStyle name="Comma 19 2" xfId="482"/>
    <cellStyle name="Comma 2" xfId="483"/>
    <cellStyle name="Comma 2 10" xfId="484"/>
    <cellStyle name="Comma 2 11" xfId="485"/>
    <cellStyle name="Comma 2 12" xfId="486"/>
    <cellStyle name="Comma 2 12 2" xfId="487"/>
    <cellStyle name="Comma 2 12 2 2" xfId="488"/>
    <cellStyle name="Comma 2 13" xfId="489"/>
    <cellStyle name="Comma 2 13 2" xfId="490"/>
    <cellStyle name="Comma 2 2" xfId="491"/>
    <cellStyle name="Comma 2 2 10" xfId="492"/>
    <cellStyle name="Comma 2 2 11" xfId="493"/>
    <cellStyle name="Comma 2 2 12" xfId="494"/>
    <cellStyle name="Comma 2 2 12 2" xfId="495"/>
    <cellStyle name="Comma 2 2 13" xfId="496"/>
    <cellStyle name="Comma 2 2 2" xfId="497"/>
    <cellStyle name="Comma 2 2 2 2" xfId="498"/>
    <cellStyle name="Comma 2 2 2 2 2" xfId="499"/>
    <cellStyle name="Comma 2 2 2 2 3" xfId="500"/>
    <cellStyle name="Comma 2 2 2 3" xfId="501"/>
    <cellStyle name="Comma 2 2 3" xfId="502"/>
    <cellStyle name="Comma 2 2 4" xfId="503"/>
    <cellStyle name="Comma 2 2 5" xfId="504"/>
    <cellStyle name="Comma 2 2 6" xfId="505"/>
    <cellStyle name="Comma 2 2 7" xfId="506"/>
    <cellStyle name="Comma 2 2 8" xfId="507"/>
    <cellStyle name="Comma 2 2 9" xfId="508"/>
    <cellStyle name="Comma 2 3" xfId="509"/>
    <cellStyle name="Comma 2 3 2" xfId="510"/>
    <cellStyle name="Comma 2 3 2 2" xfId="511"/>
    <cellStyle name="Comma 2 3 3" xfId="512"/>
    <cellStyle name="Comma 2 3 4" xfId="513"/>
    <cellStyle name="Comma 2 4" xfId="514"/>
    <cellStyle name="Comma 2 4 2" xfId="515"/>
    <cellStyle name="Comma 2 5" xfId="516"/>
    <cellStyle name="Comma 2 6" xfId="517"/>
    <cellStyle name="Comma 2 7" xfId="518"/>
    <cellStyle name="Comma 2 8" xfId="519"/>
    <cellStyle name="Comma 2 9" xfId="520"/>
    <cellStyle name="Comma 2_ESISO Data for March2011  (3)" xfId="521"/>
    <cellStyle name="Comma 20" xfId="522"/>
    <cellStyle name="Comma 20 2" xfId="523"/>
    <cellStyle name="Comma 21" xfId="524"/>
    <cellStyle name="Comma 22" xfId="525"/>
    <cellStyle name="Comma 23" xfId="526"/>
    <cellStyle name="Comma 23 2" xfId="527"/>
    <cellStyle name="Comma 24" xfId="528"/>
    <cellStyle name="Comma 25" xfId="529"/>
    <cellStyle name="Comma 26" xfId="530"/>
    <cellStyle name="Comma 27" xfId="531"/>
    <cellStyle name="Comma 28" xfId="532"/>
    <cellStyle name="Comma 29" xfId="533"/>
    <cellStyle name="Comma 3" xfId="534"/>
    <cellStyle name="Comma 3 10" xfId="535"/>
    <cellStyle name="Comma 3 11" xfId="536"/>
    <cellStyle name="Comma 3 2" xfId="537"/>
    <cellStyle name="Comma 3 2 2" xfId="538"/>
    <cellStyle name="Comma 3 2 2 2" xfId="539"/>
    <cellStyle name="Comma 3 2 2 2 2" xfId="540"/>
    <cellStyle name="Comma 3 2 2 3" xfId="541"/>
    <cellStyle name="Comma 3 2 2 3 2" xfId="542"/>
    <cellStyle name="Comma 3 2 2 3 2 2" xfId="543"/>
    <cellStyle name="Comma 3 2 2 3 2 2 2" xfId="544"/>
    <cellStyle name="Comma 3 2 2 3 2 2 3" xfId="545"/>
    <cellStyle name="Comma 3 2 2 3 2 2 4" xfId="546"/>
    <cellStyle name="Comma 3 2 2 3 2 2 4 2" xfId="547"/>
    <cellStyle name="Comma 3 2 2 3 2 2 4 2 2" xfId="548"/>
    <cellStyle name="Comma 3 2 2 3 2 2 4 2 2 2" xfId="549"/>
    <cellStyle name="Comma 3 2 2 4" xfId="550"/>
    <cellStyle name="Comma 3 2 3" xfId="551"/>
    <cellStyle name="Comma 3 2 3 2" xfId="552"/>
    <cellStyle name="Comma 3 2 4" xfId="553"/>
    <cellStyle name="Comma 3 2 5" xfId="554"/>
    <cellStyle name="Comma 3 2 6" xfId="555"/>
    <cellStyle name="Comma 3 2 7" xfId="556"/>
    <cellStyle name="Comma 3 2 7 2" xfId="557"/>
    <cellStyle name="Comma 3 2 8" xfId="558"/>
    <cellStyle name="Comma 3 3" xfId="559"/>
    <cellStyle name="Comma 3 3 2" xfId="560"/>
    <cellStyle name="Comma 3 4" xfId="561"/>
    <cellStyle name="Comma 3 4 2" xfId="562"/>
    <cellStyle name="Comma 3 5" xfId="563"/>
    <cellStyle name="Comma 3 5 2" xfId="564"/>
    <cellStyle name="Comma 3 6" xfId="565"/>
    <cellStyle name="Comma 3 6 2" xfId="566"/>
    <cellStyle name="Comma 3 7" xfId="567"/>
    <cellStyle name="Comma 3 7 2" xfId="568"/>
    <cellStyle name="Comma 3 8" xfId="569"/>
    <cellStyle name="Comma 3 9" xfId="570"/>
    <cellStyle name="Comma 3_Ext DbtTableB 1 6 (2)" xfId="571"/>
    <cellStyle name="Comma 30" xfId="572"/>
    <cellStyle name="Comma 31" xfId="573"/>
    <cellStyle name="Comma 31 2" xfId="574"/>
    <cellStyle name="Comma 32" xfId="575"/>
    <cellStyle name="Comma 32 2" xfId="576"/>
    <cellStyle name="Comma 33" xfId="577"/>
    <cellStyle name="Comma 34" xfId="578"/>
    <cellStyle name="Comma 35" xfId="579"/>
    <cellStyle name="Comma 36" xfId="580"/>
    <cellStyle name="Comma 37" xfId="581"/>
    <cellStyle name="Comma 38" xfId="582"/>
    <cellStyle name="Comma 39" xfId="583"/>
    <cellStyle name="Comma 4" xfId="584"/>
    <cellStyle name="Comma 4 2" xfId="585"/>
    <cellStyle name="Comma 4 2 2" xfId="586"/>
    <cellStyle name="Comma 4 2 2 2" xfId="587"/>
    <cellStyle name="Comma 4 2 3" xfId="588"/>
    <cellStyle name="Comma 4 3" xfId="589"/>
    <cellStyle name="Comma 4 3 2" xfId="590"/>
    <cellStyle name="Comma 4 4" xfId="591"/>
    <cellStyle name="Comma 4 5" xfId="592"/>
    <cellStyle name="Comma 4 5 2" xfId="593"/>
    <cellStyle name="Comma 4 6" xfId="594"/>
    <cellStyle name="Comma 4_Ext DbtTableB 1 6 (2)" xfId="595"/>
    <cellStyle name="Comma 40" xfId="596"/>
    <cellStyle name="Comma 41" xfId="597"/>
    <cellStyle name="Comma 42" xfId="598"/>
    <cellStyle name="Comma 43" xfId="599"/>
    <cellStyle name="Comma 5" xfId="600"/>
    <cellStyle name="Comma 5 10" xfId="601"/>
    <cellStyle name="Comma 5 11" xfId="602"/>
    <cellStyle name="Comma 5 12" xfId="603"/>
    <cellStyle name="Comma 5 13" xfId="604"/>
    <cellStyle name="Comma 5 14" xfId="605"/>
    <cellStyle name="Comma 5 15" xfId="606"/>
    <cellStyle name="Comma 5 16" xfId="607"/>
    <cellStyle name="Comma 5 17" xfId="608"/>
    <cellStyle name="Comma 5 18" xfId="609"/>
    <cellStyle name="Comma 5 19" xfId="610"/>
    <cellStyle name="Comma 5 2" xfId="611"/>
    <cellStyle name="Comma 5 20" xfId="612"/>
    <cellStyle name="Comma 5 21" xfId="613"/>
    <cellStyle name="Comma 5 22" xfId="614"/>
    <cellStyle name="Comma 5 23" xfId="615"/>
    <cellStyle name="Comma 5 23 2" xfId="616"/>
    <cellStyle name="Comma 5 24" xfId="617"/>
    <cellStyle name="Comma 5 24 2" xfId="618"/>
    <cellStyle name="Comma 5 25" xfId="619"/>
    <cellStyle name="Comma 5 25 2" xfId="620"/>
    <cellStyle name="Comma 5 26" xfId="621"/>
    <cellStyle name="Comma 5 26 2" xfId="622"/>
    <cellStyle name="Comma 5 27" xfId="623"/>
    <cellStyle name="Comma 5 27 2" xfId="624"/>
    <cellStyle name="Comma 5 28" xfId="625"/>
    <cellStyle name="Comma 5 29" xfId="626"/>
    <cellStyle name="Comma 5 3" xfId="627"/>
    <cellStyle name="Comma 5 30" xfId="628"/>
    <cellStyle name="Comma 5 4" xfId="629"/>
    <cellStyle name="Comma 5 4 2" xfId="630"/>
    <cellStyle name="Comma 5 4 3" xfId="631"/>
    <cellStyle name="Comma 5 4 4" xfId="632"/>
    <cellStyle name="Comma 5 4 5" xfId="633"/>
    <cellStyle name="Comma 5 4 6" xfId="634"/>
    <cellStyle name="Comma 5 4 7" xfId="635"/>
    <cellStyle name="Comma 5 5" xfId="636"/>
    <cellStyle name="Comma 5 6" xfId="637"/>
    <cellStyle name="Comma 5 7" xfId="638"/>
    <cellStyle name="Comma 5 8" xfId="639"/>
    <cellStyle name="Comma 5 9" xfId="640"/>
    <cellStyle name="Comma 6" xfId="641"/>
    <cellStyle name="Comma 6 2" xfId="642"/>
    <cellStyle name="Comma 6 2 2" xfId="643"/>
    <cellStyle name="Comma 6 2 2 2" xfId="644"/>
    <cellStyle name="Comma 6 2 3" xfId="645"/>
    <cellStyle name="Comma 6 2 4" xfId="646"/>
    <cellStyle name="Comma 6 3" xfId="647"/>
    <cellStyle name="Comma 6 3 2" xfId="648"/>
    <cellStyle name="Comma 6 4" xfId="649"/>
    <cellStyle name="Comma 6 5" xfId="650"/>
    <cellStyle name="Comma 7" xfId="651"/>
    <cellStyle name="Comma 7 2" xfId="652"/>
    <cellStyle name="Comma 7 2 2" xfId="653"/>
    <cellStyle name="Comma 7 2 2 2" xfId="654"/>
    <cellStyle name="Comma 7 2 3" xfId="655"/>
    <cellStyle name="Comma 7 3" xfId="656"/>
    <cellStyle name="Comma 7 3 2" xfId="657"/>
    <cellStyle name="Comma 7 4" xfId="658"/>
    <cellStyle name="Comma 8" xfId="659"/>
    <cellStyle name="Comma 8 2" xfId="660"/>
    <cellStyle name="Comma 8 2 2" xfId="661"/>
    <cellStyle name="Comma 8 3" xfId="662"/>
    <cellStyle name="Comma 9" xfId="663"/>
    <cellStyle name="Comma 9 2" xfId="664"/>
    <cellStyle name="Comma 9 2 2" xfId="665"/>
    <cellStyle name="Comma 9 3" xfId="666"/>
    <cellStyle name="Currency [0] 2" xfId="667"/>
    <cellStyle name="Currency [0] 2 2" xfId="668"/>
    <cellStyle name="Currency 10" xfId="669"/>
    <cellStyle name="Currency 2" xfId="670"/>
    <cellStyle name="Currency 2 2" xfId="671"/>
    <cellStyle name="Currency 2 3" xfId="672"/>
    <cellStyle name="Currency 3" xfId="673"/>
    <cellStyle name="Currency 4" xfId="674"/>
    <cellStyle name="Currency 5" xfId="675"/>
    <cellStyle name="Currency 6" xfId="676"/>
    <cellStyle name="Currency 7" xfId="677"/>
    <cellStyle name="Currency 8" xfId="678"/>
    <cellStyle name="Currency 9" xfId="679"/>
    <cellStyle name="Excel.Chart" xfId="680"/>
    <cellStyle name="Explanatory Text 2" xfId="681"/>
    <cellStyle name="Explanatory Text 2 2" xfId="682"/>
    <cellStyle name="Explanatory Text 3" xfId="683"/>
    <cellStyle name="Explanatory Text 4" xfId="684"/>
    <cellStyle name="Explanatory Text 5" xfId="685"/>
    <cellStyle name="Explanatory Text 6" xfId="686"/>
    <cellStyle name="Explanatory Text 7" xfId="687"/>
    <cellStyle name="Explanatory Text 8" xfId="688"/>
    <cellStyle name="Explanatory Text 9" xfId="689"/>
    <cellStyle name="genera" xfId="690"/>
    <cellStyle name="Good 2" xfId="691"/>
    <cellStyle name="Good 2 2" xfId="692"/>
    <cellStyle name="Good 3" xfId="693"/>
    <cellStyle name="Good 4" xfId="694"/>
    <cellStyle name="Good 5" xfId="695"/>
    <cellStyle name="Good 6" xfId="696"/>
    <cellStyle name="Good 7" xfId="697"/>
    <cellStyle name="Good 8" xfId="698"/>
    <cellStyle name="Good 9" xfId="699"/>
    <cellStyle name="GOVDATA" xfId="700"/>
    <cellStyle name="Heading 1 2" xfId="701"/>
    <cellStyle name="Heading 1 2 2" xfId="702"/>
    <cellStyle name="Heading 1 3" xfId="703"/>
    <cellStyle name="Heading 1 4" xfId="704"/>
    <cellStyle name="Heading 1 5" xfId="705"/>
    <cellStyle name="Heading 1 6" xfId="706"/>
    <cellStyle name="Heading 1 7" xfId="707"/>
    <cellStyle name="Heading 1 8" xfId="708"/>
    <cellStyle name="Heading 1 9" xfId="709"/>
    <cellStyle name="Heading 2 2" xfId="710"/>
    <cellStyle name="Heading 2 2 2" xfId="711"/>
    <cellStyle name="Heading 2 3" xfId="712"/>
    <cellStyle name="Heading 2 4" xfId="713"/>
    <cellStyle name="Heading 2 5" xfId="714"/>
    <cellStyle name="Heading 2 6" xfId="715"/>
    <cellStyle name="Heading 2 7" xfId="716"/>
    <cellStyle name="Heading 2 8" xfId="717"/>
    <cellStyle name="Heading 2 9" xfId="718"/>
    <cellStyle name="Heading 3 2" xfId="719"/>
    <cellStyle name="Heading 3 2 2" xfId="720"/>
    <cellStyle name="Heading 3 3" xfId="721"/>
    <cellStyle name="Heading 3 4" xfId="722"/>
    <cellStyle name="Heading 3 5" xfId="723"/>
    <cellStyle name="Heading 3 6" xfId="724"/>
    <cellStyle name="Heading 3 7" xfId="725"/>
    <cellStyle name="Heading 3 8" xfId="726"/>
    <cellStyle name="Heading 3 9" xfId="727"/>
    <cellStyle name="Heading 4 2" xfId="728"/>
    <cellStyle name="Heading 4 2 2" xfId="729"/>
    <cellStyle name="Heading 4 3" xfId="730"/>
    <cellStyle name="Heading 4 4" xfId="731"/>
    <cellStyle name="Heading 4 5" xfId="732"/>
    <cellStyle name="Heading 4 6" xfId="733"/>
    <cellStyle name="Heading 4 7" xfId="734"/>
    <cellStyle name="Heading 4 8" xfId="735"/>
    <cellStyle name="Heading 4 9" xfId="736"/>
    <cellStyle name="Hyperlink" xfId="2" builtinId="8"/>
    <cellStyle name="Hyperlink 2" xfId="737"/>
    <cellStyle name="Input 2" xfId="738"/>
    <cellStyle name="Input 2 2" xfId="739"/>
    <cellStyle name="Input 3" xfId="740"/>
    <cellStyle name="Input 4" xfId="741"/>
    <cellStyle name="Input 5" xfId="742"/>
    <cellStyle name="Input 6" xfId="743"/>
    <cellStyle name="Input 7" xfId="744"/>
    <cellStyle name="Input 8" xfId="745"/>
    <cellStyle name="Input 9" xfId="746"/>
    <cellStyle name="Linked Cell 2" xfId="747"/>
    <cellStyle name="Linked Cell 2 2" xfId="748"/>
    <cellStyle name="Linked Cell 2 2 2" xfId="749"/>
    <cellStyle name="Linked Cell 2 2 3" xfId="750"/>
    <cellStyle name="Linked Cell 2 3" xfId="751"/>
    <cellStyle name="Linked Cell 2 4" xfId="752"/>
    <cellStyle name="Linked Cell 3" xfId="753"/>
    <cellStyle name="Linked Cell 3 2" xfId="754"/>
    <cellStyle name="Linked Cell 3 3" xfId="755"/>
    <cellStyle name="Linked Cell 4" xfId="756"/>
    <cellStyle name="Linked Cell 4 2" xfId="757"/>
    <cellStyle name="Linked Cell 4 3" xfId="758"/>
    <cellStyle name="Linked Cell 5" xfId="759"/>
    <cellStyle name="Linked Cell 5 2" xfId="760"/>
    <cellStyle name="Linked Cell 5 3" xfId="761"/>
    <cellStyle name="Linked Cell 6" xfId="762"/>
    <cellStyle name="Linked Cell 6 2" xfId="763"/>
    <cellStyle name="Linked Cell 6 3" xfId="764"/>
    <cellStyle name="Linked Cell 7" xfId="765"/>
    <cellStyle name="Linked Cell 7 2" xfId="766"/>
    <cellStyle name="Linked Cell 7 3" xfId="767"/>
    <cellStyle name="Linked Cell 8" xfId="768"/>
    <cellStyle name="Linked Cell 8 2" xfId="769"/>
    <cellStyle name="Linked Cell 8 3" xfId="770"/>
    <cellStyle name="Linked Cell 9" xfId="771"/>
    <cellStyle name="Linked Cell 9 2" xfId="772"/>
    <cellStyle name="Linked Cell 9 3" xfId="773"/>
    <cellStyle name="Millares [0]_11.1.3. bis" xfId="774"/>
    <cellStyle name="Millares_11.1.3. bis" xfId="775"/>
    <cellStyle name="Moneda [0]_11.1.3. bis" xfId="776"/>
    <cellStyle name="Moneda_11.1.3. bis" xfId="777"/>
    <cellStyle name="NA_gray" xfId="778"/>
    <cellStyle name="Neutral 2" xfId="779"/>
    <cellStyle name="Neutral 2 2" xfId="780"/>
    <cellStyle name="Neutral 3" xfId="781"/>
    <cellStyle name="Neutral 4" xfId="782"/>
    <cellStyle name="Neutral 5" xfId="783"/>
    <cellStyle name="Neutral 6" xfId="784"/>
    <cellStyle name="Neutral 7" xfId="785"/>
    <cellStyle name="Neutral 8" xfId="786"/>
    <cellStyle name="Neutral 9" xfId="787"/>
    <cellStyle name="Normal" xfId="0" builtinId="0"/>
    <cellStyle name="Normal - Style1" xfId="788"/>
    <cellStyle name="Normal 10" xfId="789"/>
    <cellStyle name="Normal 10 2" xfId="790"/>
    <cellStyle name="Normal 10 2 2" xfId="791"/>
    <cellStyle name="Normal 10 3" xfId="792"/>
    <cellStyle name="Normal 10 4" xfId="793"/>
    <cellStyle name="Normal 10 5" xfId="794"/>
    <cellStyle name="Normal 10 6" xfId="795"/>
    <cellStyle name="Normal 10 6 2" xfId="796"/>
    <cellStyle name="Normal 10 6 2 2" xfId="797"/>
    <cellStyle name="Normal 10 6 2 2 2" xfId="798"/>
    <cellStyle name="Normal 10 6 2 2 3" xfId="799"/>
    <cellStyle name="Normal 11" xfId="800"/>
    <cellStyle name="Normal 11 2" xfId="801"/>
    <cellStyle name="Normal 11 2 2" xfId="802"/>
    <cellStyle name="Normal 11 3" xfId="803"/>
    <cellStyle name="Normal 12" xfId="804"/>
    <cellStyle name="Normal 12 2" xfId="805"/>
    <cellStyle name="Normal 12 3" xfId="806"/>
    <cellStyle name="Normal 12 3 2" xfId="807"/>
    <cellStyle name="Normal 12 4" xfId="808"/>
    <cellStyle name="Normal 12 5" xfId="809"/>
    <cellStyle name="Normal 13" xfId="810"/>
    <cellStyle name="Normal 13 2" xfId="811"/>
    <cellStyle name="Normal 13 3" xfId="812"/>
    <cellStyle name="Normal 13 4" xfId="813"/>
    <cellStyle name="Normal 13 5" xfId="814"/>
    <cellStyle name="Normal 14" xfId="815"/>
    <cellStyle name="Normal 14 2" xfId="816"/>
    <cellStyle name="Normal 14 2 2" xfId="817"/>
    <cellStyle name="Normal 14 2 2 2" xfId="818"/>
    <cellStyle name="Normal 14 2 2 2 2" xfId="819"/>
    <cellStyle name="Normal 14 2 2 2 3" xfId="820"/>
    <cellStyle name="Normal 14 2 2 2 4" xfId="821"/>
    <cellStyle name="Normal 14 2 2 2 5" xfId="822"/>
    <cellStyle name="Normal 14 2 3" xfId="823"/>
    <cellStyle name="Normal 14 3" xfId="824"/>
    <cellStyle name="Normal 14 4" xfId="825"/>
    <cellStyle name="Normal 14 5" xfId="826"/>
    <cellStyle name="Normal 14_Graph Tables" xfId="827"/>
    <cellStyle name="Normal 15" xfId="828"/>
    <cellStyle name="Normal 15 2" xfId="829"/>
    <cellStyle name="Normal 15 3" xfId="830"/>
    <cellStyle name="Normal 15 4" xfId="831"/>
    <cellStyle name="Normal 15 5" xfId="832"/>
    <cellStyle name="Normal 16" xfId="833"/>
    <cellStyle name="Normal 16 2" xfId="834"/>
    <cellStyle name="Normal 16 3" xfId="835"/>
    <cellStyle name="Normal 16 4" xfId="836"/>
    <cellStyle name="Normal 17" xfId="837"/>
    <cellStyle name="Normal 17 2" xfId="838"/>
    <cellStyle name="Normal 17 2 2" xfId="839"/>
    <cellStyle name="Normal 18" xfId="840"/>
    <cellStyle name="Normal 18 2" xfId="841"/>
    <cellStyle name="Normal 18 3" xfId="842"/>
    <cellStyle name="Normal 19" xfId="843"/>
    <cellStyle name="Normal 19 2" xfId="844"/>
    <cellStyle name="Normal 19 3" xfId="845"/>
    <cellStyle name="Normal 2" xfId="846"/>
    <cellStyle name="Normal 2 10" xfId="847"/>
    <cellStyle name="Normal 2 10 2" xfId="848"/>
    <cellStyle name="Normal 2 10 3" xfId="849"/>
    <cellStyle name="Normal 2 10 4" xfId="850"/>
    <cellStyle name="Normal 2 10 5" xfId="851"/>
    <cellStyle name="Normal 2 11" xfId="852"/>
    <cellStyle name="Normal 2 11 2" xfId="853"/>
    <cellStyle name="Normal 2 11 3" xfId="854"/>
    <cellStyle name="Normal 2 11 4" xfId="855"/>
    <cellStyle name="Normal 2 12" xfId="856"/>
    <cellStyle name="Normal 2 13" xfId="857"/>
    <cellStyle name="Normal 2 14" xfId="858"/>
    <cellStyle name="Normal 2 15" xfId="859"/>
    <cellStyle name="Normal 2 2" xfId="860"/>
    <cellStyle name="Normal 2 2 10" xfId="861"/>
    <cellStyle name="Normal 2 2 11" xfId="862"/>
    <cellStyle name="Normal 2 2 2" xfId="863"/>
    <cellStyle name="Normal 2 2 3" xfId="864"/>
    <cellStyle name="Normal 2 2 4" xfId="865"/>
    <cellStyle name="Normal 2 2 5" xfId="866"/>
    <cellStyle name="Normal 2 2 6" xfId="867"/>
    <cellStyle name="Normal 2 2 7" xfId="868"/>
    <cellStyle name="Normal 2 2 8" xfId="869"/>
    <cellStyle name="Normal 2 2 9" xfId="870"/>
    <cellStyle name="Normal 2 2_2nd QTR 2009 Economic Report - Revised" xfId="871"/>
    <cellStyle name="Normal 2 3" xfId="872"/>
    <cellStyle name="Normal 2 3 2" xfId="873"/>
    <cellStyle name="Normal 2 3 3" xfId="874"/>
    <cellStyle name="Normal 2 3 4" xfId="875"/>
    <cellStyle name="Normal 2 4" xfId="876"/>
    <cellStyle name="Normal 2 4 2" xfId="877"/>
    <cellStyle name="Normal 2 4 3" xfId="878"/>
    <cellStyle name="Normal 2 4 4" xfId="879"/>
    <cellStyle name="Normal 2 5" xfId="880"/>
    <cellStyle name="Normal 2 5 2" xfId="881"/>
    <cellStyle name="Normal 2 5 3" xfId="882"/>
    <cellStyle name="Normal 2 5 4" xfId="883"/>
    <cellStyle name="Normal 2 5 5" xfId="884"/>
    <cellStyle name="Normal 2 6" xfId="885"/>
    <cellStyle name="Normal 2 6 2" xfId="886"/>
    <cellStyle name="Normal 2 6 3" xfId="887"/>
    <cellStyle name="Normal 2 6 4" xfId="888"/>
    <cellStyle name="Normal 2 6 5" xfId="889"/>
    <cellStyle name="Normal 2 7" xfId="890"/>
    <cellStyle name="Normal 2 7 2" xfId="891"/>
    <cellStyle name="Normal 2 7 3" xfId="892"/>
    <cellStyle name="Normal 2 7 4" xfId="893"/>
    <cellStyle name="Normal 2 7 5" xfId="894"/>
    <cellStyle name="Normal 2 8" xfId="895"/>
    <cellStyle name="Normal 2 8 2" xfId="896"/>
    <cellStyle name="Normal 2 8 3" xfId="897"/>
    <cellStyle name="Normal 2 8 4" xfId="898"/>
    <cellStyle name="Normal 2 8 5" xfId="899"/>
    <cellStyle name="Normal 2 9" xfId="900"/>
    <cellStyle name="Normal 2 9 2" xfId="901"/>
    <cellStyle name="Normal 2 9 3" xfId="902"/>
    <cellStyle name="Normal 2 9 4" xfId="903"/>
    <cellStyle name="Normal 2 9 5" xfId="904"/>
    <cellStyle name="Normal 2_ESISO Data for March2011  (3)" xfId="905"/>
    <cellStyle name="Normal 20" xfId="906"/>
    <cellStyle name="Normal 20 2" xfId="907"/>
    <cellStyle name="Normal 20 3" xfId="908"/>
    <cellStyle name="Normal 21" xfId="909"/>
    <cellStyle name="Normal 21 2" xfId="910"/>
    <cellStyle name="Normal 22" xfId="911"/>
    <cellStyle name="Normal 23" xfId="912"/>
    <cellStyle name="Normal 23 2" xfId="913"/>
    <cellStyle name="Normal 24" xfId="914"/>
    <cellStyle name="Normal 24 2" xfId="915"/>
    <cellStyle name="Normal 25" xfId="916"/>
    <cellStyle name="Normal 25 2" xfId="917"/>
    <cellStyle name="Normal 26" xfId="918"/>
    <cellStyle name="Normal 26 2" xfId="919"/>
    <cellStyle name="Normal 27" xfId="920"/>
    <cellStyle name="Normal 28" xfId="921"/>
    <cellStyle name="Normal 29" xfId="922"/>
    <cellStyle name="Normal 29 2" xfId="923"/>
    <cellStyle name="Normal 3" xfId="924"/>
    <cellStyle name="Normal 3 2" xfId="925"/>
    <cellStyle name="Normal 3 2 2" xfId="926"/>
    <cellStyle name="Normal 3 2 2 2" xfId="927"/>
    <cellStyle name="Normal 3 2 3" xfId="928"/>
    <cellStyle name="Normal 3 2 4" xfId="929"/>
    <cellStyle name="Normal 3 3" xfId="930"/>
    <cellStyle name="Normal 3 3 2" xfId="931"/>
    <cellStyle name="Normal 3 3 3" xfId="932"/>
    <cellStyle name="Normal 3 4" xfId="933"/>
    <cellStyle name="Normal 3 5" xfId="934"/>
    <cellStyle name="Normal 3 5 2" xfId="935"/>
    <cellStyle name="Normal 3 6" xfId="936"/>
    <cellStyle name="Normal 3 7" xfId="937"/>
    <cellStyle name="Normal 3_ART 2007 Consolidated (tabbs 1 - 65)" xfId="938"/>
    <cellStyle name="Normal 30" xfId="939"/>
    <cellStyle name="Normal 30 2" xfId="940"/>
    <cellStyle name="Normal 31" xfId="941"/>
    <cellStyle name="Normal 32" xfId="942"/>
    <cellStyle name="Normal 33" xfId="943"/>
    <cellStyle name="Normal 34" xfId="944"/>
    <cellStyle name="Normal 35" xfId="945"/>
    <cellStyle name="Normal 36" xfId="946"/>
    <cellStyle name="Normal 37" xfId="947"/>
    <cellStyle name="Normal 38" xfId="948"/>
    <cellStyle name="Normal 4" xfId="949"/>
    <cellStyle name="Normal 4 10" xfId="950"/>
    <cellStyle name="Normal 4 11" xfId="951"/>
    <cellStyle name="Normal 4 12" xfId="952"/>
    <cellStyle name="Normal 4 13" xfId="953"/>
    <cellStyle name="Normal 4 14" xfId="954"/>
    <cellStyle name="Normal 4 15" xfId="955"/>
    <cellStyle name="Normal 4 16" xfId="956"/>
    <cellStyle name="Normal 4 17" xfId="957"/>
    <cellStyle name="Normal 4 18" xfId="958"/>
    <cellStyle name="Normal 4 19" xfId="959"/>
    <cellStyle name="Normal 4 2" xfId="960"/>
    <cellStyle name="Normal 4 2 2" xfId="961"/>
    <cellStyle name="Normal 4 2 2 2" xfId="962"/>
    <cellStyle name="Normal 4 2 2 2 2" xfId="963"/>
    <cellStyle name="Normal 4 2 2 3" xfId="964"/>
    <cellStyle name="Normal 4 2 2 4" xfId="965"/>
    <cellStyle name="Normal 4 2 2 5" xfId="966"/>
    <cellStyle name="Normal 4 2 2 5 2" xfId="967"/>
    <cellStyle name="Normal 4 2 2 5 2 2" xfId="968"/>
    <cellStyle name="Normal 4 2 2 5 2 2 2" xfId="969"/>
    <cellStyle name="Normal 4 2 2 5 2 2 2 2" xfId="970"/>
    <cellStyle name="Normal 4 2 2 5 2 2 2 2 2" xfId="971"/>
    <cellStyle name="Normal 4 2 3" xfId="972"/>
    <cellStyle name="Normal 4 2 3 2" xfId="973"/>
    <cellStyle name="Normal 4 2 4" xfId="974"/>
    <cellStyle name="Normal 4 20" xfId="975"/>
    <cellStyle name="Normal 4 21" xfId="976"/>
    <cellStyle name="Normal 4 22" xfId="977"/>
    <cellStyle name="Normal 4 23" xfId="978"/>
    <cellStyle name="Normal 4 23 2" xfId="979"/>
    <cellStyle name="Normal 4 24" xfId="980"/>
    <cellStyle name="Normal 4 24 2" xfId="981"/>
    <cellStyle name="Normal 4 25" xfId="982"/>
    <cellStyle name="Normal 4 25 2" xfId="983"/>
    <cellStyle name="Normal 4 26" xfId="984"/>
    <cellStyle name="Normal 4 26 2" xfId="985"/>
    <cellStyle name="Normal 4 27" xfId="986"/>
    <cellStyle name="Normal 4 27 2" xfId="987"/>
    <cellStyle name="Normal 4 28" xfId="988"/>
    <cellStyle name="Normal 4 29" xfId="989"/>
    <cellStyle name="Normal 4 3" xfId="990"/>
    <cellStyle name="Normal 4 3 2" xfId="991"/>
    <cellStyle name="Normal 4 3 2 2" xfId="992"/>
    <cellStyle name="Normal 4 3 2 2 2" xfId="993"/>
    <cellStyle name="Normal 4 3 2 3" xfId="994"/>
    <cellStyle name="Normal 4 3 2 3 2" xfId="995"/>
    <cellStyle name="Normal 4 3 2 3 2 2" xfId="996"/>
    <cellStyle name="Normal 4 3 2 3 2 3" xfId="997"/>
    <cellStyle name="Normal 4 3 2 3 2 3 2" xfId="998"/>
    <cellStyle name="Normal 4 3 2 3 2 3 3" xfId="999"/>
    <cellStyle name="Normal 4 3 2 3 2 3 4" xfId="1000"/>
    <cellStyle name="Normal 4 3 2 3 2 3 4 2" xfId="1001"/>
    <cellStyle name="Normal 4 3 2 3 2 3 4 2 2" xfId="1002"/>
    <cellStyle name="Normal 4 3 2 3 2 3 4 2 2 2" xfId="1003"/>
    <cellStyle name="Normal 4 3 2 3 2 3 5" xfId="1004"/>
    <cellStyle name="Normal 4 3 2 3 2 3 5 2" xfId="1005"/>
    <cellStyle name="Normal 4 3 2 3 2 3 5 2 2" xfId="1006"/>
    <cellStyle name="Normal 4 3 2 3 2 3 5 2 2 2" xfId="1007"/>
    <cellStyle name="Normal 4 3 3" xfId="1008"/>
    <cellStyle name="Normal 4 3 3 2" xfId="1009"/>
    <cellStyle name="Normal 4 3 4" xfId="1010"/>
    <cellStyle name="Normal 4 4" xfId="1011"/>
    <cellStyle name="Normal 4 4 2" xfId="1012"/>
    <cellStyle name="Normal 4 4 3" xfId="1013"/>
    <cellStyle name="Normal 4 4 4" xfId="1014"/>
    <cellStyle name="Normal 4 4 5" xfId="1015"/>
    <cellStyle name="Normal 4 4 6" xfId="1016"/>
    <cellStyle name="Normal 4 4 7" xfId="1017"/>
    <cellStyle name="Normal 4 5" xfId="1018"/>
    <cellStyle name="Normal 4 6" xfId="1019"/>
    <cellStyle name="Normal 4 7" xfId="1020"/>
    <cellStyle name="Normal 4 8" xfId="1021"/>
    <cellStyle name="Normal 4 9" xfId="1022"/>
    <cellStyle name="Normal 4_4th Qtr. 2010 Tables" xfId="1023"/>
    <cellStyle name="Normal 5" xfId="1024"/>
    <cellStyle name="Normal 5 2" xfId="1025"/>
    <cellStyle name="Normal 5 2 2" xfId="1026"/>
    <cellStyle name="Normal 5 3" xfId="1027"/>
    <cellStyle name="Normal 5 4" xfId="1028"/>
    <cellStyle name="Normal 5 5" xfId="1029"/>
    <cellStyle name="Normal 5_Ext DbtTableB 1 6 (2)" xfId="1030"/>
    <cellStyle name="Normal 6" xfId="1031"/>
    <cellStyle name="Normal 6 2" xfId="1032"/>
    <cellStyle name="Normal 6 2 2" xfId="1033"/>
    <cellStyle name="Normal 6 3" xfId="1034"/>
    <cellStyle name="Normal 6 4" xfId="1035"/>
    <cellStyle name="Normal 7" xfId="1036"/>
    <cellStyle name="Normal 7 2" xfId="1037"/>
    <cellStyle name="Normal 7 2 2" xfId="1038"/>
    <cellStyle name="Normal 7 3" xfId="1039"/>
    <cellStyle name="Normal 7 4" xfId="1040"/>
    <cellStyle name="Normal 8" xfId="1041"/>
    <cellStyle name="Normal 8 2" xfId="1042"/>
    <cellStyle name="Normal 8 2 2" xfId="1043"/>
    <cellStyle name="Normal 8 3" xfId="1044"/>
    <cellStyle name="Normal 8 4" xfId="1045"/>
    <cellStyle name="Normal 9" xfId="1046"/>
    <cellStyle name="Normal 9 2" xfId="1047"/>
    <cellStyle name="Normal 9 2 2" xfId="1048"/>
    <cellStyle name="Normal 9 2 2 2" xfId="1049"/>
    <cellStyle name="Normal 9 3" xfId="1050"/>
    <cellStyle name="Normal 9 4" xfId="1051"/>
    <cellStyle name="Note 2" xfId="1052"/>
    <cellStyle name="Note 2 2" xfId="1053"/>
    <cellStyle name="Note 2 2 2" xfId="1054"/>
    <cellStyle name="Note 2 2 2 2" xfId="1055"/>
    <cellStyle name="Note 2 2 3" xfId="1056"/>
    <cellStyle name="Note 2 3" xfId="1057"/>
    <cellStyle name="Note 2 3 2" xfId="1058"/>
    <cellStyle name="Note 2 4" xfId="1059"/>
    <cellStyle name="Note 3" xfId="1060"/>
    <cellStyle name="Note 3 2" xfId="1061"/>
    <cellStyle name="Note 3 2 2" xfId="1062"/>
    <cellStyle name="Note 3 3" xfId="1063"/>
    <cellStyle name="Note 4" xfId="1064"/>
    <cellStyle name="Note 4 2" xfId="1065"/>
    <cellStyle name="Note 4 3" xfId="1066"/>
    <cellStyle name="Note 5" xfId="1067"/>
    <cellStyle name="Note 5 2" xfId="1068"/>
    <cellStyle name="Note 6" xfId="1069"/>
    <cellStyle name="Note 6 2" xfId="1070"/>
    <cellStyle name="Note 7" xfId="1071"/>
    <cellStyle name="Note 7 2" xfId="1072"/>
    <cellStyle name="Note 8" xfId="1073"/>
    <cellStyle name="Note 8 2" xfId="1074"/>
    <cellStyle name="Note 9" xfId="1075"/>
    <cellStyle name="Note 9 2" xfId="1076"/>
    <cellStyle name="Output 2" xfId="1077"/>
    <cellStyle name="Output 2 2" xfId="1078"/>
    <cellStyle name="Output 3" xfId="1079"/>
    <cellStyle name="Output 4" xfId="1080"/>
    <cellStyle name="Output 5" xfId="1081"/>
    <cellStyle name="Output 6" xfId="1082"/>
    <cellStyle name="Output 7" xfId="1083"/>
    <cellStyle name="Output 8" xfId="1084"/>
    <cellStyle name="Output 9" xfId="1085"/>
    <cellStyle name="Percent 2" xfId="1086"/>
    <cellStyle name="Percent 2 2" xfId="1087"/>
    <cellStyle name="Percent 2 2 2" xfId="1088"/>
    <cellStyle name="Percent 2 2 3" xfId="1089"/>
    <cellStyle name="Percent 2 3" xfId="1090"/>
    <cellStyle name="Percent 2 4" xfId="1091"/>
    <cellStyle name="Percent 2 5" xfId="1092"/>
    <cellStyle name="s44" xfId="1093"/>
    <cellStyle name="s48" xfId="1094"/>
    <cellStyle name="s73" xfId="1095"/>
    <cellStyle name="s80" xfId="1096"/>
    <cellStyle name="s85" xfId="1097"/>
    <cellStyle name="s94" xfId="1098"/>
    <cellStyle name="s95" xfId="1099"/>
    <cellStyle name="Style 1" xfId="1100"/>
    <cellStyle name="Title 2" xfId="1101"/>
    <cellStyle name="Title 2 2" xfId="1102"/>
    <cellStyle name="Title 3" xfId="1103"/>
    <cellStyle name="Title 4" xfId="1104"/>
    <cellStyle name="Title 5" xfId="1105"/>
    <cellStyle name="Title 6" xfId="1106"/>
    <cellStyle name="Title 7" xfId="1107"/>
    <cellStyle name="Title 8" xfId="1108"/>
    <cellStyle name="Title 9" xfId="1109"/>
    <cellStyle name="Total 2" xfId="1110"/>
    <cellStyle name="Total 2 2" xfId="1111"/>
    <cellStyle name="Total 3" xfId="1112"/>
    <cellStyle name="Total 4" xfId="1113"/>
    <cellStyle name="Total 5" xfId="1114"/>
    <cellStyle name="Total 6" xfId="1115"/>
    <cellStyle name="Total 7" xfId="1116"/>
    <cellStyle name="Total 8" xfId="1117"/>
    <cellStyle name="Total 9" xfId="1118"/>
    <cellStyle name="Untitled1" xfId="1119"/>
    <cellStyle name="Warning Text 2" xfId="1120"/>
    <cellStyle name="Warning Text 2 2" xfId="1121"/>
    <cellStyle name="Warning Text 3" xfId="1122"/>
    <cellStyle name="Warning Text 4" xfId="1123"/>
    <cellStyle name="Warning Text 5" xfId="1124"/>
    <cellStyle name="Warning Text 6" xfId="1125"/>
    <cellStyle name="Warning Text 7" xfId="1126"/>
    <cellStyle name="Warning Text 8" xfId="1127"/>
    <cellStyle name="Warning Text 9" xfId="1128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45720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45720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45720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399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1314450" y="6107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45720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45720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45720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45720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45720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45720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45720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36195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36195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36195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389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457200" y="6016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389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457200" y="6016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389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361950" y="6016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389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361950" y="6016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389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361950" y="6016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45720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45720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36195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36195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36195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499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1314450" y="7591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500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457200" y="7610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500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457200" y="7610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500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361950" y="7610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500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361950" y="7610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500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361950" y="7610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2553</xdr:row>
      <xdr:rowOff>130969</xdr:rowOff>
    </xdr:from>
    <xdr:ext cx="184731" cy="264560"/>
    <xdr:sp macro="" textlink="">
      <xdr:nvSpPr>
        <xdr:cNvPr id="32" name="TextBox 31"/>
        <xdr:cNvSpPr txBox="1"/>
      </xdr:nvSpPr>
      <xdr:spPr>
        <a:xfrm>
          <a:off x="457200" y="4175259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2121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1314450" y="3467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2125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457200" y="3475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2125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457200" y="3475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2125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361950" y="3475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2125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361950" y="3475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2125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361950" y="3475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500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1940719" y="84034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501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501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501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501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501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501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1940719" y="84034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502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502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502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502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502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502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194071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502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1940719" y="84034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503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503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503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503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503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503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194071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503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1940719" y="84034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504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504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504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504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504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504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194071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504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1940719" y="84034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505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505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505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505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505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505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194071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505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1940719" y="84034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506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506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506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506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506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506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194071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506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1940719" y="84034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507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507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507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507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507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507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194071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507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1940719" y="84034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508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508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508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508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508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508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194071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508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1940719" y="84034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509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509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509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509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509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509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194071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509</xdr:row>
      <xdr:rowOff>0</xdr:rowOff>
    </xdr:from>
    <xdr:ext cx="184731" cy="264560"/>
    <xdr:sp macro="" textlink="">
      <xdr:nvSpPr>
        <xdr:cNvPr id="101" name="TextBox 100"/>
        <xdr:cNvSpPr txBox="1"/>
      </xdr:nvSpPr>
      <xdr:spPr>
        <a:xfrm>
          <a:off x="1940719" y="84034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510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510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510</xdr:row>
      <xdr:rowOff>0</xdr:rowOff>
    </xdr:from>
    <xdr:ext cx="184731" cy="264560"/>
    <xdr:sp macro="" textlink="">
      <xdr:nvSpPr>
        <xdr:cNvPr id="104" name="TextBox 103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510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510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510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194071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510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1940719" y="84034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511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511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511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511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511</xdr:row>
      <xdr:rowOff>0</xdr:rowOff>
    </xdr:from>
    <xdr:ext cx="184731" cy="264560"/>
    <xdr:sp macro="" textlink="">
      <xdr:nvSpPr>
        <xdr:cNvPr id="113" name="TextBox 112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511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194071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511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1940719" y="84034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512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512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512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512</xdr:row>
      <xdr:rowOff>0</xdr:rowOff>
    </xdr:from>
    <xdr:ext cx="184731" cy="264560"/>
    <xdr:sp macro="" textlink="">
      <xdr:nvSpPr>
        <xdr:cNvPr id="119" name="TextBox 118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512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512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194071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512</xdr:row>
      <xdr:rowOff>0</xdr:rowOff>
    </xdr:from>
    <xdr:ext cx="184731" cy="264560"/>
    <xdr:sp macro="" textlink="">
      <xdr:nvSpPr>
        <xdr:cNvPr id="122" name="TextBox 121"/>
        <xdr:cNvSpPr txBox="1"/>
      </xdr:nvSpPr>
      <xdr:spPr>
        <a:xfrm>
          <a:off x="1940719" y="84034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513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513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513</xdr:row>
      <xdr:rowOff>0</xdr:rowOff>
    </xdr:from>
    <xdr:ext cx="184731" cy="264560"/>
    <xdr:sp macro="" textlink="">
      <xdr:nvSpPr>
        <xdr:cNvPr id="125" name="TextBox 124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513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513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513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194071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513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1940719" y="84034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514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514</xdr:row>
      <xdr:rowOff>0</xdr:rowOff>
    </xdr:from>
    <xdr:ext cx="184731" cy="264560"/>
    <xdr:sp macro="" textlink="">
      <xdr:nvSpPr>
        <xdr:cNvPr id="131" name="TextBox 130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514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514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514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514</xdr:row>
      <xdr:rowOff>0</xdr:rowOff>
    </xdr:from>
    <xdr:ext cx="184731" cy="264560"/>
    <xdr:sp macro="" textlink="">
      <xdr:nvSpPr>
        <xdr:cNvPr id="135" name="TextBox 134"/>
        <xdr:cNvSpPr txBox="1"/>
      </xdr:nvSpPr>
      <xdr:spPr>
        <a:xfrm>
          <a:off x="194071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514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1940719" y="84034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515</xdr:row>
      <xdr:rowOff>0</xdr:rowOff>
    </xdr:from>
    <xdr:ext cx="184731" cy="264560"/>
    <xdr:sp macro="" textlink="">
      <xdr:nvSpPr>
        <xdr:cNvPr id="137" name="TextBox 136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515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515</xdr:row>
      <xdr:rowOff>0</xdr:rowOff>
    </xdr:from>
    <xdr:ext cx="184731" cy="264560"/>
    <xdr:sp macro="" textlink="">
      <xdr:nvSpPr>
        <xdr:cNvPr id="139" name="TextBox 138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515</xdr:row>
      <xdr:rowOff>0</xdr:rowOff>
    </xdr:from>
    <xdr:ext cx="184731" cy="264560"/>
    <xdr:sp macro="" textlink="">
      <xdr:nvSpPr>
        <xdr:cNvPr id="140" name="TextBox 139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515</xdr:row>
      <xdr:rowOff>0</xdr:rowOff>
    </xdr:from>
    <xdr:ext cx="184731" cy="264560"/>
    <xdr:sp macro="" textlink="">
      <xdr:nvSpPr>
        <xdr:cNvPr id="141" name="TextBox 140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515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194071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515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1940719" y="84034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516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516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516</xdr:row>
      <xdr:rowOff>0</xdr:rowOff>
    </xdr:from>
    <xdr:ext cx="184731" cy="264560"/>
    <xdr:sp macro="" textlink="">
      <xdr:nvSpPr>
        <xdr:cNvPr id="146" name="TextBox 145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516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516</xdr:row>
      <xdr:rowOff>0</xdr:rowOff>
    </xdr:from>
    <xdr:ext cx="184731" cy="264560"/>
    <xdr:sp macro="" textlink="">
      <xdr:nvSpPr>
        <xdr:cNvPr id="148" name="TextBox 147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516</xdr:row>
      <xdr:rowOff>0</xdr:rowOff>
    </xdr:from>
    <xdr:ext cx="184731" cy="264560"/>
    <xdr:sp macro="" textlink="">
      <xdr:nvSpPr>
        <xdr:cNvPr id="149" name="TextBox 148"/>
        <xdr:cNvSpPr txBox="1"/>
      </xdr:nvSpPr>
      <xdr:spPr>
        <a:xfrm>
          <a:off x="194071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516</xdr:row>
      <xdr:rowOff>0</xdr:rowOff>
    </xdr:from>
    <xdr:ext cx="184731" cy="264560"/>
    <xdr:sp macro="" textlink="">
      <xdr:nvSpPr>
        <xdr:cNvPr id="150" name="TextBox 149"/>
        <xdr:cNvSpPr txBox="1"/>
      </xdr:nvSpPr>
      <xdr:spPr>
        <a:xfrm>
          <a:off x="1940719" y="84034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517</xdr:row>
      <xdr:rowOff>0</xdr:rowOff>
    </xdr:from>
    <xdr:ext cx="184731" cy="264560"/>
    <xdr:sp macro="" textlink="">
      <xdr:nvSpPr>
        <xdr:cNvPr id="151" name="TextBox 150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517</xdr:row>
      <xdr:rowOff>0</xdr:rowOff>
    </xdr:from>
    <xdr:ext cx="184731" cy="264560"/>
    <xdr:sp macro="" textlink="">
      <xdr:nvSpPr>
        <xdr:cNvPr id="152" name="TextBox 151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517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517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517</xdr:row>
      <xdr:rowOff>0</xdr:rowOff>
    </xdr:from>
    <xdr:ext cx="184731" cy="264560"/>
    <xdr:sp macro="" textlink="">
      <xdr:nvSpPr>
        <xdr:cNvPr id="155" name="TextBox 154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517</xdr:row>
      <xdr:rowOff>0</xdr:rowOff>
    </xdr:from>
    <xdr:ext cx="184731" cy="264560"/>
    <xdr:sp macro="" textlink="">
      <xdr:nvSpPr>
        <xdr:cNvPr id="156" name="TextBox 155"/>
        <xdr:cNvSpPr txBox="1"/>
      </xdr:nvSpPr>
      <xdr:spPr>
        <a:xfrm>
          <a:off x="194071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517</xdr:row>
      <xdr:rowOff>0</xdr:rowOff>
    </xdr:from>
    <xdr:ext cx="184731" cy="264560"/>
    <xdr:sp macro="" textlink="">
      <xdr:nvSpPr>
        <xdr:cNvPr id="157" name="TextBox 156"/>
        <xdr:cNvSpPr txBox="1"/>
      </xdr:nvSpPr>
      <xdr:spPr>
        <a:xfrm>
          <a:off x="1940719" y="84034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518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518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518</xdr:row>
      <xdr:rowOff>0</xdr:rowOff>
    </xdr:from>
    <xdr:ext cx="184731" cy="264560"/>
    <xdr:sp macro="" textlink="">
      <xdr:nvSpPr>
        <xdr:cNvPr id="160" name="TextBox 159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518</xdr:row>
      <xdr:rowOff>0</xdr:rowOff>
    </xdr:from>
    <xdr:ext cx="184731" cy="264560"/>
    <xdr:sp macro="" textlink="">
      <xdr:nvSpPr>
        <xdr:cNvPr id="161" name="TextBox 160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518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518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194071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518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1940719" y="84034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519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519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519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519</xdr:row>
      <xdr:rowOff>0</xdr:rowOff>
    </xdr:from>
    <xdr:ext cx="184731" cy="264560"/>
    <xdr:sp macro="" textlink="">
      <xdr:nvSpPr>
        <xdr:cNvPr id="168" name="TextBox 167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519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184546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519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1940719" y="842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2122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1940719" y="354437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2123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1940719" y="354437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2124</xdr:row>
      <xdr:rowOff>0</xdr:rowOff>
    </xdr:from>
    <xdr:ext cx="184731" cy="264560"/>
    <xdr:sp macro="" textlink="">
      <xdr:nvSpPr>
        <xdr:cNvPr id="173" name="TextBox 172"/>
        <xdr:cNvSpPr txBox="1"/>
      </xdr:nvSpPr>
      <xdr:spPr>
        <a:xfrm>
          <a:off x="1940719" y="35460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2124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1940719" y="354437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2125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1940719" y="35460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2125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1940719" y="354437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2126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1940719" y="35460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2126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1940719" y="354437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2127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1940719" y="35460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2127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1940719" y="354437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2128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1940719" y="35460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2128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1940719" y="354437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2129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1940719" y="35460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2129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1940719" y="354437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2130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1940719" y="35460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2130</xdr:row>
      <xdr:rowOff>0</xdr:rowOff>
    </xdr:from>
    <xdr:ext cx="184731" cy="264560"/>
    <xdr:sp macro="" textlink="">
      <xdr:nvSpPr>
        <xdr:cNvPr id="186" name="TextBox 185"/>
        <xdr:cNvSpPr txBox="1"/>
      </xdr:nvSpPr>
      <xdr:spPr>
        <a:xfrm>
          <a:off x="1940719" y="354437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2131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1940719" y="35460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2131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1940719" y="354437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2132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1940719" y="35460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2132</xdr:row>
      <xdr:rowOff>0</xdr:rowOff>
    </xdr:from>
    <xdr:ext cx="184731" cy="264560"/>
    <xdr:sp macro="" textlink="">
      <xdr:nvSpPr>
        <xdr:cNvPr id="190" name="TextBox 189"/>
        <xdr:cNvSpPr txBox="1"/>
      </xdr:nvSpPr>
      <xdr:spPr>
        <a:xfrm>
          <a:off x="1940719" y="354437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2133</xdr:row>
      <xdr:rowOff>0</xdr:rowOff>
    </xdr:from>
    <xdr:ext cx="184731" cy="264560"/>
    <xdr:sp macro="" textlink="">
      <xdr:nvSpPr>
        <xdr:cNvPr id="191" name="TextBox 190"/>
        <xdr:cNvSpPr txBox="1"/>
      </xdr:nvSpPr>
      <xdr:spPr>
        <a:xfrm>
          <a:off x="1940719" y="35460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2133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1940719" y="354437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2134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1940719" y="35460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2134</xdr:row>
      <xdr:rowOff>0</xdr:rowOff>
    </xdr:from>
    <xdr:ext cx="184731" cy="264560"/>
    <xdr:sp macro="" textlink="">
      <xdr:nvSpPr>
        <xdr:cNvPr id="194" name="TextBox 193"/>
        <xdr:cNvSpPr txBox="1"/>
      </xdr:nvSpPr>
      <xdr:spPr>
        <a:xfrm>
          <a:off x="1940719" y="354437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2135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1940719" y="35460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2135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1940719" y="354437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2136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1940719" y="35460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2136</xdr:row>
      <xdr:rowOff>0</xdr:rowOff>
    </xdr:from>
    <xdr:ext cx="184731" cy="264560"/>
    <xdr:sp macro="" textlink="">
      <xdr:nvSpPr>
        <xdr:cNvPr id="198" name="TextBox 197"/>
        <xdr:cNvSpPr txBox="1"/>
      </xdr:nvSpPr>
      <xdr:spPr>
        <a:xfrm>
          <a:off x="1940719" y="354437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2137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1940719" y="35460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2137</xdr:row>
      <xdr:rowOff>0</xdr:rowOff>
    </xdr:from>
    <xdr:ext cx="184731" cy="264560"/>
    <xdr:sp macro="" textlink="">
      <xdr:nvSpPr>
        <xdr:cNvPr id="200" name="TextBox 199"/>
        <xdr:cNvSpPr txBox="1"/>
      </xdr:nvSpPr>
      <xdr:spPr>
        <a:xfrm>
          <a:off x="1940719" y="354437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2138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1940719" y="35460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2138</xdr:row>
      <xdr:rowOff>0</xdr:rowOff>
    </xdr:from>
    <xdr:ext cx="184731" cy="264560"/>
    <xdr:sp macro="" textlink="">
      <xdr:nvSpPr>
        <xdr:cNvPr id="202" name="TextBox 201"/>
        <xdr:cNvSpPr txBox="1"/>
      </xdr:nvSpPr>
      <xdr:spPr>
        <a:xfrm>
          <a:off x="1940719" y="354437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2139</xdr:row>
      <xdr:rowOff>0</xdr:rowOff>
    </xdr:from>
    <xdr:ext cx="184731" cy="264560"/>
    <xdr:sp macro="" textlink="">
      <xdr:nvSpPr>
        <xdr:cNvPr id="203" name="TextBox 202"/>
        <xdr:cNvSpPr txBox="1"/>
      </xdr:nvSpPr>
      <xdr:spPr>
        <a:xfrm>
          <a:off x="1940719" y="35460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2139</xdr:row>
      <xdr:rowOff>0</xdr:rowOff>
    </xdr:from>
    <xdr:ext cx="184731" cy="264560"/>
    <xdr:sp macro="" textlink="">
      <xdr:nvSpPr>
        <xdr:cNvPr id="204" name="TextBox 203"/>
        <xdr:cNvSpPr txBox="1"/>
      </xdr:nvSpPr>
      <xdr:spPr>
        <a:xfrm>
          <a:off x="1940719" y="354437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2140</xdr:row>
      <xdr:rowOff>0</xdr:rowOff>
    </xdr:from>
    <xdr:ext cx="184731" cy="264560"/>
    <xdr:sp macro="" textlink="">
      <xdr:nvSpPr>
        <xdr:cNvPr id="205" name="TextBox 204"/>
        <xdr:cNvSpPr txBox="1"/>
      </xdr:nvSpPr>
      <xdr:spPr>
        <a:xfrm>
          <a:off x="1940719" y="35460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2140</xdr:row>
      <xdr:rowOff>0</xdr:rowOff>
    </xdr:from>
    <xdr:ext cx="184731" cy="264560"/>
    <xdr:sp macro="" textlink="">
      <xdr:nvSpPr>
        <xdr:cNvPr id="206" name="TextBox 205"/>
        <xdr:cNvSpPr txBox="1"/>
      </xdr:nvSpPr>
      <xdr:spPr>
        <a:xfrm>
          <a:off x="1940719" y="354437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2141</xdr:row>
      <xdr:rowOff>0</xdr:rowOff>
    </xdr:from>
    <xdr:ext cx="184731" cy="264560"/>
    <xdr:sp macro="" textlink="">
      <xdr:nvSpPr>
        <xdr:cNvPr id="207" name="TextBox 206"/>
        <xdr:cNvSpPr txBox="1"/>
      </xdr:nvSpPr>
      <xdr:spPr>
        <a:xfrm>
          <a:off x="1940719" y="35460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2141</xdr:row>
      <xdr:rowOff>0</xdr:rowOff>
    </xdr:from>
    <xdr:ext cx="184731" cy="264560"/>
    <xdr:sp macro="" textlink="">
      <xdr:nvSpPr>
        <xdr:cNvPr id="208" name="TextBox 207"/>
        <xdr:cNvSpPr txBox="1"/>
      </xdr:nvSpPr>
      <xdr:spPr>
        <a:xfrm>
          <a:off x="1940719" y="354437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2142</xdr:row>
      <xdr:rowOff>0</xdr:rowOff>
    </xdr:from>
    <xdr:ext cx="184731" cy="264560"/>
    <xdr:sp macro="" textlink="">
      <xdr:nvSpPr>
        <xdr:cNvPr id="209" name="TextBox 208"/>
        <xdr:cNvSpPr txBox="1"/>
      </xdr:nvSpPr>
      <xdr:spPr>
        <a:xfrm>
          <a:off x="1940719" y="35460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2142</xdr:row>
      <xdr:rowOff>0</xdr:rowOff>
    </xdr:from>
    <xdr:ext cx="184731" cy="264560"/>
    <xdr:sp macro="" textlink="">
      <xdr:nvSpPr>
        <xdr:cNvPr id="210" name="TextBox 209"/>
        <xdr:cNvSpPr txBox="1"/>
      </xdr:nvSpPr>
      <xdr:spPr>
        <a:xfrm>
          <a:off x="1940719" y="354437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95250</xdr:colOff>
      <xdr:row>2143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1940719" y="35460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Nigeria%20Economic%20Database\Data\NGA-re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EPTEMBER%20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mdqotc-my.sharepoint.com/Users/FMDQ/Documents/OTC%20Market%20Turnover/Sumary%20of%20Weekly%20Trade%20Data%20From%20Dealing%20Members_T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OUTINE%20REPORTS\Economic%20and%20GCC\2012\December%202012%20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Magnus%20Okoi%20Abeng\Desktop\Documents%20and%20Settings\Administrator.STDDMSC023\Desktop\BACKUP\0FFICE%20ASSIGNMENTS\ESIO%20%20INPUT%20FOR%20ANNUAL%20REPORT\2007%20ESIO%20INPUT%20FOR%20ANNUAL%20REPORT\ESIO%20INPUT%20FOR%202007%20ANNUAL%20REPOR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bjclrfps001.cenbank.net/Research%20and%20Statistics%20Dept/BACKUP/0FFICE%20ASSIGNMENTS/ESIO%20%20INPUT%20FOR%20ANNUAL%20REPORT/2007%20ESIO%20INPUT%20FOR%20ANNUAL%20REPORT/ESIO%20INPUT%20FOR%202007%20ANNUAL%20REPOR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olayinkababalola\Documents\World%20Bank\Personal\Misc\SR_Figur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olayinkababalola\Documents\World%20Bank\Edo%20DPO%202\Tables%20&amp;%20Charts\00NGRED_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debiase/c/MEMORIA/MEM5/CAPIT6/SUCP3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AFR/DATA/NGA/Staff%20Report/STA-ins/NGCP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24.84.214/Users/Public/DATA_BACKUP/DMO_Excel%20Statistics%20Database/MBSO%20Data/Monetary%20Survey/2011/Msurv_11_11_MBSO_December%202010%20Audited%20Accou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nual%20Report%20Tables\ARP%202011%20Tables\Documents%20and%20Settings\benobi18332.CENBANK\Local%20Settings\Temporary%20Internet%20Files\OLK61\Back=up\CONS%2006-07\NOV%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olayinkababalola\Documents\World%20Bank\Edo%20DPO%202\Tables%20&amp;%20Charts\NGA_RE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brahim21153/AppData/Local/Microsoft/Windows/Temporary%20Internet%20Files/Content.Outlook/BFQUFC86/FINA_TABLES_AUG_16_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Nigeria%20Economic%20Database\Data\Bloomberg_Nigeria_D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olayinkababalola\Documents\World%20Bank\Personal\Misc\Scmon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Nigeria%20Economic%20Database\Data\FDOAF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_sect"/>
      <sheetName val="NGRealModule"/>
      <sheetName val="Readme"/>
      <sheetName val="TOC"/>
      <sheetName val="In"/>
      <sheetName val="Out"/>
      <sheetName val="Weta"/>
      <sheetName val="Source_sect"/>
      <sheetName val="Source_exp"/>
      <sheetName val="SEI"/>
      <sheetName val="SEI-PIN SR"/>
      <sheetName val="SavInv"/>
      <sheetName val="Work_exp"/>
      <sheetName val="Work_exp_muddlethrough"/>
      <sheetName val="SavInv-muddlethrough"/>
      <sheetName val="Work_sect_muddlethrugh"/>
      <sheetName val="SEI-muddlethrugh"/>
      <sheetName val="SEI-WB-Annual meetings"/>
      <sheetName val="SEI-WB-Annual meetings-hard"/>
      <sheetName val="Table 1"/>
      <sheetName val="Table 2"/>
      <sheetName val="Table 3"/>
      <sheetName val="Table 4"/>
      <sheetName val="Table 5"/>
      <sheetName val="charts"/>
      <sheetName val="chart data"/>
      <sheetName val="RED1"/>
      <sheetName val="RED2"/>
      <sheetName val="RED3"/>
      <sheetName val="RED4"/>
      <sheetName val="RED6"/>
      <sheetName val="RED7"/>
      <sheetName val="NGA-real"/>
      <sheetName val="Summary"/>
      <sheetName val="SavInv_tab"/>
      <sheetName val="GDP Deflator"/>
      <sheetName val="Non-oil Defl"/>
      <sheetName val="Quarterly_deflator"/>
      <sheetName val="EER Data"/>
      <sheetName val="SEI_alternative"/>
    </sheetNames>
    <sheetDataSet>
      <sheetData sheetId="0" refreshError="1">
        <row r="55">
          <cell r="B55" t="str">
            <v xml:space="preserve"> Implicit Price Deflators (1984 = 100)</v>
          </cell>
        </row>
        <row r="66">
          <cell r="B66" t="str">
            <v>Price Deflators rebased to 1990 = 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PORT VALUES BY CURRENCY"/>
      <sheetName val="CCIS in USD"/>
      <sheetName val="CCIS in EUR"/>
      <sheetName val="CCIS in GBP"/>
      <sheetName val="CCIS in CAD"/>
      <sheetName val="CCIS in CFA"/>
      <sheetName val="CCI CERTIFICATES ISSUED"/>
      <sheetName val="BY ISSUING BANK"/>
      <sheetName val="BY PORT"/>
      <sheetName val="BY COUNTRY &amp; CURRENCY"/>
      <sheetName val="BY COUNTRY"/>
      <sheetName val="NESS RECEIPTS (Summary)"/>
      <sheetName val="NESS RECEIPTS"/>
      <sheetName val="BY HS CODE"/>
      <sheetName val="BY COUNTRY AND HS CODE"/>
      <sheetName val="intermediate pvt"/>
      <sheetName val="category codes"/>
      <sheetName val="worksheet"/>
      <sheetName val="data"/>
      <sheetName val="tables"/>
      <sheetName val="special format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 t="str">
            <v>CCI DATE</v>
          </cell>
          <cell r="F1" t="str">
            <v>NXP ISSUING BANK</v>
          </cell>
          <cell r="G1" t="str">
            <v>EXPORTER NAME</v>
          </cell>
          <cell r="H1" t="str">
            <v>EXPORTED PRODUCTS</v>
          </cell>
          <cell r="I1" t="str">
            <v>HS  CODE</v>
          </cell>
          <cell r="J1" t="str">
            <v>SHIPMENT DATE</v>
          </cell>
          <cell r="K1" t="str">
            <v xml:space="preserve">DESTINATION </v>
          </cell>
          <cell r="L1" t="str">
            <v>POINT OF EXIT</v>
          </cell>
          <cell r="M1" t="str">
            <v>GROSS WEIGHT (MT)</v>
          </cell>
          <cell r="N1" t="str">
            <v>DESIGNATED BANK</v>
          </cell>
          <cell r="O1" t="str">
            <v>NESS FEE NAIRA</v>
          </cell>
          <cell r="P1" t="str">
            <v>NESS FEE  ADMIN. 25%</v>
          </cell>
          <cell r="Q1" t="str">
            <v>NESS FEE INSP. 75%</v>
          </cell>
          <cell r="R1" t="str">
            <v>FOB VALUE</v>
          </cell>
          <cell r="S1" t="str">
            <v>FOB Currency</v>
          </cell>
          <cell r="T1" t="str">
            <v>REPATRIATON DATE</v>
          </cell>
          <cell r="U1" t="str">
            <v>RECEIPT  DATE</v>
          </cell>
          <cell r="V1" t="str">
            <v>RECEIPT NO</v>
          </cell>
          <cell r="W1" t="str">
            <v>RECEIPT NO (2)</v>
          </cell>
          <cell r="Y1" t="str">
            <v>FOB in QUOTED CURRENCY</v>
          </cell>
        </row>
        <row r="2">
          <cell r="Y2" t="str">
            <v>USD</v>
          </cell>
          <cell r="Z2" t="str">
            <v>EUR</v>
          </cell>
          <cell r="AA2" t="str">
            <v>GBP</v>
          </cell>
          <cell r="AB2" t="str">
            <v>CAD</v>
          </cell>
          <cell r="AC2" t="str">
            <v>CFA</v>
          </cell>
        </row>
        <row r="3">
          <cell r="D3">
            <v>38596</v>
          </cell>
          <cell r="F3" t="str">
            <v>NIB</v>
          </cell>
          <cell r="G3" t="str">
            <v>FLOUR MILLS OF NIGERIA PLC</v>
          </cell>
          <cell r="H3" t="str">
            <v>WHEAT BRAN PELLETS</v>
          </cell>
          <cell r="I3" t="str">
            <v>23.02.30.00</v>
          </cell>
          <cell r="J3" t="str">
            <v>SEPTEMBER, 2005</v>
          </cell>
          <cell r="K3" t="str">
            <v>MOROCCO</v>
          </cell>
          <cell r="L3" t="str">
            <v>APAPA PORT</v>
          </cell>
          <cell r="M3">
            <v>6666</v>
          </cell>
          <cell r="N3" t="str">
            <v>ZENITH</v>
          </cell>
          <cell r="O3">
            <v>542201</v>
          </cell>
          <cell r="P3">
            <v>135550.25</v>
          </cell>
          <cell r="Q3">
            <v>406650.75</v>
          </cell>
          <cell r="R3">
            <v>353298</v>
          </cell>
          <cell r="S3" t="str">
            <v>USD</v>
          </cell>
          <cell r="T3" t="str">
            <v>DECEMBER, 2005</v>
          </cell>
          <cell r="U3">
            <v>38590</v>
          </cell>
          <cell r="V3" t="str">
            <v>ZENITH/005751</v>
          </cell>
          <cell r="W3">
            <v>0</v>
          </cell>
          <cell r="Y3">
            <v>353298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</row>
        <row r="4">
          <cell r="D4">
            <v>38625</v>
          </cell>
          <cell r="F4" t="str">
            <v>NIB</v>
          </cell>
          <cell r="G4" t="str">
            <v>FLOUR MILLS OF NIGERIA PLC</v>
          </cell>
          <cell r="H4" t="str">
            <v>WHEAT BRAN PELLETS</v>
          </cell>
          <cell r="I4" t="str">
            <v>23.02.30.00</v>
          </cell>
          <cell r="J4" t="str">
            <v>SEPTEMBER, 2005</v>
          </cell>
          <cell r="K4" t="str">
            <v>MOROCCO</v>
          </cell>
          <cell r="L4" t="str">
            <v>APAPA PORT</v>
          </cell>
          <cell r="M4">
            <v>7555</v>
          </cell>
          <cell r="N4" t="str">
            <v>ZENITH</v>
          </cell>
          <cell r="O4">
            <v>493589.25</v>
          </cell>
          <cell r="P4">
            <v>123397.3125</v>
          </cell>
          <cell r="Q4">
            <v>370191.9375</v>
          </cell>
          <cell r="R4">
            <v>373972.5</v>
          </cell>
          <cell r="S4" t="str">
            <v>USD</v>
          </cell>
          <cell r="T4" t="str">
            <v>DECEMBER, 2005</v>
          </cell>
          <cell r="U4">
            <v>38611</v>
          </cell>
          <cell r="V4" t="str">
            <v>ZENITH/005800</v>
          </cell>
          <cell r="W4">
            <v>0</v>
          </cell>
          <cell r="Y4">
            <v>373972.5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</row>
        <row r="5">
          <cell r="D5">
            <v>38596</v>
          </cell>
          <cell r="F5" t="str">
            <v>NBM</v>
          </cell>
          <cell r="G5" t="str">
            <v>FATA TANNING EPF</v>
          </cell>
          <cell r="H5" t="str">
            <v>CRUST/FINISHED GOAT AND SHEEPLEATHER - A890</v>
          </cell>
          <cell r="I5" t="str">
            <v>41.06.19.00</v>
          </cell>
          <cell r="J5" t="str">
            <v>SEPTEMBER, 2005</v>
          </cell>
          <cell r="K5" t="str">
            <v>CHINA</v>
          </cell>
          <cell r="L5" t="str">
            <v>MAKIA, KANO</v>
          </cell>
          <cell r="M5">
            <v>1.8</v>
          </cell>
          <cell r="N5" t="str">
            <v>UNION</v>
          </cell>
          <cell r="O5">
            <v>137148.96</v>
          </cell>
          <cell r="P5">
            <v>34287.24</v>
          </cell>
          <cell r="Q5">
            <v>102861.72</v>
          </cell>
          <cell r="R5">
            <v>103212.64</v>
          </cell>
          <cell r="S5" t="str">
            <v>USD</v>
          </cell>
          <cell r="T5" t="str">
            <v>DECEMBER, 2005</v>
          </cell>
          <cell r="U5">
            <v>38586</v>
          </cell>
          <cell r="V5" t="str">
            <v>UBN/0000278</v>
          </cell>
          <cell r="W5">
            <v>0</v>
          </cell>
          <cell r="Y5">
            <v>103212.64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</row>
        <row r="6">
          <cell r="D6">
            <v>38596</v>
          </cell>
          <cell r="F6" t="str">
            <v>NBM</v>
          </cell>
          <cell r="G6" t="str">
            <v>FATA TANNING EPF</v>
          </cell>
          <cell r="H6" t="str">
            <v>FINISHED GOAT/SHEEP LEATHER A-891</v>
          </cell>
          <cell r="I6" t="str">
            <v>41.06.19.00</v>
          </cell>
          <cell r="J6" t="str">
            <v>SEPTEMBER, 2005</v>
          </cell>
          <cell r="K6" t="str">
            <v>ITALY</v>
          </cell>
          <cell r="L6" t="str">
            <v>MAKIA, KANO</v>
          </cell>
          <cell r="M6">
            <v>2.2000000000000002</v>
          </cell>
          <cell r="N6" t="str">
            <v>UNION</v>
          </cell>
          <cell r="O6">
            <v>146708.76</v>
          </cell>
          <cell r="P6">
            <v>36677.19</v>
          </cell>
          <cell r="Q6">
            <v>110031.57</v>
          </cell>
          <cell r="R6">
            <v>110406.95</v>
          </cell>
          <cell r="S6" t="str">
            <v>USD</v>
          </cell>
          <cell r="T6" t="str">
            <v>DECEMBER, 2005</v>
          </cell>
          <cell r="U6">
            <v>38588</v>
          </cell>
          <cell r="V6" t="str">
            <v>UBN/0000280</v>
          </cell>
          <cell r="W6">
            <v>0</v>
          </cell>
          <cell r="Y6">
            <v>110406.95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</row>
        <row r="7">
          <cell r="D7">
            <v>38596</v>
          </cell>
          <cell r="F7" t="str">
            <v>NBM</v>
          </cell>
          <cell r="G7" t="str">
            <v>FATA TANNING EPF</v>
          </cell>
          <cell r="H7" t="str">
            <v>CRUST GOAT/SHEEP LEATHER - A892</v>
          </cell>
          <cell r="I7" t="str">
            <v>41.06.19.00</v>
          </cell>
          <cell r="J7" t="str">
            <v>SEPTEMBER, 2005</v>
          </cell>
          <cell r="K7" t="str">
            <v>CHINA</v>
          </cell>
          <cell r="L7" t="str">
            <v>MAKIA, KANO</v>
          </cell>
          <cell r="M7">
            <v>1.9</v>
          </cell>
          <cell r="N7" t="str">
            <v>UNION</v>
          </cell>
          <cell r="O7">
            <v>95363.16</v>
          </cell>
          <cell r="P7">
            <v>23840.79</v>
          </cell>
          <cell r="Q7">
            <v>71522.37</v>
          </cell>
          <cell r="R7">
            <v>71766.38</v>
          </cell>
          <cell r="S7" t="str">
            <v>USD</v>
          </cell>
          <cell r="T7" t="str">
            <v>DECEMBER, 2005</v>
          </cell>
          <cell r="U7">
            <v>38588</v>
          </cell>
          <cell r="V7" t="str">
            <v>UBN/0000281</v>
          </cell>
          <cell r="W7">
            <v>0</v>
          </cell>
          <cell r="Y7">
            <v>71766.38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</row>
        <row r="8">
          <cell r="D8">
            <v>38596</v>
          </cell>
          <cell r="F8" t="str">
            <v>ZENITH</v>
          </cell>
          <cell r="G8" t="str">
            <v>MARIO JOSE ENTERPRISES LIMITED</v>
          </cell>
          <cell r="H8" t="str">
            <v>PROCESSED FINISHED LEATHER</v>
          </cell>
          <cell r="I8" t="str">
            <v>41.06.19.00</v>
          </cell>
          <cell r="J8" t="str">
            <v>SEPTEMBER, 2005</v>
          </cell>
          <cell r="K8" t="str">
            <v>ITALY</v>
          </cell>
          <cell r="L8" t="str">
            <v>MAKIA, KANO</v>
          </cell>
          <cell r="M8">
            <v>3.9</v>
          </cell>
          <cell r="N8" t="str">
            <v>ZENITH</v>
          </cell>
          <cell r="O8">
            <v>195668.23</v>
          </cell>
          <cell r="P8">
            <v>48917.057500000003</v>
          </cell>
          <cell r="Q8">
            <v>146751.17249999999</v>
          </cell>
          <cell r="R8">
            <v>147274</v>
          </cell>
          <cell r="S8" t="str">
            <v>USD</v>
          </cell>
          <cell r="T8" t="str">
            <v>DECEMBER, 2005</v>
          </cell>
          <cell r="U8">
            <v>38588</v>
          </cell>
          <cell r="V8" t="str">
            <v>ZENITH/004565</v>
          </cell>
          <cell r="W8">
            <v>0</v>
          </cell>
          <cell r="Y8">
            <v>147274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D9">
            <v>38596</v>
          </cell>
          <cell r="F9" t="str">
            <v>UBA</v>
          </cell>
          <cell r="G9" t="str">
            <v>ASIA PLASTICS INDUSTRY (NIGERIA) LIMITED</v>
          </cell>
          <cell r="H9" t="str">
            <v>ASSORTED EVA SLIPPERS</v>
          </cell>
          <cell r="I9" t="str">
            <v>64.02.99.00</v>
          </cell>
          <cell r="J9" t="str">
            <v>SEPTEMBER, 2005</v>
          </cell>
          <cell r="K9" t="str">
            <v>NIGER</v>
          </cell>
          <cell r="L9" t="str">
            <v>JIBIYA BORDER</v>
          </cell>
          <cell r="M9">
            <v>15.3</v>
          </cell>
          <cell r="N9" t="str">
            <v>FIRST</v>
          </cell>
          <cell r="O9">
            <v>29844.85</v>
          </cell>
          <cell r="P9">
            <v>7461.2124999999996</v>
          </cell>
          <cell r="Q9">
            <v>22383.637500000001</v>
          </cell>
          <cell r="R9">
            <v>22460</v>
          </cell>
          <cell r="S9" t="str">
            <v>USD</v>
          </cell>
          <cell r="T9" t="str">
            <v>DECEMBER, 2005</v>
          </cell>
          <cell r="U9">
            <v>38588</v>
          </cell>
          <cell r="V9" t="str">
            <v>FBN/0046040</v>
          </cell>
          <cell r="W9">
            <v>0</v>
          </cell>
          <cell r="Y9">
            <v>22460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D10">
            <v>38596</v>
          </cell>
          <cell r="F10" t="str">
            <v>UBA</v>
          </cell>
          <cell r="G10" t="str">
            <v>ASIA PLASTICS INDUSTRY (NIGERIA) LIMITED</v>
          </cell>
          <cell r="H10" t="str">
            <v>ASSORTED EVA SLIPPERS</v>
          </cell>
          <cell r="I10" t="str">
            <v>64.02.99.00</v>
          </cell>
          <cell r="J10" t="str">
            <v>SEPTEMBER, 2005</v>
          </cell>
          <cell r="K10" t="str">
            <v>BURKINA FASO</v>
          </cell>
          <cell r="L10" t="str">
            <v>JIBIYA BORDER</v>
          </cell>
          <cell r="M10">
            <v>14.8</v>
          </cell>
          <cell r="N10" t="str">
            <v>FIRST</v>
          </cell>
          <cell r="O10">
            <v>28946.58</v>
          </cell>
          <cell r="P10">
            <v>7236.6450000000004</v>
          </cell>
          <cell r="Q10">
            <v>21709.935000000001</v>
          </cell>
          <cell r="R10">
            <v>21784</v>
          </cell>
          <cell r="S10" t="str">
            <v>USD</v>
          </cell>
          <cell r="T10" t="str">
            <v>DECEMBER, 2005</v>
          </cell>
          <cell r="U10">
            <v>38588</v>
          </cell>
          <cell r="V10" t="str">
            <v>FBN/0046241</v>
          </cell>
          <cell r="W10">
            <v>0</v>
          </cell>
          <cell r="Y10">
            <v>21784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D11">
            <v>38596</v>
          </cell>
          <cell r="F11" t="str">
            <v>UNION</v>
          </cell>
          <cell r="G11" t="str">
            <v>ASIA PLASTICS INDUSTRY (NIGERIA) LIMITED</v>
          </cell>
          <cell r="H11" t="str">
            <v>ASSORTED OF EVA SLIPPERS</v>
          </cell>
          <cell r="I11" t="str">
            <v>64.02.99.00</v>
          </cell>
          <cell r="J11" t="str">
            <v>SEPTEMBER, 2005</v>
          </cell>
          <cell r="K11" t="str">
            <v>NIGER</v>
          </cell>
          <cell r="L11" t="str">
            <v>JIBIYA BORDER</v>
          </cell>
          <cell r="M11">
            <v>15.4</v>
          </cell>
          <cell r="N11" t="str">
            <v>UNION</v>
          </cell>
          <cell r="O11">
            <v>30077.39</v>
          </cell>
          <cell r="P11">
            <v>7519.3474999999999</v>
          </cell>
          <cell r="Q11">
            <v>22558.0425</v>
          </cell>
          <cell r="R11">
            <v>22635</v>
          </cell>
          <cell r="S11" t="str">
            <v>USD</v>
          </cell>
          <cell r="T11" t="str">
            <v>DECEMBER, 2005</v>
          </cell>
          <cell r="U11">
            <v>38589</v>
          </cell>
          <cell r="V11" t="str">
            <v>UBN/0000283</v>
          </cell>
          <cell r="W11">
            <v>0</v>
          </cell>
          <cell r="Y11">
            <v>22635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2">
          <cell r="D12">
            <v>38596</v>
          </cell>
          <cell r="F12" t="str">
            <v>UNION</v>
          </cell>
          <cell r="G12" t="str">
            <v>ASIA PLASTICS INDUSTRY (NIGERIA) LIMITED</v>
          </cell>
          <cell r="H12" t="str">
            <v>ASSORTED EVA SLIPPERS</v>
          </cell>
          <cell r="I12" t="str">
            <v>64.02.99.00</v>
          </cell>
          <cell r="J12" t="str">
            <v>SEPTEMBER, 2005</v>
          </cell>
          <cell r="K12" t="str">
            <v>BURKINA FASO</v>
          </cell>
          <cell r="L12" t="str">
            <v>JIBIYA BORDER</v>
          </cell>
          <cell r="M12">
            <v>30.5</v>
          </cell>
          <cell r="N12" t="str">
            <v>UNION</v>
          </cell>
          <cell r="O12">
            <v>59656.480000000003</v>
          </cell>
          <cell r="P12">
            <v>14914.12</v>
          </cell>
          <cell r="Q12">
            <v>44742.36</v>
          </cell>
          <cell r="R12">
            <v>44895</v>
          </cell>
          <cell r="S12" t="str">
            <v>USD</v>
          </cell>
          <cell r="T12" t="str">
            <v>DECEMBER, 2005</v>
          </cell>
          <cell r="U12">
            <v>38589</v>
          </cell>
          <cell r="V12" t="str">
            <v>UBN/0000282</v>
          </cell>
          <cell r="W12">
            <v>0</v>
          </cell>
          <cell r="Y12">
            <v>44895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D13">
            <v>38596</v>
          </cell>
          <cell r="F13" t="str">
            <v>ECO</v>
          </cell>
          <cell r="G13" t="str">
            <v>BALLY PLASTICS &amp; FOOTWEAR IND. (NIG) LTD</v>
          </cell>
          <cell r="H13" t="str">
            <v>ASSORTED PVC SLIPPERS</v>
          </cell>
          <cell r="I13" t="str">
            <v>64.02.99.00</v>
          </cell>
          <cell r="J13" t="str">
            <v>SEPTEMBER, 2005</v>
          </cell>
          <cell r="K13" t="str">
            <v>BURKINA FASO</v>
          </cell>
          <cell r="L13" t="str">
            <v>JIBIYA BORDER</v>
          </cell>
          <cell r="M13">
            <v>23</v>
          </cell>
          <cell r="N13" t="str">
            <v>FIRST</v>
          </cell>
          <cell r="O13">
            <v>32160.41</v>
          </cell>
          <cell r="P13">
            <v>8040.1025</v>
          </cell>
          <cell r="Q13">
            <v>24120.307499999999</v>
          </cell>
          <cell r="R13">
            <v>24202.6</v>
          </cell>
          <cell r="S13" t="str">
            <v>USD</v>
          </cell>
          <cell r="T13" t="str">
            <v>DECEMBER, 2005</v>
          </cell>
          <cell r="U13">
            <v>38588</v>
          </cell>
          <cell r="V13" t="str">
            <v>FBN/0046042</v>
          </cell>
          <cell r="W13">
            <v>0</v>
          </cell>
          <cell r="Y13">
            <v>24202.6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D14">
            <v>38596</v>
          </cell>
          <cell r="F14" t="str">
            <v>ECO</v>
          </cell>
          <cell r="G14" t="str">
            <v>BALLY PLASTICS &amp; FOOTWEAR IND. (NIG) LTD</v>
          </cell>
          <cell r="H14" t="str">
            <v>ASSORTED PVC SLIPPERS</v>
          </cell>
          <cell r="I14" t="str">
            <v>64.02.99.00</v>
          </cell>
          <cell r="J14" t="str">
            <v>SEPTEMBER, 2005</v>
          </cell>
          <cell r="K14" t="str">
            <v>NIGER</v>
          </cell>
          <cell r="L14" t="str">
            <v>JIBIYA BORDER</v>
          </cell>
          <cell r="M14">
            <v>25.9</v>
          </cell>
          <cell r="N14" t="str">
            <v>FIRST</v>
          </cell>
          <cell r="O14">
            <v>30042.04</v>
          </cell>
          <cell r="P14">
            <v>7510.51</v>
          </cell>
          <cell r="Q14">
            <v>22531.53</v>
          </cell>
          <cell r="R14">
            <v>22608.400000000001</v>
          </cell>
          <cell r="S14" t="str">
            <v>USD</v>
          </cell>
          <cell r="T14" t="str">
            <v>DECEMBER, 2005</v>
          </cell>
          <cell r="U14">
            <v>38588</v>
          </cell>
          <cell r="V14" t="str">
            <v>FBN/0046043</v>
          </cell>
          <cell r="W14">
            <v>0</v>
          </cell>
          <cell r="Y14">
            <v>22608.400000000001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D15">
            <v>38596</v>
          </cell>
          <cell r="F15" t="str">
            <v>ZENITH</v>
          </cell>
          <cell r="G15" t="str">
            <v>BALLY PLASTICS &amp; FOOTWEAR IND. (NIG) LTD</v>
          </cell>
          <cell r="H15" t="str">
            <v>ASSORTED PVC SLIPPERS</v>
          </cell>
          <cell r="I15" t="str">
            <v>64.02.99.00</v>
          </cell>
          <cell r="J15" t="str">
            <v>SEPTEMBER, 2005</v>
          </cell>
          <cell r="K15" t="str">
            <v>BURKINA FASO</v>
          </cell>
          <cell r="L15" t="str">
            <v>JIBIYA BORDER</v>
          </cell>
          <cell r="M15">
            <v>19.899999999999999</v>
          </cell>
          <cell r="N15" t="str">
            <v>FIRST</v>
          </cell>
          <cell r="O15">
            <v>23915.21</v>
          </cell>
          <cell r="P15">
            <v>5978.8024999999998</v>
          </cell>
          <cell r="Q15">
            <v>17936.407500000001</v>
          </cell>
          <cell r="R15">
            <v>17997.599999999999</v>
          </cell>
          <cell r="S15" t="str">
            <v>USD</v>
          </cell>
          <cell r="T15" t="str">
            <v>DECEMBER, 2005</v>
          </cell>
          <cell r="U15">
            <v>38588</v>
          </cell>
          <cell r="V15" t="str">
            <v>FBN/0046044</v>
          </cell>
          <cell r="W15">
            <v>0</v>
          </cell>
          <cell r="Y15">
            <v>17997.599999999999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D16">
            <v>38596</v>
          </cell>
          <cell r="F16" t="str">
            <v>UNION</v>
          </cell>
          <cell r="G16" t="str">
            <v>DECENT BAG INDUSTRIES LIMITED</v>
          </cell>
          <cell r="H16" t="str">
            <v>ASSORTED POLYBAGS</v>
          </cell>
          <cell r="I16" t="str">
            <v>39.23.21.00</v>
          </cell>
          <cell r="J16" t="str">
            <v>SEPTEMBER, 2005</v>
          </cell>
          <cell r="K16" t="str">
            <v>BURKINA FASO</v>
          </cell>
          <cell r="L16" t="str">
            <v>JIBIYA BORDER</v>
          </cell>
          <cell r="M16">
            <v>28.2</v>
          </cell>
          <cell r="N16" t="str">
            <v>UNION</v>
          </cell>
          <cell r="O16">
            <v>40528.400000000001</v>
          </cell>
          <cell r="P16">
            <v>10132.1</v>
          </cell>
          <cell r="Q16">
            <v>30396.3</v>
          </cell>
          <cell r="R16">
            <v>30500</v>
          </cell>
          <cell r="S16" t="str">
            <v>USD</v>
          </cell>
          <cell r="T16" t="str">
            <v>DECEMBER, 2005</v>
          </cell>
          <cell r="U16">
            <v>38589</v>
          </cell>
          <cell r="V16" t="str">
            <v>UBN/0000285</v>
          </cell>
          <cell r="W16">
            <v>0</v>
          </cell>
          <cell r="Y16">
            <v>30500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D17">
            <v>38596</v>
          </cell>
          <cell r="F17" t="str">
            <v>UNION</v>
          </cell>
          <cell r="G17" t="str">
            <v>DECENT BAG INDUSTRIES LIMITED</v>
          </cell>
          <cell r="H17" t="str">
            <v>ASSORTED POLYBAGS</v>
          </cell>
          <cell r="I17" t="str">
            <v>39.23.21.00</v>
          </cell>
          <cell r="J17" t="str">
            <v>SEPTEMBER, 2005</v>
          </cell>
          <cell r="K17" t="str">
            <v>NIGER</v>
          </cell>
          <cell r="L17" t="str">
            <v>JIBIYA BORDER</v>
          </cell>
          <cell r="M17">
            <v>24.7</v>
          </cell>
          <cell r="N17" t="str">
            <v>UNION</v>
          </cell>
          <cell r="O17">
            <v>50595.39</v>
          </cell>
          <cell r="P17">
            <v>12648.8475</v>
          </cell>
          <cell r="Q17">
            <v>37946.542500000003</v>
          </cell>
          <cell r="R17">
            <v>38076</v>
          </cell>
          <cell r="S17" t="str">
            <v>USD</v>
          </cell>
          <cell r="T17" t="str">
            <v>DECEMBER, 2005</v>
          </cell>
          <cell r="U17">
            <v>38589</v>
          </cell>
          <cell r="V17" t="str">
            <v>UBN/0000284</v>
          </cell>
          <cell r="W17">
            <v>0</v>
          </cell>
          <cell r="Y17">
            <v>38076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</row>
        <row r="18">
          <cell r="D18">
            <v>38596</v>
          </cell>
          <cell r="F18" t="str">
            <v>ECO</v>
          </cell>
          <cell r="G18" t="str">
            <v>DECENT BAG INDUSTRIES LIMITED</v>
          </cell>
          <cell r="H18" t="str">
            <v>ASSORTED POLYBAGS</v>
          </cell>
          <cell r="I18" t="str">
            <v>39.23.21.00</v>
          </cell>
          <cell r="J18" t="str">
            <v>SEPTEMBER, 2005</v>
          </cell>
          <cell r="K18" t="str">
            <v>BURKINA FASO</v>
          </cell>
          <cell r="L18" t="str">
            <v>JIBIYA BORDER</v>
          </cell>
          <cell r="M18">
            <v>19.8</v>
          </cell>
          <cell r="N18" t="str">
            <v>FIRST</v>
          </cell>
          <cell r="O18">
            <v>42566.78</v>
          </cell>
          <cell r="P18">
            <v>10641.695</v>
          </cell>
          <cell r="Q18">
            <v>31925.084999999999</v>
          </cell>
          <cell r="R18">
            <v>32034</v>
          </cell>
          <cell r="S18" t="str">
            <v>USD</v>
          </cell>
          <cell r="T18" t="str">
            <v>DECEMBER, 2005</v>
          </cell>
          <cell r="U18">
            <v>38588</v>
          </cell>
          <cell r="V18" t="str">
            <v>FBN/0046047</v>
          </cell>
          <cell r="W18">
            <v>0</v>
          </cell>
          <cell r="Y18">
            <v>32034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D19">
            <v>38596</v>
          </cell>
          <cell r="F19" t="str">
            <v>ZENITH</v>
          </cell>
          <cell r="G19" t="str">
            <v>STANDARD PLASTICS INDUSTRY (NIG.) LIMITED</v>
          </cell>
          <cell r="H19" t="str">
            <v>ASSORTED EVA SLIPPERS</v>
          </cell>
          <cell r="I19" t="str">
            <v>64.02.99.00</v>
          </cell>
          <cell r="J19" t="str">
            <v>SEPTEMBER, 2005</v>
          </cell>
          <cell r="K19" t="str">
            <v>NIGER</v>
          </cell>
          <cell r="L19" t="str">
            <v>KANO</v>
          </cell>
          <cell r="M19">
            <v>1.6</v>
          </cell>
          <cell r="N19" t="str">
            <v>FIRST</v>
          </cell>
          <cell r="O19">
            <v>31093.919999999998</v>
          </cell>
          <cell r="P19">
            <v>7773.48</v>
          </cell>
          <cell r="Q19">
            <v>23320.44</v>
          </cell>
          <cell r="R19">
            <v>23400</v>
          </cell>
          <cell r="S19" t="str">
            <v>USD</v>
          </cell>
          <cell r="T19" t="str">
            <v>DECEMBER, 2005</v>
          </cell>
          <cell r="U19">
            <v>38588</v>
          </cell>
          <cell r="V19" t="str">
            <v>FBN/0046045</v>
          </cell>
          <cell r="W19">
            <v>0</v>
          </cell>
          <cell r="Y19">
            <v>23400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D20">
            <v>38596</v>
          </cell>
          <cell r="F20" t="str">
            <v>ECO</v>
          </cell>
          <cell r="G20" t="str">
            <v>STANDARD PLASTICS INDUSTRY (NIG.) LIMITED</v>
          </cell>
          <cell r="H20" t="str">
            <v>ASSORTED EVA SLIPPERS</v>
          </cell>
          <cell r="I20" t="str">
            <v>64.02.99.00</v>
          </cell>
          <cell r="J20" t="str">
            <v>SEPTEMBER, 2005</v>
          </cell>
          <cell r="K20" t="str">
            <v>BURKINA FASO</v>
          </cell>
          <cell r="L20" t="str">
            <v>JIBIYA BORDER</v>
          </cell>
          <cell r="M20">
            <v>30.7</v>
          </cell>
          <cell r="N20" t="str">
            <v>FIRST</v>
          </cell>
          <cell r="O20">
            <v>59942.17</v>
          </cell>
          <cell r="P20">
            <v>14985.5425</v>
          </cell>
          <cell r="Q20">
            <v>44956.627500000002</v>
          </cell>
          <cell r="R20">
            <v>45110</v>
          </cell>
          <cell r="S20" t="str">
            <v>USD</v>
          </cell>
          <cell r="T20" t="str">
            <v>DECEMBER, 2005</v>
          </cell>
          <cell r="U20">
            <v>38588</v>
          </cell>
          <cell r="V20" t="str">
            <v>FBN/0046046</v>
          </cell>
          <cell r="W20">
            <v>0</v>
          </cell>
          <cell r="Y20">
            <v>45110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D21">
            <v>38596</v>
          </cell>
          <cell r="F21" t="str">
            <v>ZENITH</v>
          </cell>
          <cell r="G21" t="str">
            <v>VIVA METAL AND PLASTICS INDUSTRIES LIMITED</v>
          </cell>
          <cell r="H21" t="str">
            <v>ASSORTED POLY BAGS</v>
          </cell>
          <cell r="I21" t="str">
            <v>39.23.21.00</v>
          </cell>
          <cell r="J21" t="str">
            <v>SEPTEMBER, 2005</v>
          </cell>
          <cell r="K21" t="str">
            <v>NIGER</v>
          </cell>
          <cell r="L21" t="str">
            <v>JIBIYA BORDER</v>
          </cell>
          <cell r="M21">
            <v>16.7</v>
          </cell>
          <cell r="N21" t="str">
            <v>FIRST</v>
          </cell>
          <cell r="O21">
            <v>33070.379999999997</v>
          </cell>
          <cell r="P21">
            <v>8267.5949999999993</v>
          </cell>
          <cell r="Q21">
            <v>24802.785</v>
          </cell>
          <cell r="R21">
            <v>24887.4</v>
          </cell>
          <cell r="S21" t="str">
            <v>USD</v>
          </cell>
          <cell r="T21" t="str">
            <v>DECEMBER, 2005</v>
          </cell>
          <cell r="U21">
            <v>38588</v>
          </cell>
          <cell r="V21" t="str">
            <v>FBN/0046048</v>
          </cell>
          <cell r="W21">
            <v>0</v>
          </cell>
          <cell r="Y21">
            <v>24887.4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D22">
            <v>38596</v>
          </cell>
          <cell r="F22" t="str">
            <v>GTB</v>
          </cell>
          <cell r="G22" t="str">
            <v>VIRGIN ENTERPRISES LIMITED</v>
          </cell>
          <cell r="H22" t="str">
            <v>CUT &amp; PEELED SUGARCANE AND ASSORTED VEGETABLES</v>
          </cell>
          <cell r="I22" t="str">
            <v>12.12.92.00</v>
          </cell>
          <cell r="J22" t="str">
            <v>SEPTEMBER, 2005</v>
          </cell>
          <cell r="K22" t="str">
            <v>UNITED KINGDOM</v>
          </cell>
          <cell r="L22" t="str">
            <v>MAKIA, KANO</v>
          </cell>
          <cell r="M22">
            <v>1.4</v>
          </cell>
          <cell r="N22" t="str">
            <v>GTB</v>
          </cell>
          <cell r="O22">
            <v>1458.16</v>
          </cell>
          <cell r="P22">
            <v>364.54</v>
          </cell>
          <cell r="Q22">
            <v>1093.6199999999999</v>
          </cell>
          <cell r="R22">
            <v>1097.5999999999999</v>
          </cell>
          <cell r="S22" t="str">
            <v>USD</v>
          </cell>
          <cell r="T22" t="str">
            <v>DECEMBER, 2005</v>
          </cell>
          <cell r="U22">
            <v>38590</v>
          </cell>
          <cell r="V22" t="str">
            <v>GTB/0003726</v>
          </cell>
          <cell r="W22">
            <v>0</v>
          </cell>
          <cell r="Y22">
            <v>1097.5999999999999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</row>
        <row r="23">
          <cell r="D23">
            <v>38596</v>
          </cell>
          <cell r="F23" t="str">
            <v>FCMB</v>
          </cell>
          <cell r="G23" t="str">
            <v>UNIQUE LEATHER FINISHING CO. LIMITED</v>
          </cell>
          <cell r="H23" t="str">
            <v>FINISHED SHEEP SKIN LEATHER GRADE IV</v>
          </cell>
          <cell r="I23" t="str">
            <v>41.05.30.00</v>
          </cell>
          <cell r="J23" t="str">
            <v>SEPTEMBER, 2005</v>
          </cell>
          <cell r="K23" t="str">
            <v>SPAIN</v>
          </cell>
          <cell r="L23" t="str">
            <v>MAKIA, KANO</v>
          </cell>
          <cell r="M23">
            <v>3.9</v>
          </cell>
          <cell r="N23" t="str">
            <v>UBA</v>
          </cell>
          <cell r="O23">
            <v>203561.07</v>
          </cell>
          <cell r="P23">
            <v>50890.267500000002</v>
          </cell>
          <cell r="Q23">
            <v>152670.80249999999</v>
          </cell>
          <cell r="R23">
            <v>153226.25</v>
          </cell>
          <cell r="S23" t="str">
            <v>USD</v>
          </cell>
          <cell r="T23" t="str">
            <v>DECEMBER, 2005</v>
          </cell>
          <cell r="U23">
            <v>38588</v>
          </cell>
          <cell r="V23" t="str">
            <v>UBA/0000843</v>
          </cell>
          <cell r="W23">
            <v>0</v>
          </cell>
          <cell r="Y23">
            <v>153226.25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D24">
            <v>38596</v>
          </cell>
          <cell r="F24" t="str">
            <v>WEMA</v>
          </cell>
          <cell r="G24" t="str">
            <v>FATA TANNING EPF</v>
          </cell>
          <cell r="H24" t="str">
            <v>CRUST/FINISHED GOAT AND SHEEP LEATHER -A394</v>
          </cell>
          <cell r="I24" t="str">
            <v>41.06.19.00</v>
          </cell>
          <cell r="J24" t="str">
            <v>SEPTEMBER, 2005</v>
          </cell>
          <cell r="K24" t="str">
            <v>CHINA</v>
          </cell>
          <cell r="L24" t="str">
            <v>MAKIA, KANO</v>
          </cell>
          <cell r="M24">
            <v>1</v>
          </cell>
          <cell r="N24" t="str">
            <v>UNION</v>
          </cell>
          <cell r="O24">
            <v>45524.58</v>
          </cell>
          <cell r="P24">
            <v>11381.145</v>
          </cell>
          <cell r="Q24">
            <v>34143.434999999998</v>
          </cell>
          <cell r="R24">
            <v>34259.919999999998</v>
          </cell>
          <cell r="S24" t="str">
            <v>USD</v>
          </cell>
          <cell r="T24" t="str">
            <v>DECEMBER, 2005</v>
          </cell>
          <cell r="U24">
            <v>38590</v>
          </cell>
          <cell r="V24" t="str">
            <v>UBN/0000288</v>
          </cell>
          <cell r="W24">
            <v>0</v>
          </cell>
          <cell r="Y24">
            <v>34259.919999999998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D25">
            <v>38596</v>
          </cell>
          <cell r="F25" t="str">
            <v>NBM</v>
          </cell>
          <cell r="G25" t="str">
            <v>FATA TANNING EPF</v>
          </cell>
          <cell r="H25" t="str">
            <v>CRUST/FINISHED GOAT AND SHEEP LEATHER A-893</v>
          </cell>
          <cell r="I25" t="str">
            <v>41.06.19.00</v>
          </cell>
          <cell r="J25" t="str">
            <v>SEPTEMBER, 2005</v>
          </cell>
          <cell r="K25" t="str">
            <v>ITALY</v>
          </cell>
          <cell r="L25" t="str">
            <v>MAKIA, KANO</v>
          </cell>
          <cell r="M25">
            <v>2.2999999999999998</v>
          </cell>
          <cell r="N25" t="str">
            <v>UNION</v>
          </cell>
          <cell r="O25">
            <v>97137.87</v>
          </cell>
          <cell r="P25">
            <v>24284.467499999999</v>
          </cell>
          <cell r="Q25">
            <v>72853.402499999997</v>
          </cell>
          <cell r="R25">
            <v>73101.95</v>
          </cell>
          <cell r="S25" t="str">
            <v>USD</v>
          </cell>
          <cell r="T25" t="str">
            <v>DECEMBER, 2005</v>
          </cell>
          <cell r="U25">
            <v>38590</v>
          </cell>
          <cell r="V25" t="str">
            <v>UBN/0000286</v>
          </cell>
          <cell r="W25">
            <v>0</v>
          </cell>
          <cell r="Y25">
            <v>73101.95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D26">
            <v>38596</v>
          </cell>
          <cell r="F26" t="str">
            <v>ZENITH</v>
          </cell>
          <cell r="G26" t="str">
            <v>MAMUDA INDUSTRIES (NIG) LIMITED</v>
          </cell>
          <cell r="H26" t="str">
            <v>PROCESSED FINISHED LEATHER</v>
          </cell>
          <cell r="I26" t="str">
            <v>41.06.19.00</v>
          </cell>
          <cell r="J26" t="str">
            <v>SEPTEMBER, 2005</v>
          </cell>
          <cell r="K26" t="str">
            <v>ITALY</v>
          </cell>
          <cell r="L26" t="str">
            <v>MAKIA, KANO</v>
          </cell>
          <cell r="M26">
            <v>6.2</v>
          </cell>
          <cell r="N26" t="str">
            <v>ZENITH</v>
          </cell>
          <cell r="O26">
            <v>339991.03999999998</v>
          </cell>
          <cell r="P26">
            <v>84997.759999999995</v>
          </cell>
          <cell r="Q26">
            <v>254993.28</v>
          </cell>
          <cell r="R26">
            <v>255921</v>
          </cell>
          <cell r="S26" t="str">
            <v>USD</v>
          </cell>
          <cell r="T26" t="str">
            <v>DECEMBER, 2005</v>
          </cell>
          <cell r="U26">
            <v>38590</v>
          </cell>
          <cell r="V26" t="str">
            <v>ZENITH/004573</v>
          </cell>
          <cell r="W26">
            <v>0</v>
          </cell>
          <cell r="Y26">
            <v>255921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7">
          <cell r="D27">
            <v>38596</v>
          </cell>
          <cell r="F27" t="str">
            <v>WEMA</v>
          </cell>
          <cell r="G27" t="str">
            <v>FATA TANNING EPF</v>
          </cell>
          <cell r="H27" t="str">
            <v>CRUST GAOT LEATHER A-898</v>
          </cell>
          <cell r="I27" t="str">
            <v>41.06.19.00</v>
          </cell>
          <cell r="J27" t="str">
            <v>SEPTEMBER, 2005</v>
          </cell>
          <cell r="K27" t="str">
            <v>UNITED KINGDOM</v>
          </cell>
          <cell r="L27" t="str">
            <v>NAIA, ABUJA</v>
          </cell>
          <cell r="M27">
            <v>0.6</v>
          </cell>
          <cell r="N27" t="str">
            <v>UNION</v>
          </cell>
          <cell r="O27">
            <v>42536.1</v>
          </cell>
          <cell r="P27">
            <v>10634.025</v>
          </cell>
          <cell r="Q27">
            <v>31902.075000000001</v>
          </cell>
          <cell r="R27">
            <v>32747.79</v>
          </cell>
          <cell r="S27" t="str">
            <v>USD</v>
          </cell>
          <cell r="T27" t="str">
            <v>DECEMBER, 2005</v>
          </cell>
          <cell r="U27">
            <v>38596</v>
          </cell>
          <cell r="V27" t="str">
            <v>UBN/0001608</v>
          </cell>
          <cell r="W27">
            <v>0</v>
          </cell>
          <cell r="Y27">
            <v>32747.79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</row>
        <row r="28">
          <cell r="D28">
            <v>38596</v>
          </cell>
          <cell r="F28" t="str">
            <v>UBA</v>
          </cell>
          <cell r="G28" t="str">
            <v>KANOTAN S.A. LIMITED</v>
          </cell>
          <cell r="H28" t="str">
            <v>GOAT FINISHED LEATHER - NATURAL  TR GRADE 10</v>
          </cell>
          <cell r="I28" t="str">
            <v>41.06.19.00</v>
          </cell>
          <cell r="J28" t="str">
            <v>SEPTEMBER, 2005</v>
          </cell>
          <cell r="K28" t="str">
            <v>ITALY</v>
          </cell>
          <cell r="L28" t="str">
            <v>MAKIA, KANO</v>
          </cell>
          <cell r="M28">
            <v>0.5</v>
          </cell>
          <cell r="N28" t="str">
            <v>UBA</v>
          </cell>
          <cell r="O28">
            <v>21796.99</v>
          </cell>
          <cell r="P28">
            <v>5449.2475000000004</v>
          </cell>
          <cell r="Q28">
            <v>16347.7425</v>
          </cell>
          <cell r="R28">
            <v>16781.12</v>
          </cell>
          <cell r="S28" t="str">
            <v>USD</v>
          </cell>
          <cell r="T28" t="str">
            <v>DECEMBER, 2005</v>
          </cell>
          <cell r="U28">
            <v>38595</v>
          </cell>
          <cell r="V28" t="str">
            <v>UBA/0000845</v>
          </cell>
          <cell r="W28">
            <v>0</v>
          </cell>
          <cell r="Y28">
            <v>16781.12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D29">
            <v>38596</v>
          </cell>
          <cell r="F29" t="str">
            <v>NBM</v>
          </cell>
          <cell r="G29" t="str">
            <v>FATA TANNING EPF</v>
          </cell>
          <cell r="H29" t="str">
            <v>CRUST GOAT LEATHER  A-895</v>
          </cell>
          <cell r="I29" t="str">
            <v>41.06.19.00</v>
          </cell>
          <cell r="J29" t="str">
            <v>SEPTEMBER, 2005</v>
          </cell>
          <cell r="K29" t="str">
            <v>EGYPT</v>
          </cell>
          <cell r="L29" t="str">
            <v>MAKIA, KANO</v>
          </cell>
          <cell r="M29">
            <v>1</v>
          </cell>
          <cell r="N29" t="str">
            <v>UNION</v>
          </cell>
          <cell r="O29">
            <v>50191.8</v>
          </cell>
          <cell r="P29">
            <v>12547.95</v>
          </cell>
          <cell r="Q29">
            <v>37643.85</v>
          </cell>
          <cell r="R29">
            <v>38641.769999999997</v>
          </cell>
          <cell r="S29" t="str">
            <v>USD</v>
          </cell>
          <cell r="T29" t="str">
            <v>DECEMBER, 2005</v>
          </cell>
          <cell r="U29">
            <v>38595</v>
          </cell>
          <cell r="V29" t="str">
            <v>UBN/0001606</v>
          </cell>
          <cell r="W29">
            <v>0</v>
          </cell>
          <cell r="Y29">
            <v>38641.769999999997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D30">
            <v>38596</v>
          </cell>
          <cell r="F30" t="str">
            <v>ZENITH</v>
          </cell>
          <cell r="G30" t="str">
            <v>MARIO JOSE ENTERPRISES LIMITED</v>
          </cell>
          <cell r="H30" t="str">
            <v>PROCESSED FINISHED LEATHER</v>
          </cell>
          <cell r="I30" t="str">
            <v>41.06.19.00</v>
          </cell>
          <cell r="J30" t="str">
            <v>SEPTEMBER, 2005</v>
          </cell>
          <cell r="K30" t="str">
            <v>ITALY</v>
          </cell>
          <cell r="L30" t="str">
            <v>MAKIA, KANO</v>
          </cell>
          <cell r="M30">
            <v>2.6</v>
          </cell>
          <cell r="N30" t="str">
            <v>ZENITH</v>
          </cell>
          <cell r="O30">
            <v>133398.79</v>
          </cell>
          <cell r="P30">
            <v>33349.697500000002</v>
          </cell>
          <cell r="Q30">
            <v>100049.0925</v>
          </cell>
          <cell r="R30">
            <v>102955.26</v>
          </cell>
          <cell r="S30" t="str">
            <v>USD</v>
          </cell>
          <cell r="T30" t="str">
            <v>DECEMBER, 2005</v>
          </cell>
          <cell r="U30">
            <v>38595</v>
          </cell>
          <cell r="V30" t="str">
            <v>ZENITH/004574</v>
          </cell>
          <cell r="W30">
            <v>0</v>
          </cell>
          <cell r="Y30">
            <v>102955.26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D31">
            <v>38596</v>
          </cell>
          <cell r="F31" t="str">
            <v>NBM</v>
          </cell>
          <cell r="G31" t="str">
            <v>FATA TANNING EPF</v>
          </cell>
          <cell r="H31" t="str">
            <v>CRUST/FINISHED GOAT AND SHEEP LEATHER A-897</v>
          </cell>
          <cell r="I31" t="str">
            <v>41.06.19.00</v>
          </cell>
          <cell r="J31" t="str">
            <v>SEPTEMBER, 2005</v>
          </cell>
          <cell r="K31" t="str">
            <v>ITALY</v>
          </cell>
          <cell r="L31" t="str">
            <v>MAKIA, KANO</v>
          </cell>
          <cell r="M31">
            <v>1.9</v>
          </cell>
          <cell r="N31" t="str">
            <v>UNION</v>
          </cell>
          <cell r="O31">
            <v>114999.32</v>
          </cell>
          <cell r="P31">
            <v>28749.83</v>
          </cell>
          <cell r="Q31">
            <v>86249.49</v>
          </cell>
          <cell r="R31">
            <v>88535.93</v>
          </cell>
          <cell r="S31" t="str">
            <v>USD</v>
          </cell>
          <cell r="T31" t="str">
            <v>DECEMBER, 2005</v>
          </cell>
          <cell r="U31">
            <v>38565</v>
          </cell>
          <cell r="V31" t="str">
            <v>UBN/0001605</v>
          </cell>
          <cell r="W31">
            <v>0</v>
          </cell>
          <cell r="Y31">
            <v>88535.93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2">
          <cell r="D32">
            <v>38596</v>
          </cell>
          <cell r="F32" t="str">
            <v>NBM</v>
          </cell>
          <cell r="G32" t="str">
            <v>FATA TANNING EPF</v>
          </cell>
          <cell r="H32" t="str">
            <v>CRUST/FINISHED GOAT AND SHEEP LEATHER A-896</v>
          </cell>
          <cell r="I32" t="str">
            <v>41.06.19.00</v>
          </cell>
          <cell r="J32" t="str">
            <v>SEPTEMBER, 2005</v>
          </cell>
          <cell r="K32" t="str">
            <v>CHINA</v>
          </cell>
          <cell r="L32" t="str">
            <v>MAKIA, KANO</v>
          </cell>
          <cell r="M32">
            <v>2.1</v>
          </cell>
          <cell r="N32" t="str">
            <v>UNION</v>
          </cell>
          <cell r="O32">
            <v>144308.31</v>
          </cell>
          <cell r="P32">
            <v>36077.077499999999</v>
          </cell>
          <cell r="Q32">
            <v>108231.2325</v>
          </cell>
          <cell r="R32">
            <v>111100.4</v>
          </cell>
          <cell r="S32" t="str">
            <v>USD</v>
          </cell>
          <cell r="T32" t="str">
            <v>DECEMBER, 2005</v>
          </cell>
          <cell r="U32">
            <v>38595</v>
          </cell>
          <cell r="V32" t="str">
            <v>UBN/0001604</v>
          </cell>
          <cell r="W32">
            <v>0</v>
          </cell>
          <cell r="Y32">
            <v>111100.4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</row>
        <row r="33">
          <cell r="D33">
            <v>38596</v>
          </cell>
          <cell r="F33" t="str">
            <v>UBA</v>
          </cell>
          <cell r="G33" t="str">
            <v>KANOTAN S.A. LIMITED</v>
          </cell>
          <cell r="H33" t="str">
            <v>SHEEP FINISHED LEATHER- BROWN &amp; NATURAL TR GRADE</v>
          </cell>
          <cell r="I33" t="str">
            <v>41.05.30.00</v>
          </cell>
          <cell r="J33" t="str">
            <v>SEPTEMBER, 2005</v>
          </cell>
          <cell r="K33" t="str">
            <v>SPAIN</v>
          </cell>
          <cell r="L33" t="str">
            <v>MAKIA, KANO</v>
          </cell>
          <cell r="M33">
            <v>0.9</v>
          </cell>
          <cell r="N33" t="str">
            <v>UBA</v>
          </cell>
          <cell r="O33">
            <v>31586.09</v>
          </cell>
          <cell r="P33">
            <v>7896.5225</v>
          </cell>
          <cell r="Q33">
            <v>23689.567500000001</v>
          </cell>
          <cell r="R33">
            <v>24317.57</v>
          </cell>
          <cell r="S33" t="str">
            <v>USD</v>
          </cell>
          <cell r="T33" t="str">
            <v>DECEMBER, 2005</v>
          </cell>
          <cell r="U33">
            <v>38596</v>
          </cell>
          <cell r="V33" t="str">
            <v>UBA/0000847</v>
          </cell>
          <cell r="W33">
            <v>0</v>
          </cell>
          <cell r="Y33">
            <v>24317.57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D34">
            <v>38597</v>
          </cell>
          <cell r="F34" t="str">
            <v>UNION</v>
          </cell>
          <cell r="G34" t="str">
            <v>DECENT BAG INDUSTRIES LIMITED</v>
          </cell>
          <cell r="H34" t="str">
            <v>ASSORTED POLYBAGS</v>
          </cell>
          <cell r="I34" t="str">
            <v>39.23.21.00</v>
          </cell>
          <cell r="J34" t="str">
            <v>SEPTEMBER, 2005</v>
          </cell>
          <cell r="K34" t="str">
            <v>NIGER</v>
          </cell>
          <cell r="L34" t="str">
            <v>JIBIYA BORDER</v>
          </cell>
          <cell r="M34">
            <v>31.1</v>
          </cell>
          <cell r="N34" t="str">
            <v>UNION</v>
          </cell>
          <cell r="O34">
            <v>72166.23</v>
          </cell>
          <cell r="P34">
            <v>18041.557499999999</v>
          </cell>
          <cell r="Q34">
            <v>54124.672500000001</v>
          </cell>
          <cell r="R34">
            <v>55559.5</v>
          </cell>
          <cell r="S34" t="str">
            <v>USD</v>
          </cell>
          <cell r="T34" t="str">
            <v>DECEMBER, 2005</v>
          </cell>
          <cell r="U34">
            <v>38595</v>
          </cell>
          <cell r="V34" t="str">
            <v>UBN/0000291</v>
          </cell>
          <cell r="W34">
            <v>0</v>
          </cell>
          <cell r="Y34">
            <v>55559.5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D35">
            <v>38597</v>
          </cell>
          <cell r="F35" t="str">
            <v>ZENITH</v>
          </cell>
          <cell r="G35" t="str">
            <v>VIVA METAL AND PLASTICS INDUSTRIES LIMITED</v>
          </cell>
          <cell r="H35" t="str">
            <v>ASSORTED POLYBAGS</v>
          </cell>
          <cell r="I35" t="str">
            <v>39.23.21.00</v>
          </cell>
          <cell r="J35" t="str">
            <v>SEPTEMBER, 2005</v>
          </cell>
          <cell r="K35" t="str">
            <v>BURKINA FASO</v>
          </cell>
          <cell r="L35" t="str">
            <v>JIBIYA BORDER</v>
          </cell>
          <cell r="M35">
            <v>20.5</v>
          </cell>
          <cell r="N35" t="str">
            <v>FIRST</v>
          </cell>
          <cell r="O35">
            <v>39730.75</v>
          </cell>
          <cell r="P35">
            <v>9932.6875</v>
          </cell>
          <cell r="Q35">
            <v>29798.0625</v>
          </cell>
          <cell r="R35">
            <v>30588</v>
          </cell>
          <cell r="S35" t="str">
            <v>USD</v>
          </cell>
          <cell r="T35" t="str">
            <v>DECEMBER, 2005</v>
          </cell>
          <cell r="U35">
            <v>38595</v>
          </cell>
          <cell r="V35" t="str">
            <v>FBN/0046199</v>
          </cell>
          <cell r="W35">
            <v>0</v>
          </cell>
          <cell r="Y35">
            <v>30588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D36">
            <v>38597</v>
          </cell>
          <cell r="F36" t="str">
            <v>ECO</v>
          </cell>
          <cell r="G36" t="str">
            <v>VIVA METAL AND PLASTICS INDUSTRIES LIMITED</v>
          </cell>
          <cell r="H36" t="str">
            <v>ASSORTED POLYBAGS</v>
          </cell>
          <cell r="I36" t="str">
            <v>39.23.21.00</v>
          </cell>
          <cell r="J36" t="str">
            <v>SEPTEMBER, 2005</v>
          </cell>
          <cell r="K36" t="str">
            <v>BURKINA FASO</v>
          </cell>
          <cell r="L36" t="str">
            <v>JIBIYA BORDER</v>
          </cell>
          <cell r="M36">
            <v>38</v>
          </cell>
          <cell r="N36" t="str">
            <v>FIRST</v>
          </cell>
          <cell r="O36">
            <v>77781.52</v>
          </cell>
          <cell r="P36">
            <v>19445.38</v>
          </cell>
          <cell r="Q36">
            <v>58336.14</v>
          </cell>
          <cell r="R36">
            <v>59882.6</v>
          </cell>
          <cell r="S36" t="str">
            <v>USD</v>
          </cell>
          <cell r="T36" t="str">
            <v>DECEMBER, 2005</v>
          </cell>
          <cell r="U36">
            <v>38595</v>
          </cell>
          <cell r="V36" t="str">
            <v>FBN/0046198</v>
          </cell>
          <cell r="W36">
            <v>0</v>
          </cell>
          <cell r="Y36">
            <v>59882.6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37">
          <cell r="D37">
            <v>38597</v>
          </cell>
          <cell r="F37" t="str">
            <v>ZENITH</v>
          </cell>
          <cell r="G37" t="str">
            <v>STANDARD PLASTICS INDUSTRY (NIG.) LIMITED</v>
          </cell>
          <cell r="H37" t="str">
            <v>ASSORTED EVA SLIPPERS</v>
          </cell>
          <cell r="I37" t="str">
            <v>64.02.99.00</v>
          </cell>
          <cell r="J37" t="str">
            <v>SEPTEMBER, 2005</v>
          </cell>
          <cell r="K37" t="str">
            <v>BURKINA FASO</v>
          </cell>
          <cell r="L37" t="str">
            <v>JIBIYA BORDER</v>
          </cell>
          <cell r="M37">
            <v>30.9</v>
          </cell>
          <cell r="N37" t="str">
            <v>FIRST</v>
          </cell>
          <cell r="O37">
            <v>58970.06</v>
          </cell>
          <cell r="P37">
            <v>14742.514999999999</v>
          </cell>
          <cell r="Q37">
            <v>44227.544999999998</v>
          </cell>
          <cell r="R37">
            <v>45400</v>
          </cell>
          <cell r="S37" t="str">
            <v>USD</v>
          </cell>
          <cell r="T37" t="str">
            <v>DECEMBER, 2005</v>
          </cell>
          <cell r="U37">
            <v>38595</v>
          </cell>
          <cell r="V37" t="str">
            <v>FBN/0046196</v>
          </cell>
          <cell r="W37">
            <v>0</v>
          </cell>
          <cell r="Y37">
            <v>45400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</row>
        <row r="38">
          <cell r="D38">
            <v>38597</v>
          </cell>
          <cell r="F38" t="str">
            <v>ECO</v>
          </cell>
          <cell r="G38" t="str">
            <v>BALLY PLASTICS &amp; FOOTWEAR IND. (NIG) LTD</v>
          </cell>
          <cell r="H38" t="str">
            <v>ASSORTED PVC SLIPPERS</v>
          </cell>
          <cell r="I38" t="str">
            <v>64.02.99.00</v>
          </cell>
          <cell r="J38" t="str">
            <v>SEPTEMBER, 2005</v>
          </cell>
          <cell r="K38" t="str">
            <v>NIGER</v>
          </cell>
          <cell r="L38" t="str">
            <v>JIBIYA BORDER</v>
          </cell>
          <cell r="M38">
            <v>20.2</v>
          </cell>
          <cell r="N38" t="str">
            <v>FIRST</v>
          </cell>
          <cell r="O38">
            <v>26941.52</v>
          </cell>
          <cell r="P38">
            <v>6735.38</v>
          </cell>
          <cell r="Q38">
            <v>20206.14</v>
          </cell>
          <cell r="R38">
            <v>20741.8</v>
          </cell>
          <cell r="S38" t="str">
            <v>USD</v>
          </cell>
          <cell r="T38" t="str">
            <v>DECEMBER, 2005</v>
          </cell>
          <cell r="U38">
            <v>38595</v>
          </cell>
          <cell r="V38" t="str">
            <v>FBN/0046194</v>
          </cell>
          <cell r="W38">
            <v>0</v>
          </cell>
          <cell r="Y38">
            <v>20741.8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D39">
            <v>38597</v>
          </cell>
          <cell r="F39" t="str">
            <v>UNION</v>
          </cell>
          <cell r="G39" t="str">
            <v>ASIA PLASTICS INDUSTRY (NIGERIA) LIMITED</v>
          </cell>
          <cell r="H39" t="str">
            <v>ASSORTED EVA SLIPPERS</v>
          </cell>
          <cell r="I39" t="str">
            <v>64.02.99.00</v>
          </cell>
          <cell r="J39" t="str">
            <v>SEPTEMBER, 2005</v>
          </cell>
          <cell r="K39" t="str">
            <v>NIGER</v>
          </cell>
          <cell r="L39" t="str">
            <v>JIBIYA BORDER</v>
          </cell>
          <cell r="M39">
            <v>15.8</v>
          </cell>
          <cell r="N39" t="str">
            <v>UNION</v>
          </cell>
          <cell r="O39">
            <v>30199.43</v>
          </cell>
          <cell r="P39">
            <v>7549.8575000000001</v>
          </cell>
          <cell r="Q39">
            <v>22649.572499999998</v>
          </cell>
          <cell r="R39">
            <v>23250</v>
          </cell>
          <cell r="S39" t="str">
            <v>USD</v>
          </cell>
          <cell r="T39" t="str">
            <v>DECEMBER, 2005</v>
          </cell>
          <cell r="U39">
            <v>38595</v>
          </cell>
          <cell r="V39" t="str">
            <v>UBN/0000289</v>
          </cell>
          <cell r="W39">
            <v>0</v>
          </cell>
          <cell r="Y39">
            <v>23250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</row>
        <row r="40">
          <cell r="D40">
            <v>38597</v>
          </cell>
          <cell r="F40" t="str">
            <v>UBA</v>
          </cell>
          <cell r="G40" t="str">
            <v>ASIA PLASTICS INDUSTRY (NIGERIA) LIMITED</v>
          </cell>
          <cell r="H40" t="str">
            <v>ASSORTED EVA SLIPPERS</v>
          </cell>
          <cell r="I40" t="str">
            <v>64.02.99.00</v>
          </cell>
          <cell r="J40" t="str">
            <v>SEPTEMBER, 2005</v>
          </cell>
          <cell r="K40" t="str">
            <v>BURKINA FASO</v>
          </cell>
          <cell r="L40" t="str">
            <v>JIBIYA BORDER</v>
          </cell>
          <cell r="M40">
            <v>15.3</v>
          </cell>
          <cell r="N40" t="str">
            <v>FIRST</v>
          </cell>
          <cell r="O40">
            <v>29296.69</v>
          </cell>
          <cell r="P40">
            <v>7324.1724999999997</v>
          </cell>
          <cell r="Q40">
            <v>21972.517500000002</v>
          </cell>
          <cell r="R40">
            <v>22555</v>
          </cell>
          <cell r="S40" t="str">
            <v>USD</v>
          </cell>
          <cell r="T40" t="str">
            <v>DECEMBER, 2005</v>
          </cell>
          <cell r="U40">
            <v>38595</v>
          </cell>
          <cell r="V40" t="str">
            <v>FBN/0046192</v>
          </cell>
          <cell r="W40">
            <v>0</v>
          </cell>
          <cell r="Y40">
            <v>22555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</row>
        <row r="41">
          <cell r="D41">
            <v>38597</v>
          </cell>
          <cell r="F41" t="str">
            <v>ECO</v>
          </cell>
          <cell r="G41" t="str">
            <v>STANDARD PLASTICS INDUSTRY (NIG.) LIMITED</v>
          </cell>
          <cell r="H41" t="str">
            <v>ASSORTED EVA SLIPPERS</v>
          </cell>
          <cell r="I41" t="str">
            <v>64.02.99.00</v>
          </cell>
          <cell r="J41" t="str">
            <v>SEPTEMBER, 2005</v>
          </cell>
          <cell r="K41" t="str">
            <v>BURKINA FASO</v>
          </cell>
          <cell r="L41" t="str">
            <v>JIBIYA BORDER</v>
          </cell>
          <cell r="M41">
            <v>15.2</v>
          </cell>
          <cell r="N41" t="str">
            <v>FIRST</v>
          </cell>
          <cell r="O41">
            <v>30394.26</v>
          </cell>
          <cell r="P41">
            <v>7598.5649999999996</v>
          </cell>
          <cell r="Q41">
            <v>22795.695</v>
          </cell>
          <cell r="R41">
            <v>23400</v>
          </cell>
          <cell r="S41" t="str">
            <v>USD</v>
          </cell>
          <cell r="T41" t="str">
            <v>DECEMBER, 2005</v>
          </cell>
          <cell r="U41">
            <v>38595</v>
          </cell>
          <cell r="V41" t="str">
            <v>FBN/0046197</v>
          </cell>
          <cell r="W41">
            <v>0</v>
          </cell>
          <cell r="Y41">
            <v>23400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</row>
        <row r="42">
          <cell r="D42">
            <v>38597</v>
          </cell>
          <cell r="F42" t="str">
            <v>UNION</v>
          </cell>
          <cell r="G42" t="str">
            <v>ASIA PLASTICS INDUSTRY (NIGERIA) LIMITED</v>
          </cell>
          <cell r="H42" t="str">
            <v>ASSORTED EVA SLIPPERS</v>
          </cell>
          <cell r="I42" t="str">
            <v>64.02.99.00</v>
          </cell>
          <cell r="J42" t="str">
            <v>SEPTEMBER, 2005</v>
          </cell>
          <cell r="K42" t="str">
            <v>NIGER</v>
          </cell>
          <cell r="L42" t="str">
            <v>JIBIYA BORDER</v>
          </cell>
          <cell r="M42">
            <v>30</v>
          </cell>
          <cell r="N42" t="str">
            <v>UNION</v>
          </cell>
          <cell r="O42">
            <v>59346.74</v>
          </cell>
          <cell r="P42">
            <v>14836.684999999999</v>
          </cell>
          <cell r="Q42">
            <v>44510.055</v>
          </cell>
          <cell r="R42">
            <v>45690</v>
          </cell>
          <cell r="S42" t="str">
            <v>USD</v>
          </cell>
          <cell r="T42" t="str">
            <v>DECEMBER, 2005</v>
          </cell>
          <cell r="U42">
            <v>38595</v>
          </cell>
          <cell r="V42" t="str">
            <v>UBN/0000290</v>
          </cell>
          <cell r="W42">
            <v>0</v>
          </cell>
          <cell r="Y42">
            <v>45690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</row>
        <row r="43">
          <cell r="D43">
            <v>38597</v>
          </cell>
          <cell r="F43" t="str">
            <v>ZENITH</v>
          </cell>
          <cell r="G43" t="str">
            <v>BALLY PLASTICS &amp; FOOTWEAR IND. (NIG) LTD</v>
          </cell>
          <cell r="H43" t="str">
            <v>ASSORTED PVC SLIPPERS</v>
          </cell>
          <cell r="I43" t="str">
            <v>64.02.99.00</v>
          </cell>
          <cell r="J43" t="str">
            <v>SEPTEMBER, 2005</v>
          </cell>
          <cell r="K43" t="str">
            <v>BURKINA FASO</v>
          </cell>
          <cell r="L43" t="str">
            <v>JIBIYA BORDER</v>
          </cell>
          <cell r="M43">
            <v>24.8</v>
          </cell>
          <cell r="N43" t="str">
            <v>FIRST</v>
          </cell>
          <cell r="O43">
            <v>30559.48</v>
          </cell>
          <cell r="P43">
            <v>7639.87</v>
          </cell>
          <cell r="Q43">
            <v>22919.61</v>
          </cell>
          <cell r="R43">
            <v>23527.200000000001</v>
          </cell>
          <cell r="S43" t="str">
            <v>USD</v>
          </cell>
          <cell r="T43" t="str">
            <v>DECEMBER, 2005</v>
          </cell>
          <cell r="U43">
            <v>38595</v>
          </cell>
          <cell r="V43" t="str">
            <v>FBN/0046193</v>
          </cell>
          <cell r="W43">
            <v>0</v>
          </cell>
          <cell r="Y43">
            <v>23527.200000000001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D44">
            <v>38597</v>
          </cell>
          <cell r="F44" t="str">
            <v>UNION</v>
          </cell>
          <cell r="G44" t="str">
            <v>DECENT BAG INDUSTRIES LIMITED</v>
          </cell>
          <cell r="H44" t="str">
            <v>ASSORTED POLYBAGS</v>
          </cell>
          <cell r="I44" t="str">
            <v>39.23.21.00</v>
          </cell>
          <cell r="J44" t="str">
            <v>SEPTEMBER, 2005</v>
          </cell>
          <cell r="K44" t="str">
            <v>BURKINA FASO</v>
          </cell>
          <cell r="L44" t="str">
            <v>JIBIYA BORDER</v>
          </cell>
          <cell r="M44">
            <v>36.200000000000003</v>
          </cell>
          <cell r="N44" t="str">
            <v>UNION</v>
          </cell>
          <cell r="O44">
            <v>58117.98</v>
          </cell>
          <cell r="P44">
            <v>14529.495000000001</v>
          </cell>
          <cell r="Q44">
            <v>43588.485000000001</v>
          </cell>
          <cell r="R44">
            <v>44744</v>
          </cell>
          <cell r="S44" t="str">
            <v>USD</v>
          </cell>
          <cell r="T44" t="str">
            <v>DECEMBER, 2005</v>
          </cell>
          <cell r="U44">
            <v>38595</v>
          </cell>
          <cell r="V44" t="str">
            <v>UBN/0001601</v>
          </cell>
          <cell r="W44">
            <v>0</v>
          </cell>
          <cell r="Y44">
            <v>44744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</row>
        <row r="45">
          <cell r="D45">
            <v>38597</v>
          </cell>
          <cell r="F45" t="str">
            <v>ECO</v>
          </cell>
          <cell r="G45" t="str">
            <v>BALLY PLASTICS &amp; FOOTWEAR IND. (NIG) LTD</v>
          </cell>
          <cell r="H45" t="str">
            <v>ASSORTED PVC SLIPPERS</v>
          </cell>
          <cell r="I45" t="str">
            <v>64.02.99.00</v>
          </cell>
          <cell r="J45" t="str">
            <v>SEPTEMBER, 2005</v>
          </cell>
          <cell r="K45" t="str">
            <v>BURKINA FASO</v>
          </cell>
          <cell r="L45" t="str">
            <v>JIBIYA BORDER</v>
          </cell>
          <cell r="M45">
            <v>22.7</v>
          </cell>
          <cell r="N45" t="str">
            <v>FIRST</v>
          </cell>
          <cell r="O45">
            <v>27511.74</v>
          </cell>
          <cell r="P45">
            <v>6877.9350000000004</v>
          </cell>
          <cell r="Q45">
            <v>20633.805</v>
          </cell>
          <cell r="R45">
            <v>21180.799999999999</v>
          </cell>
          <cell r="S45" t="str">
            <v>USD</v>
          </cell>
          <cell r="T45" t="str">
            <v>DECEMBER, 2005</v>
          </cell>
          <cell r="U45">
            <v>38595</v>
          </cell>
          <cell r="V45" t="str">
            <v>FBN/0046195</v>
          </cell>
          <cell r="W45">
            <v>0</v>
          </cell>
          <cell r="Y45">
            <v>21180.799999999999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D46">
            <v>38597</v>
          </cell>
          <cell r="F46" t="str">
            <v>UBA</v>
          </cell>
          <cell r="G46" t="str">
            <v>ASIA PLASTICS INDUSTRY (NIGERIA) LIMITED</v>
          </cell>
          <cell r="H46" t="str">
            <v>ASSORTED EVA SLIPPERS</v>
          </cell>
          <cell r="I46" t="str">
            <v>64.02.99.00</v>
          </cell>
          <cell r="J46" t="str">
            <v>SEPTEMBER, 2005</v>
          </cell>
          <cell r="K46" t="str">
            <v>NIGER</v>
          </cell>
          <cell r="L46" t="str">
            <v>JIBIYA BORDER</v>
          </cell>
          <cell r="M46">
            <v>30.8</v>
          </cell>
          <cell r="N46" t="str">
            <v>FIRST</v>
          </cell>
          <cell r="O46">
            <v>58898.62</v>
          </cell>
          <cell r="P46">
            <v>14724.655000000001</v>
          </cell>
          <cell r="Q46">
            <v>44173.964999999997</v>
          </cell>
          <cell r="R46">
            <v>45345</v>
          </cell>
          <cell r="S46" t="str">
            <v>USD</v>
          </cell>
          <cell r="T46" t="str">
            <v>DECEMBER, 2005</v>
          </cell>
          <cell r="U46">
            <v>38595</v>
          </cell>
          <cell r="V46" t="str">
            <v>FBN/0046191</v>
          </cell>
          <cell r="W46">
            <v>0</v>
          </cell>
          <cell r="Y46">
            <v>45345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D47">
            <v>38597</v>
          </cell>
          <cell r="F47" t="str">
            <v>GTB</v>
          </cell>
          <cell r="G47" t="str">
            <v>VIRGIN ENTERPRISES LIMITED</v>
          </cell>
          <cell r="H47" t="str">
            <v>SUGARCANE AND FRESH PEANUTS</v>
          </cell>
          <cell r="I47" t="str">
            <v>12.12.92.00</v>
          </cell>
          <cell r="J47" t="str">
            <v>SEPTEMBER, 2005</v>
          </cell>
          <cell r="K47" t="str">
            <v>UNITED KINGDOM</v>
          </cell>
          <cell r="L47" t="str">
            <v>MAKIA, KANO</v>
          </cell>
          <cell r="M47">
            <v>1</v>
          </cell>
          <cell r="N47" t="str">
            <v>GTB</v>
          </cell>
          <cell r="O47">
            <v>1036.56</v>
          </cell>
          <cell r="P47">
            <v>259.14</v>
          </cell>
          <cell r="Q47">
            <v>777.42</v>
          </cell>
          <cell r="R47">
            <v>800</v>
          </cell>
          <cell r="S47" t="str">
            <v>USD</v>
          </cell>
          <cell r="T47" t="str">
            <v>DECEMBER, 2005</v>
          </cell>
          <cell r="U47">
            <v>38597</v>
          </cell>
          <cell r="V47" t="str">
            <v>GTB/0003727</v>
          </cell>
          <cell r="W47">
            <v>0</v>
          </cell>
          <cell r="Y47">
            <v>800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D48">
            <v>38597</v>
          </cell>
          <cell r="F48" t="str">
            <v>ECO</v>
          </cell>
          <cell r="G48" t="str">
            <v>VIVA METAL AND PLASTICS INDUSTRIES LIMITED</v>
          </cell>
          <cell r="H48" t="str">
            <v>ASSORTED POLYBAGS</v>
          </cell>
          <cell r="I48" t="str">
            <v>39.23.21.00</v>
          </cell>
          <cell r="J48" t="str">
            <v>SEPTEMBER, 2005</v>
          </cell>
          <cell r="K48" t="str">
            <v>GHANA</v>
          </cell>
          <cell r="L48" t="str">
            <v>APAPA PORT</v>
          </cell>
          <cell r="M48">
            <v>17.600000000000001</v>
          </cell>
          <cell r="N48" t="str">
            <v>FIRST</v>
          </cell>
          <cell r="O48">
            <v>24679.1</v>
          </cell>
          <cell r="P48">
            <v>6169.7749999999996</v>
          </cell>
          <cell r="Q48">
            <v>18509.325000000001</v>
          </cell>
          <cell r="R48">
            <v>19000</v>
          </cell>
          <cell r="S48" t="str">
            <v>USD</v>
          </cell>
          <cell r="T48" t="str">
            <v>DECEMBER, 2005</v>
          </cell>
          <cell r="U48">
            <v>38595</v>
          </cell>
          <cell r="V48" t="str">
            <v>FBN/0046200</v>
          </cell>
          <cell r="W48">
            <v>0</v>
          </cell>
          <cell r="Y48">
            <v>19000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49">
          <cell r="D49">
            <v>38600</v>
          </cell>
          <cell r="F49" t="str">
            <v>UNION</v>
          </cell>
          <cell r="G49" t="str">
            <v>AFRICAN TEXTILE MANUFACTURERS LIMITED</v>
          </cell>
          <cell r="H49" t="str">
            <v>100% COTTON PRINTED FABRICS</v>
          </cell>
          <cell r="I49" t="str">
            <v>52.09.59.00</v>
          </cell>
          <cell r="J49" t="str">
            <v>SEPTEMBER, 2005</v>
          </cell>
          <cell r="K49" t="str">
            <v>MALI</v>
          </cell>
          <cell r="L49" t="str">
            <v>IDI-IROKO BORDER</v>
          </cell>
          <cell r="M49">
            <v>21.4</v>
          </cell>
          <cell r="N49" t="str">
            <v>UNION</v>
          </cell>
          <cell r="O49">
            <v>273508</v>
          </cell>
          <cell r="P49">
            <v>68377</v>
          </cell>
          <cell r="Q49">
            <v>205131</v>
          </cell>
          <cell r="R49">
            <v>205800</v>
          </cell>
          <cell r="S49" t="str">
            <v>USD</v>
          </cell>
          <cell r="T49" t="str">
            <v>DECEMBER, 2005</v>
          </cell>
          <cell r="U49">
            <v>38597</v>
          </cell>
          <cell r="V49" t="str">
            <v>UBN/0001609</v>
          </cell>
          <cell r="W49">
            <v>0</v>
          </cell>
          <cell r="Y49">
            <v>205800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</row>
        <row r="50">
          <cell r="D50">
            <v>38600</v>
          </cell>
          <cell r="F50" t="str">
            <v>UNION</v>
          </cell>
          <cell r="G50" t="str">
            <v>AFRICAN TEXTILE MANUFACTURERS LIMITED</v>
          </cell>
          <cell r="H50" t="str">
            <v xml:space="preserve">100% COTTON PRINTED FABRICS </v>
          </cell>
          <cell r="I50" t="str">
            <v>52.09.59.00</v>
          </cell>
          <cell r="J50" t="str">
            <v>SEPTEMBER, 2005</v>
          </cell>
          <cell r="K50" t="str">
            <v>MALI</v>
          </cell>
          <cell r="L50" t="str">
            <v>IDI-IROKO BORDER</v>
          </cell>
          <cell r="M50">
            <v>19.600000000000001</v>
          </cell>
          <cell r="N50" t="str">
            <v>UNION</v>
          </cell>
          <cell r="O50">
            <v>247593</v>
          </cell>
          <cell r="P50">
            <v>61898.25</v>
          </cell>
          <cell r="Q50">
            <v>185694.75</v>
          </cell>
          <cell r="R50">
            <v>186300</v>
          </cell>
          <cell r="S50" t="str">
            <v>USD</v>
          </cell>
          <cell r="T50" t="str">
            <v>DECEMBER, 2005</v>
          </cell>
          <cell r="U50">
            <v>38597</v>
          </cell>
          <cell r="V50" t="str">
            <v>UBN/0001611</v>
          </cell>
          <cell r="W50">
            <v>0</v>
          </cell>
          <cell r="Y50">
            <v>186300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D51">
            <v>38600</v>
          </cell>
          <cell r="F51" t="str">
            <v>UNION</v>
          </cell>
          <cell r="G51" t="str">
            <v>AFRICAN TEXTILE MANUFACTURERS LIMITED</v>
          </cell>
          <cell r="H51" t="str">
            <v>100% COTTON PRINTED FABRICS</v>
          </cell>
          <cell r="I51" t="str">
            <v>52.09.59.00</v>
          </cell>
          <cell r="J51" t="str">
            <v>SEPTEMBER, 2005</v>
          </cell>
          <cell r="K51" t="str">
            <v>MALI</v>
          </cell>
          <cell r="L51" t="str">
            <v>IDI-IROKO BORDER</v>
          </cell>
          <cell r="M51">
            <v>20.5</v>
          </cell>
          <cell r="N51" t="str">
            <v>UNION</v>
          </cell>
          <cell r="O51">
            <v>266092</v>
          </cell>
          <cell r="P51">
            <v>66523</v>
          </cell>
          <cell r="Q51">
            <v>199569</v>
          </cell>
          <cell r="R51">
            <v>200220</v>
          </cell>
          <cell r="S51" t="str">
            <v>USD</v>
          </cell>
          <cell r="T51" t="str">
            <v>DECEMBER, 2005</v>
          </cell>
          <cell r="U51">
            <v>38597</v>
          </cell>
          <cell r="V51" t="str">
            <v>UBN/0001612</v>
          </cell>
          <cell r="W51">
            <v>0</v>
          </cell>
          <cell r="Y51">
            <v>200220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D52">
            <v>38602</v>
          </cell>
          <cell r="F52" t="str">
            <v>WEMA</v>
          </cell>
          <cell r="G52" t="str">
            <v>FATA TANNING EPF</v>
          </cell>
          <cell r="H52" t="str">
            <v>CRUST/FINISHED GOAT AND SHEEP LEATHER A-901</v>
          </cell>
          <cell r="I52" t="str">
            <v>41.06.19.00</v>
          </cell>
          <cell r="J52" t="str">
            <v>SEPTEMBER, 2005</v>
          </cell>
          <cell r="K52" t="str">
            <v>CHINA</v>
          </cell>
          <cell r="L52" t="str">
            <v>NAIA, ABUJA</v>
          </cell>
          <cell r="M52">
            <v>2.9</v>
          </cell>
          <cell r="N52" t="str">
            <v>UNION</v>
          </cell>
          <cell r="O52">
            <v>205792.69</v>
          </cell>
          <cell r="P52">
            <v>51448.172500000001</v>
          </cell>
          <cell r="Q52">
            <v>154344.51749999999</v>
          </cell>
          <cell r="R52">
            <v>158436.13</v>
          </cell>
          <cell r="S52" t="str">
            <v>USD</v>
          </cell>
          <cell r="T52" t="str">
            <v>DECEMBER, 2005</v>
          </cell>
          <cell r="U52">
            <v>38600</v>
          </cell>
          <cell r="V52" t="str">
            <v>UBN/0001617</v>
          </cell>
          <cell r="W52">
            <v>0</v>
          </cell>
          <cell r="Y52">
            <v>158436.13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D53">
            <v>38602</v>
          </cell>
          <cell r="F53" t="str">
            <v>NBM</v>
          </cell>
          <cell r="G53" t="str">
            <v>FATA TANNING EPF</v>
          </cell>
          <cell r="H53" t="str">
            <v>FINISHED GOAT/SHEEP LEATHER A-900</v>
          </cell>
          <cell r="I53" t="str">
            <v>41.06.19.00</v>
          </cell>
          <cell r="J53" t="str">
            <v>SEPTEMBER, 2005</v>
          </cell>
          <cell r="K53" t="str">
            <v>ITALY</v>
          </cell>
          <cell r="L53" t="str">
            <v>NAIA, ABUJA</v>
          </cell>
          <cell r="M53">
            <v>0.7</v>
          </cell>
          <cell r="N53" t="str">
            <v>UNION</v>
          </cell>
          <cell r="O53">
            <v>55152.45</v>
          </cell>
          <cell r="P53">
            <v>13788.112499999999</v>
          </cell>
          <cell r="Q53">
            <v>41364.337500000001</v>
          </cell>
          <cell r="R53">
            <v>42460.89</v>
          </cell>
          <cell r="S53" t="str">
            <v>USD</v>
          </cell>
          <cell r="T53" t="str">
            <v>DECEMBER, 2005</v>
          </cell>
          <cell r="U53">
            <v>38600</v>
          </cell>
          <cell r="V53" t="str">
            <v>UBN/0001618</v>
          </cell>
          <cell r="W53">
            <v>0</v>
          </cell>
          <cell r="Y53">
            <v>42460.89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4">
          <cell r="D54">
            <v>38602</v>
          </cell>
          <cell r="F54" t="str">
            <v>WEMA</v>
          </cell>
          <cell r="G54" t="str">
            <v>FATA TANNING EPF</v>
          </cell>
          <cell r="H54" t="str">
            <v>CRUST/FINISHED GAOT AND SHEEP LEATHER A-899</v>
          </cell>
          <cell r="I54" t="str">
            <v>41.06.19.00</v>
          </cell>
          <cell r="J54" t="str">
            <v>SEPTEMBER, 2005</v>
          </cell>
          <cell r="K54" t="str">
            <v>SPAIN</v>
          </cell>
          <cell r="L54" t="str">
            <v>NAIA, ABUJA</v>
          </cell>
          <cell r="M54">
            <v>0.7</v>
          </cell>
          <cell r="N54" t="str">
            <v>UNION</v>
          </cell>
          <cell r="O54">
            <v>41818.5</v>
          </cell>
          <cell r="P54">
            <v>10454.625</v>
          </cell>
          <cell r="Q54">
            <v>31363.875</v>
          </cell>
          <cell r="R54">
            <v>32195.32</v>
          </cell>
          <cell r="S54" t="str">
            <v>USD</v>
          </cell>
          <cell r="T54" t="str">
            <v>DECEMBER, 2005</v>
          </cell>
          <cell r="U54">
            <v>38600</v>
          </cell>
          <cell r="V54" t="str">
            <v>UBN/0001615</v>
          </cell>
          <cell r="W54">
            <v>0</v>
          </cell>
          <cell r="Y54">
            <v>32195.32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</row>
        <row r="55">
          <cell r="D55">
            <v>38602</v>
          </cell>
          <cell r="F55" t="str">
            <v>UNION</v>
          </cell>
          <cell r="G55" t="str">
            <v>AFRICAN TEXTILE MANUFACTURERS LIMITED</v>
          </cell>
          <cell r="H55" t="str">
            <v>100% COTTON PRINTED FABRICS</v>
          </cell>
          <cell r="I55" t="str">
            <v>52.09.59.00</v>
          </cell>
          <cell r="J55" t="str">
            <v>SEPTEMBER, 2005</v>
          </cell>
          <cell r="K55" t="str">
            <v>FRANCE</v>
          </cell>
          <cell r="L55" t="str">
            <v>APAPA PORT</v>
          </cell>
          <cell r="M55">
            <v>14.8</v>
          </cell>
          <cell r="N55" t="str">
            <v>UNION</v>
          </cell>
          <cell r="O55">
            <v>192493</v>
          </cell>
          <cell r="P55">
            <v>48123.25</v>
          </cell>
          <cell r="Q55">
            <v>144369.75</v>
          </cell>
          <cell r="R55">
            <v>144840</v>
          </cell>
          <cell r="S55" t="str">
            <v>USD</v>
          </cell>
          <cell r="T55" t="str">
            <v>DECEMBER, 2005</v>
          </cell>
          <cell r="U55">
            <v>38600</v>
          </cell>
          <cell r="V55" t="str">
            <v>UBN/0001610</v>
          </cell>
          <cell r="W55">
            <v>0</v>
          </cell>
          <cell r="Y55">
            <v>144840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D56">
            <v>38603</v>
          </cell>
          <cell r="F56" t="str">
            <v>NBM</v>
          </cell>
          <cell r="G56" t="str">
            <v>FATA TANNING EPF</v>
          </cell>
          <cell r="H56" t="str">
            <v>CRUST/FINISHED GOAT AND SHEEP LEATHER A-902</v>
          </cell>
          <cell r="I56" t="str">
            <v>41.06.19.00</v>
          </cell>
          <cell r="J56" t="str">
            <v>SEPTEMBER, 2005</v>
          </cell>
          <cell r="K56" t="str">
            <v>ITALY</v>
          </cell>
          <cell r="L56" t="str">
            <v>MAKIA, KANO</v>
          </cell>
          <cell r="M56">
            <v>0.9</v>
          </cell>
          <cell r="N56" t="str">
            <v>UNION</v>
          </cell>
          <cell r="O56">
            <v>54415.62</v>
          </cell>
          <cell r="P56">
            <v>13603.905000000001</v>
          </cell>
          <cell r="Q56">
            <v>40811.714999999997</v>
          </cell>
          <cell r="R56">
            <v>41990.6</v>
          </cell>
          <cell r="S56" t="str">
            <v>USD</v>
          </cell>
          <cell r="T56" t="str">
            <v>DECEMBER, 2005</v>
          </cell>
          <cell r="U56">
            <v>38603</v>
          </cell>
          <cell r="V56" t="str">
            <v>UBN/0001651</v>
          </cell>
          <cell r="W56">
            <v>0</v>
          </cell>
          <cell r="Y56">
            <v>41990.6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D57">
            <v>38603</v>
          </cell>
          <cell r="F57" t="str">
            <v>ZENITH</v>
          </cell>
          <cell r="G57" t="str">
            <v>MARIO JOSE ENTERPRISES LIMITED</v>
          </cell>
          <cell r="H57" t="str">
            <v>PROCESSED FINISHED LEATHER</v>
          </cell>
          <cell r="I57" t="str">
            <v>41.06.19.00</v>
          </cell>
          <cell r="J57" t="str">
            <v>SEPTEMBER, 2005</v>
          </cell>
          <cell r="K57" t="str">
            <v>ITALY</v>
          </cell>
          <cell r="L57" t="str">
            <v>MAKIA, KANO</v>
          </cell>
          <cell r="M57">
            <v>2.8</v>
          </cell>
          <cell r="N57" t="str">
            <v>ZENITH</v>
          </cell>
          <cell r="O57">
            <v>172935.79</v>
          </cell>
          <cell r="P57">
            <v>43233.947500000002</v>
          </cell>
          <cell r="Q57">
            <v>129701.8425</v>
          </cell>
          <cell r="R57">
            <v>133469</v>
          </cell>
          <cell r="S57" t="str">
            <v>USD</v>
          </cell>
          <cell r="T57" t="str">
            <v>DECEMBER, 2005</v>
          </cell>
          <cell r="U57">
            <v>38602</v>
          </cell>
          <cell r="V57" t="str">
            <v>ZENITH/004576</v>
          </cell>
          <cell r="W57">
            <v>0</v>
          </cell>
          <cell r="Y57">
            <v>133469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D58">
            <v>38604</v>
          </cell>
          <cell r="F58" t="str">
            <v>GTB</v>
          </cell>
          <cell r="G58" t="str">
            <v>VIRGIN ENTERPRISES LIMITED</v>
          </cell>
          <cell r="H58" t="str">
            <v>CUT SUGARCANE AND ASSORTED VEGETABLES (OKRA)</v>
          </cell>
          <cell r="I58" t="str">
            <v>12.12.92.00</v>
          </cell>
          <cell r="J58" t="str">
            <v>SEPTEMBER, 2005</v>
          </cell>
          <cell r="K58" t="str">
            <v>UNITED KINGDOM</v>
          </cell>
          <cell r="L58" t="str">
            <v>MAKIA, KANO</v>
          </cell>
          <cell r="M58">
            <v>1.3</v>
          </cell>
          <cell r="N58" t="str">
            <v>GTB</v>
          </cell>
          <cell r="O58">
            <v>1378.62</v>
          </cell>
          <cell r="P58">
            <v>344.65499999999997</v>
          </cell>
          <cell r="Q58">
            <v>1033.9649999999999</v>
          </cell>
          <cell r="R58">
            <v>1064</v>
          </cell>
          <cell r="S58" t="str">
            <v>USD</v>
          </cell>
          <cell r="T58" t="str">
            <v>DECEMBER, 2005</v>
          </cell>
          <cell r="U58">
            <v>38603</v>
          </cell>
          <cell r="V58" t="str">
            <v>GTB/0003732</v>
          </cell>
          <cell r="W58">
            <v>0</v>
          </cell>
          <cell r="Y58">
            <v>1064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59">
          <cell r="D59">
            <v>38604</v>
          </cell>
          <cell r="F59" t="str">
            <v>ECO</v>
          </cell>
          <cell r="G59" t="str">
            <v>ASIA PLASTICS INDUSTRY (NIGERIA) LIMITED</v>
          </cell>
          <cell r="H59" t="str">
            <v>ASSORTED BATHROOM SLIPPERS</v>
          </cell>
          <cell r="I59" t="str">
            <v>64.02.99.00</v>
          </cell>
          <cell r="J59" t="str">
            <v>SEPTEMBER, 2005</v>
          </cell>
          <cell r="K59" t="str">
            <v>GHANA</v>
          </cell>
          <cell r="L59" t="str">
            <v>APAPA PORT</v>
          </cell>
          <cell r="M59">
            <v>14.5</v>
          </cell>
          <cell r="N59" t="str">
            <v>FIRST</v>
          </cell>
          <cell r="O59">
            <v>27602.67</v>
          </cell>
          <cell r="P59">
            <v>6900.6674999999996</v>
          </cell>
          <cell r="Q59">
            <v>20702.002499999999</v>
          </cell>
          <cell r="R59">
            <v>21300</v>
          </cell>
          <cell r="S59" t="str">
            <v>USD</v>
          </cell>
          <cell r="T59" t="str">
            <v>DECEMBER, 2005</v>
          </cell>
          <cell r="U59">
            <v>38602</v>
          </cell>
          <cell r="V59" t="str">
            <v>FBN/0045259</v>
          </cell>
          <cell r="W59">
            <v>0</v>
          </cell>
          <cell r="Y59">
            <v>21300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D60">
            <v>38604</v>
          </cell>
          <cell r="F60" t="str">
            <v>UNION</v>
          </cell>
          <cell r="G60" t="str">
            <v>BALLY PLASTICS &amp; FOOTWEAR IND. (NIG) LTD</v>
          </cell>
          <cell r="H60" t="str">
            <v>ASSORTED PVC SLIPPERS</v>
          </cell>
          <cell r="I60" t="str">
            <v>64.02.99.00</v>
          </cell>
          <cell r="J60" t="str">
            <v>SEPTEMBER, 2005</v>
          </cell>
          <cell r="K60" t="str">
            <v>BURKINA FASO</v>
          </cell>
          <cell r="L60" t="str">
            <v>JIBIYA BORDER</v>
          </cell>
          <cell r="M60">
            <v>21.7</v>
          </cell>
          <cell r="N60" t="str">
            <v>UNION</v>
          </cell>
          <cell r="O60">
            <v>30743.93</v>
          </cell>
          <cell r="P60">
            <v>7685.9825000000001</v>
          </cell>
          <cell r="Q60">
            <v>23057.947499999998</v>
          </cell>
          <cell r="R60">
            <v>23724</v>
          </cell>
          <cell r="S60" t="str">
            <v>USD</v>
          </cell>
          <cell r="T60" t="str">
            <v>DECEMBER, 2005</v>
          </cell>
          <cell r="U60">
            <v>38603</v>
          </cell>
          <cell r="V60" t="str">
            <v>UBN/0001620</v>
          </cell>
          <cell r="W60">
            <v>0</v>
          </cell>
          <cell r="Y60">
            <v>23724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D61">
            <v>38604</v>
          </cell>
          <cell r="F61" t="str">
            <v>ZENITH</v>
          </cell>
          <cell r="G61" t="str">
            <v>STANDARD PLASTICS INDUSTRY (NIG.) LIMITED</v>
          </cell>
          <cell r="H61" t="str">
            <v>ASSORTED EVA SLIPPERS</v>
          </cell>
          <cell r="I61" t="str">
            <v>64.02.99.00</v>
          </cell>
          <cell r="J61" t="str">
            <v>SEPTEMBER, 2005</v>
          </cell>
          <cell r="K61" t="str">
            <v>NIGER</v>
          </cell>
          <cell r="L61" t="str">
            <v>JIBIYA BORDER</v>
          </cell>
          <cell r="M61">
            <v>15.6</v>
          </cell>
          <cell r="N61" t="str">
            <v>FIRST</v>
          </cell>
          <cell r="O61">
            <v>29721.47</v>
          </cell>
          <cell r="P61">
            <v>7430.3675000000003</v>
          </cell>
          <cell r="Q61">
            <v>22291.102500000001</v>
          </cell>
          <cell r="R61">
            <v>22935</v>
          </cell>
          <cell r="S61" t="str">
            <v>USD</v>
          </cell>
          <cell r="T61" t="str">
            <v>DECEMBER, 2005</v>
          </cell>
          <cell r="U61">
            <v>38602</v>
          </cell>
          <cell r="V61" t="str">
            <v>FBN/0045262</v>
          </cell>
          <cell r="W61">
            <v>0</v>
          </cell>
          <cell r="Y61">
            <v>22935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D62">
            <v>38604</v>
          </cell>
          <cell r="F62" t="str">
            <v>ZENITH</v>
          </cell>
          <cell r="G62" t="str">
            <v>VIVA METAL AND PLASTICS INDUSTRIES LIMITED</v>
          </cell>
          <cell r="H62" t="str">
            <v>ASSORTED POLYBAGS</v>
          </cell>
          <cell r="I62" t="str">
            <v>39.23.21.00</v>
          </cell>
          <cell r="J62" t="str">
            <v>SEPTEMBER, 2005</v>
          </cell>
          <cell r="K62" t="str">
            <v>NIGER</v>
          </cell>
          <cell r="L62" t="str">
            <v>JIBIYA BORDER</v>
          </cell>
          <cell r="M62">
            <v>35.700000000000003</v>
          </cell>
          <cell r="N62" t="str">
            <v>FIRST</v>
          </cell>
          <cell r="O62">
            <v>74311.44</v>
          </cell>
          <cell r="P62">
            <v>18577.86</v>
          </cell>
          <cell r="Q62">
            <v>55733.58</v>
          </cell>
          <cell r="R62">
            <v>57343</v>
          </cell>
          <cell r="S62" t="str">
            <v>USD</v>
          </cell>
          <cell r="T62" t="str">
            <v>DECEMBER, 2005</v>
          </cell>
          <cell r="U62">
            <v>38602</v>
          </cell>
          <cell r="V62" t="str">
            <v>FBN/0045264</v>
          </cell>
          <cell r="W62">
            <v>0</v>
          </cell>
          <cell r="Y62">
            <v>57343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D63">
            <v>38604</v>
          </cell>
          <cell r="F63" t="str">
            <v>UNION</v>
          </cell>
          <cell r="G63" t="str">
            <v>VIVA METAL AND PLASTICS INDUSTRIES LIMITED</v>
          </cell>
          <cell r="H63" t="str">
            <v>ASSORTED POLYBAGS</v>
          </cell>
          <cell r="I63" t="str">
            <v>39.23.21.00</v>
          </cell>
          <cell r="J63" t="str">
            <v>SEPTEMBER, 2005</v>
          </cell>
          <cell r="K63" t="str">
            <v>BURKINA FASO</v>
          </cell>
          <cell r="L63" t="str">
            <v>JIBIYA BORDER</v>
          </cell>
          <cell r="M63">
            <v>20.5</v>
          </cell>
          <cell r="N63" t="str">
            <v>UNION</v>
          </cell>
          <cell r="O63">
            <v>37980.239999999998</v>
          </cell>
          <cell r="P63">
            <v>9495.06</v>
          </cell>
          <cell r="Q63">
            <v>28485.18</v>
          </cell>
          <cell r="R63">
            <v>29308</v>
          </cell>
          <cell r="S63" t="str">
            <v>USD</v>
          </cell>
          <cell r="T63" t="str">
            <v>DECEMBER, 2005</v>
          </cell>
          <cell r="U63">
            <v>38603</v>
          </cell>
          <cell r="V63" t="str">
            <v>UBN/0001619</v>
          </cell>
          <cell r="W63">
            <v>0</v>
          </cell>
          <cell r="Y63">
            <v>29308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4">
          <cell r="D64">
            <v>38604</v>
          </cell>
          <cell r="F64" t="str">
            <v>UNION</v>
          </cell>
          <cell r="G64" t="str">
            <v>STANDARD FOOTWEAR (NIGERIA) LIMITED.</v>
          </cell>
          <cell r="H64" t="str">
            <v>ASSORTED EVA SLPPPERS</v>
          </cell>
          <cell r="I64" t="str">
            <v>64.02.99.00</v>
          </cell>
          <cell r="J64" t="str">
            <v>SEPTEMBER, 2005</v>
          </cell>
          <cell r="K64" t="str">
            <v>PERU</v>
          </cell>
          <cell r="L64" t="str">
            <v>APAPA PORT</v>
          </cell>
          <cell r="M64">
            <v>2.2000000000000002</v>
          </cell>
          <cell r="N64" t="str">
            <v>UNION</v>
          </cell>
          <cell r="O64">
            <v>11238.56</v>
          </cell>
          <cell r="P64">
            <v>2809.64</v>
          </cell>
          <cell r="Q64">
            <v>8428.92</v>
          </cell>
          <cell r="R64">
            <v>8672.4</v>
          </cell>
          <cell r="S64" t="str">
            <v>USD</v>
          </cell>
          <cell r="T64" t="str">
            <v>DECEMBER, 2005</v>
          </cell>
          <cell r="U64">
            <v>38603</v>
          </cell>
          <cell r="V64" t="str">
            <v>UBN/0001622</v>
          </cell>
          <cell r="W64">
            <v>0</v>
          </cell>
          <cell r="Y64">
            <v>8672.4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</row>
        <row r="65">
          <cell r="D65">
            <v>38604</v>
          </cell>
          <cell r="F65" t="str">
            <v>UNION</v>
          </cell>
          <cell r="G65" t="str">
            <v>ASIA PLASTICS INDUSTRY (NIGERIA) LIMITED</v>
          </cell>
          <cell r="H65" t="str">
            <v>ASSORTED EVA SLIPPERS</v>
          </cell>
          <cell r="I65" t="str">
            <v>64.02.99.00</v>
          </cell>
          <cell r="J65" t="str">
            <v>SEPTEMBER, 2005</v>
          </cell>
          <cell r="K65" t="str">
            <v>BURKINA FASO</v>
          </cell>
          <cell r="L65" t="str">
            <v>JIBIYA BORDER</v>
          </cell>
          <cell r="M65">
            <v>15.8</v>
          </cell>
          <cell r="N65" t="str">
            <v>UNION</v>
          </cell>
          <cell r="O65">
            <v>30032.48</v>
          </cell>
          <cell r="P65">
            <v>7508.12</v>
          </cell>
          <cell r="Q65">
            <v>22524.36</v>
          </cell>
          <cell r="R65">
            <v>23175</v>
          </cell>
          <cell r="S65" t="str">
            <v>USD</v>
          </cell>
          <cell r="T65" t="str">
            <v>DECEMBER, 2005</v>
          </cell>
          <cell r="U65">
            <v>38603</v>
          </cell>
          <cell r="V65" t="str">
            <v>UBN/0001623</v>
          </cell>
          <cell r="W65">
            <v>0</v>
          </cell>
          <cell r="Y65">
            <v>23175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D66">
            <v>38604</v>
          </cell>
          <cell r="F66" t="str">
            <v>UBA</v>
          </cell>
          <cell r="G66" t="str">
            <v>ASIA PLASTICS INDUSTRY (NIGERIA) LIMITED</v>
          </cell>
          <cell r="H66" t="str">
            <v>ASSORTED EVA SLIPPERS</v>
          </cell>
          <cell r="I66" t="str">
            <v>64.02.99.00</v>
          </cell>
          <cell r="J66" t="str">
            <v>SEPTEMBER, 2005</v>
          </cell>
          <cell r="K66" t="str">
            <v>NIGER</v>
          </cell>
          <cell r="L66" t="str">
            <v>JIBIYA BORDER</v>
          </cell>
          <cell r="M66">
            <v>15.7</v>
          </cell>
          <cell r="N66" t="str">
            <v>FIRST</v>
          </cell>
          <cell r="O66">
            <v>29961.21</v>
          </cell>
          <cell r="P66">
            <v>7490.3024999999998</v>
          </cell>
          <cell r="Q66">
            <v>22470.907500000001</v>
          </cell>
          <cell r="R66">
            <v>23120</v>
          </cell>
          <cell r="S66" t="str">
            <v>USD</v>
          </cell>
          <cell r="T66" t="str">
            <v>DECEMBER, 2005</v>
          </cell>
          <cell r="U66">
            <v>38602</v>
          </cell>
          <cell r="V66" t="str">
            <v>FBN/0045257</v>
          </cell>
          <cell r="W66">
            <v>0</v>
          </cell>
          <cell r="Y66">
            <v>23120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D67">
            <v>38604</v>
          </cell>
          <cell r="F67" t="str">
            <v>UBA</v>
          </cell>
          <cell r="G67" t="str">
            <v>ASIA PLASTICS INDUSTRY (NIGERIA) LIMITED</v>
          </cell>
          <cell r="H67" t="str">
            <v>ASSORTED EVA SLIPPERS</v>
          </cell>
          <cell r="I67" t="str">
            <v>64.02.99.00</v>
          </cell>
          <cell r="J67" t="str">
            <v>SEPTEMBER, 2005</v>
          </cell>
          <cell r="K67" t="str">
            <v>NIGER</v>
          </cell>
          <cell r="L67" t="str">
            <v>JIBIYA BORDER</v>
          </cell>
          <cell r="M67">
            <v>31.1</v>
          </cell>
          <cell r="N67" t="str">
            <v>FIRST</v>
          </cell>
          <cell r="O67">
            <v>59222.63</v>
          </cell>
          <cell r="P67">
            <v>14805.657499999999</v>
          </cell>
          <cell r="Q67">
            <v>44416.972500000003</v>
          </cell>
          <cell r="R67">
            <v>45700</v>
          </cell>
          <cell r="S67" t="str">
            <v>USD</v>
          </cell>
          <cell r="T67" t="str">
            <v>DECEMBER, 2005</v>
          </cell>
          <cell r="U67">
            <v>38602</v>
          </cell>
          <cell r="V67" t="str">
            <v>FBN/0045258</v>
          </cell>
          <cell r="W67">
            <v>0</v>
          </cell>
          <cell r="Y67">
            <v>45700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D68">
            <v>38604</v>
          </cell>
          <cell r="F68" t="str">
            <v>UNION</v>
          </cell>
          <cell r="G68" t="str">
            <v>BALLY PLASTICS &amp; FOOTWEAR IND. (NIG) LTD</v>
          </cell>
          <cell r="H68" t="str">
            <v>ASSORTED PVC SLIPPERS</v>
          </cell>
          <cell r="I68" t="str">
            <v>64.02.99.00</v>
          </cell>
          <cell r="J68" t="str">
            <v>SEPTEMBER, 2005</v>
          </cell>
          <cell r="K68" t="str">
            <v>BURKINA FASO</v>
          </cell>
          <cell r="L68" t="str">
            <v>JIBIYA BORDER</v>
          </cell>
          <cell r="M68">
            <v>15.8</v>
          </cell>
          <cell r="N68" t="str">
            <v>UNION</v>
          </cell>
          <cell r="O68">
            <v>23415.88</v>
          </cell>
          <cell r="P68">
            <v>5853.97</v>
          </cell>
          <cell r="Q68">
            <v>17561.91</v>
          </cell>
          <cell r="R68">
            <v>18069.2</v>
          </cell>
          <cell r="S68" t="str">
            <v>USD</v>
          </cell>
          <cell r="T68" t="str">
            <v>DECEMBER, 2005</v>
          </cell>
          <cell r="U68">
            <v>38603</v>
          </cell>
          <cell r="V68" t="str">
            <v>UBN/0001621</v>
          </cell>
          <cell r="W68">
            <v>0</v>
          </cell>
          <cell r="Y68">
            <v>18069.2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69">
          <cell r="D69">
            <v>38604</v>
          </cell>
          <cell r="F69" t="str">
            <v>ECO</v>
          </cell>
          <cell r="G69" t="str">
            <v>DECENT BAG INDUSTRIES LIMITED</v>
          </cell>
          <cell r="H69" t="str">
            <v>ASSORTED POLYBAGS</v>
          </cell>
          <cell r="I69" t="str">
            <v>39.23.21.00</v>
          </cell>
          <cell r="J69" t="str">
            <v>SEPTEMBER, 2005</v>
          </cell>
          <cell r="K69" t="str">
            <v>NIGER</v>
          </cell>
          <cell r="L69" t="str">
            <v>JIBIYA BORDER</v>
          </cell>
          <cell r="M69">
            <v>25</v>
          </cell>
          <cell r="N69" t="str">
            <v>FIRST</v>
          </cell>
          <cell r="O69">
            <v>54220.46</v>
          </cell>
          <cell r="P69">
            <v>13555.115</v>
          </cell>
          <cell r="Q69">
            <v>40665.345000000001</v>
          </cell>
          <cell r="R69">
            <v>41840</v>
          </cell>
          <cell r="S69" t="str">
            <v>USD</v>
          </cell>
          <cell r="T69" t="str">
            <v>DECEMBER, 2005</v>
          </cell>
          <cell r="U69">
            <v>38602</v>
          </cell>
          <cell r="V69" t="str">
            <v>FBN/0045263</v>
          </cell>
          <cell r="W69">
            <v>0</v>
          </cell>
          <cell r="Y69">
            <v>41840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</row>
        <row r="70">
          <cell r="D70">
            <v>38604</v>
          </cell>
          <cell r="F70" t="str">
            <v>ECO</v>
          </cell>
          <cell r="G70" t="str">
            <v>STANDARD PLASTICS INDUSTRY (NIG.) LIMITED</v>
          </cell>
          <cell r="H70" t="str">
            <v>ASSORTED EVA SLIPPERS</v>
          </cell>
          <cell r="I70" t="str">
            <v>64.02.99.00</v>
          </cell>
          <cell r="J70" t="str">
            <v>SEPTEMBER, 2005</v>
          </cell>
          <cell r="K70" t="str">
            <v>BURKINA FASO</v>
          </cell>
          <cell r="L70" t="str">
            <v>JIBIYA BORDER</v>
          </cell>
          <cell r="M70">
            <v>31.3</v>
          </cell>
          <cell r="N70" t="str">
            <v>FIRST</v>
          </cell>
          <cell r="O70">
            <v>59611.4</v>
          </cell>
          <cell r="P70">
            <v>14902.85</v>
          </cell>
          <cell r="Q70">
            <v>44708.55</v>
          </cell>
          <cell r="R70">
            <v>46000</v>
          </cell>
          <cell r="S70" t="str">
            <v>USD</v>
          </cell>
          <cell r="T70" t="str">
            <v>DECEMBER, 2005</v>
          </cell>
          <cell r="U70">
            <v>38602</v>
          </cell>
          <cell r="V70" t="str">
            <v>FBN/0045261</v>
          </cell>
          <cell r="W70">
            <v>0</v>
          </cell>
          <cell r="Y70">
            <v>46000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D71">
            <v>38604</v>
          </cell>
          <cell r="F71" t="str">
            <v>ZENITH</v>
          </cell>
          <cell r="G71" t="str">
            <v>BALLY PLASTICS &amp; FOOTWEAR IND. (NIG) LTD</v>
          </cell>
          <cell r="H71" t="str">
            <v>ASSORTED PVC SLIPPERS</v>
          </cell>
          <cell r="I71" t="str">
            <v>64.02.99.00</v>
          </cell>
          <cell r="J71" t="str">
            <v>SEPTEMBER, 2005</v>
          </cell>
          <cell r="K71" t="str">
            <v>NIGER</v>
          </cell>
          <cell r="L71" t="str">
            <v>JIBIYA BORDER</v>
          </cell>
          <cell r="M71">
            <v>17.899999999999999</v>
          </cell>
          <cell r="N71" t="str">
            <v>FIRST</v>
          </cell>
          <cell r="O71">
            <v>29620.39</v>
          </cell>
          <cell r="P71">
            <v>7405.0974999999999</v>
          </cell>
          <cell r="Q71">
            <v>22215.2925</v>
          </cell>
          <cell r="R71">
            <v>22857</v>
          </cell>
          <cell r="S71" t="str">
            <v>USD</v>
          </cell>
          <cell r="T71" t="str">
            <v>DECEMBER, 2005</v>
          </cell>
          <cell r="U71">
            <v>38602</v>
          </cell>
          <cell r="V71" t="str">
            <v>FBN/0045260</v>
          </cell>
          <cell r="W71">
            <v>0</v>
          </cell>
          <cell r="Y71">
            <v>22857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D72">
            <v>38604</v>
          </cell>
          <cell r="F72" t="str">
            <v>ECO</v>
          </cell>
          <cell r="G72" t="str">
            <v>ASIA PLASTICS INDUSTRY (NIGERIA) LIMITED</v>
          </cell>
          <cell r="H72" t="str">
            <v>ASSORTED EVA SLIPPERS</v>
          </cell>
          <cell r="I72" t="str">
            <v>64.02.99.00</v>
          </cell>
          <cell r="J72" t="str">
            <v>SEPTEMBER, 2005</v>
          </cell>
          <cell r="K72" t="str">
            <v>NIGER</v>
          </cell>
          <cell r="L72" t="str">
            <v>JIBIYA BORDER</v>
          </cell>
          <cell r="M72">
            <v>32.1</v>
          </cell>
          <cell r="N72" t="str">
            <v>FIRST</v>
          </cell>
          <cell r="O72">
            <v>61127.6</v>
          </cell>
          <cell r="P72">
            <v>15281.9</v>
          </cell>
          <cell r="Q72">
            <v>45845.7</v>
          </cell>
          <cell r="R72">
            <v>47170</v>
          </cell>
          <cell r="S72" t="str">
            <v>USD</v>
          </cell>
          <cell r="T72" t="str">
            <v>DECEMBER, 2005</v>
          </cell>
          <cell r="U72">
            <v>38602</v>
          </cell>
          <cell r="V72" t="str">
            <v>FBN/0045256</v>
          </cell>
          <cell r="W72">
            <v>0</v>
          </cell>
          <cell r="Y72">
            <v>47170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D73">
            <v>38610</v>
          </cell>
          <cell r="F73" t="str">
            <v>NBM</v>
          </cell>
          <cell r="G73" t="str">
            <v>FATA TANNING EPF</v>
          </cell>
          <cell r="H73" t="str">
            <v>CRUST/FINISHED GOAT AND SHEEP LEATHER A-903</v>
          </cell>
          <cell r="I73" t="str">
            <v>41.06.19.00</v>
          </cell>
          <cell r="J73" t="str">
            <v>SEPTEMBER, 2005</v>
          </cell>
          <cell r="K73" t="str">
            <v>ITALY</v>
          </cell>
          <cell r="L73" t="str">
            <v>MAKIA, KANO</v>
          </cell>
          <cell r="M73">
            <v>3</v>
          </cell>
          <cell r="N73" t="str">
            <v>UNION</v>
          </cell>
          <cell r="O73">
            <v>180492.65</v>
          </cell>
          <cell r="P73">
            <v>45123.162499999999</v>
          </cell>
          <cell r="Q73">
            <v>135369.48749999999</v>
          </cell>
          <cell r="R73">
            <v>139279.76999999999</v>
          </cell>
          <cell r="S73" t="str">
            <v>USD</v>
          </cell>
          <cell r="T73" t="str">
            <v>DECEMBER, 2005</v>
          </cell>
          <cell r="U73">
            <v>38610</v>
          </cell>
          <cell r="V73" t="str">
            <v>UBN/0001652</v>
          </cell>
          <cell r="W73">
            <v>0</v>
          </cell>
          <cell r="Y73">
            <v>139279.76999999999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4">
          <cell r="D74">
            <v>38610</v>
          </cell>
          <cell r="F74" t="str">
            <v>CHARTERED</v>
          </cell>
          <cell r="G74" t="str">
            <v>MARPELI ONE NIGERIA LIMITED</v>
          </cell>
          <cell r="H74" t="str">
            <v>FINISHED GOAT/SHEEP LEATHER</v>
          </cell>
          <cell r="I74" t="str">
            <v>41.06.19.00</v>
          </cell>
          <cell r="J74" t="str">
            <v>SEPTEMBER, 2005</v>
          </cell>
          <cell r="K74" t="str">
            <v>ITALY</v>
          </cell>
          <cell r="L74" t="str">
            <v>MAKIA, KANO</v>
          </cell>
          <cell r="M74">
            <v>0.9</v>
          </cell>
          <cell r="N74" t="str">
            <v>FIRST</v>
          </cell>
          <cell r="O74">
            <v>20800</v>
          </cell>
          <cell r="P74">
            <v>5200</v>
          </cell>
          <cell r="Q74">
            <v>15600</v>
          </cell>
          <cell r="R74">
            <v>16000</v>
          </cell>
          <cell r="S74" t="str">
            <v>USD</v>
          </cell>
          <cell r="T74" t="str">
            <v>DECEMBER, 2005</v>
          </cell>
          <cell r="U74">
            <v>38609</v>
          </cell>
          <cell r="V74" t="str">
            <v>FBN/0045266</v>
          </cell>
          <cell r="W74">
            <v>0</v>
          </cell>
          <cell r="Y74">
            <v>16000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</row>
        <row r="75">
          <cell r="D75">
            <v>38611</v>
          </cell>
          <cell r="F75" t="str">
            <v>UNION</v>
          </cell>
          <cell r="G75" t="str">
            <v>BALLY PLASTICS &amp; FOOTWEAR IND. (NIG) LTD</v>
          </cell>
          <cell r="H75" t="str">
            <v>ASSORTED PVC SLIPPERS</v>
          </cell>
          <cell r="I75" t="str">
            <v>64.02.99.00</v>
          </cell>
          <cell r="J75" t="str">
            <v>SEPTEMBER, 2005</v>
          </cell>
          <cell r="K75" t="str">
            <v>BURKINA FASO</v>
          </cell>
          <cell r="L75" t="str">
            <v>ILLELA BORDER</v>
          </cell>
          <cell r="M75">
            <v>20.399999999999999</v>
          </cell>
          <cell r="N75" t="str">
            <v>UNION</v>
          </cell>
          <cell r="O75">
            <v>24927.16</v>
          </cell>
          <cell r="P75">
            <v>6231.79</v>
          </cell>
          <cell r="Q75">
            <v>18695.37</v>
          </cell>
          <cell r="R75">
            <v>19245</v>
          </cell>
          <cell r="S75" t="str">
            <v>USD</v>
          </cell>
          <cell r="T75" t="str">
            <v>DECEMBER, 2005</v>
          </cell>
          <cell r="U75">
            <v>38610</v>
          </cell>
          <cell r="V75" t="str">
            <v>UBN/0001657</v>
          </cell>
          <cell r="W75">
            <v>0</v>
          </cell>
          <cell r="Y75">
            <v>19245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D76">
            <v>38611</v>
          </cell>
          <cell r="F76" t="str">
            <v>UNION</v>
          </cell>
          <cell r="G76" t="str">
            <v>ASIA PLASTICS INDUSTRY (NIGERIA) LIMITED</v>
          </cell>
          <cell r="H76" t="str">
            <v>ASSORTED EVA SLIPPERS</v>
          </cell>
          <cell r="I76" t="str">
            <v>64.02.99.00</v>
          </cell>
          <cell r="J76" t="str">
            <v>SEPTEMBER, 2005</v>
          </cell>
          <cell r="K76" t="str">
            <v>BURKINA FASO</v>
          </cell>
          <cell r="L76" t="str">
            <v>JIBIYA BORDER</v>
          </cell>
          <cell r="M76">
            <v>31.5</v>
          </cell>
          <cell r="N76" t="str">
            <v>UNION</v>
          </cell>
          <cell r="O76">
            <v>60064.9</v>
          </cell>
          <cell r="P76">
            <v>15016.225</v>
          </cell>
          <cell r="Q76">
            <v>45048.675000000003</v>
          </cell>
          <cell r="R76">
            <v>46375</v>
          </cell>
          <cell r="S76" t="str">
            <v>USD</v>
          </cell>
          <cell r="T76" t="str">
            <v>DECEMBER, 2005</v>
          </cell>
          <cell r="U76">
            <v>38610</v>
          </cell>
          <cell r="V76" t="str">
            <v>UBN/0001655</v>
          </cell>
          <cell r="W76">
            <v>0</v>
          </cell>
          <cell r="Y76">
            <v>46375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D77">
            <v>38611</v>
          </cell>
          <cell r="F77" t="str">
            <v>UBA</v>
          </cell>
          <cell r="G77" t="str">
            <v>ASIA PLASTICS INDUSTRY (NIGERIA) LIMITED</v>
          </cell>
          <cell r="H77" t="str">
            <v>ASSORTED EVA SLIPPERS</v>
          </cell>
          <cell r="I77" t="str">
            <v>64.02.99.00</v>
          </cell>
          <cell r="J77" t="str">
            <v>SEPTEMBER, 2005</v>
          </cell>
          <cell r="K77" t="str">
            <v>BURKINA FASO</v>
          </cell>
          <cell r="L77" t="str">
            <v>JIBIYA BORDER</v>
          </cell>
          <cell r="M77">
            <v>31.3</v>
          </cell>
          <cell r="N77" t="str">
            <v>FIRST</v>
          </cell>
          <cell r="O77">
            <v>59579.199999999997</v>
          </cell>
          <cell r="P77">
            <v>14894.8</v>
          </cell>
          <cell r="Q77">
            <v>44684.4</v>
          </cell>
          <cell r="R77">
            <v>46000</v>
          </cell>
          <cell r="S77" t="str">
            <v>USD</v>
          </cell>
          <cell r="T77" t="str">
            <v>DECEMBER, 2005</v>
          </cell>
          <cell r="U77">
            <v>38609</v>
          </cell>
          <cell r="V77" t="str">
            <v>FBN/0045267</v>
          </cell>
          <cell r="W77">
            <v>0</v>
          </cell>
          <cell r="Y77">
            <v>46000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D78">
            <v>38611</v>
          </cell>
          <cell r="F78" t="str">
            <v>ZENITH</v>
          </cell>
          <cell r="G78" t="str">
            <v>BALLY PLASTICS &amp; FOOTWEAR IND. (NIG) LTD</v>
          </cell>
          <cell r="H78" t="str">
            <v>ASSORTED PVC SLIPPERS</v>
          </cell>
          <cell r="I78" t="str">
            <v>64.02.99.00</v>
          </cell>
          <cell r="J78" t="str">
            <v>SEPTEMBER, 2005</v>
          </cell>
          <cell r="K78" t="str">
            <v>NIGER</v>
          </cell>
          <cell r="L78" t="str">
            <v>JIBIYA BORDER</v>
          </cell>
          <cell r="M78">
            <v>20.9</v>
          </cell>
          <cell r="N78" t="str">
            <v>FIRST</v>
          </cell>
          <cell r="O78">
            <v>29150.55</v>
          </cell>
          <cell r="P78">
            <v>7287.6374999999998</v>
          </cell>
          <cell r="Q78">
            <v>21862.912499999999</v>
          </cell>
          <cell r="R78">
            <v>22506.6</v>
          </cell>
          <cell r="S78" t="str">
            <v>USD</v>
          </cell>
          <cell r="T78" t="str">
            <v>DECEMBER, 2005</v>
          </cell>
          <cell r="U78">
            <v>38609</v>
          </cell>
          <cell r="V78" t="str">
            <v>FBN/0045271</v>
          </cell>
          <cell r="W78">
            <v>0</v>
          </cell>
          <cell r="Y78">
            <v>22506.6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79">
          <cell r="D79">
            <v>38611</v>
          </cell>
          <cell r="F79" t="str">
            <v>ZENITH</v>
          </cell>
          <cell r="G79" t="str">
            <v>VIVA METAL AND PLASTICS INDUSTRIES LIMITED</v>
          </cell>
          <cell r="H79" t="str">
            <v>ASSORTED POLYBAGS</v>
          </cell>
          <cell r="I79" t="str">
            <v>39.23.21.00</v>
          </cell>
          <cell r="J79" t="str">
            <v>SEPTEMBER, 2005</v>
          </cell>
          <cell r="K79" t="str">
            <v>BURKINA FASO</v>
          </cell>
          <cell r="L79" t="str">
            <v>JIBIYA BORDER</v>
          </cell>
          <cell r="M79">
            <v>20.399999999999999</v>
          </cell>
          <cell r="N79" t="str">
            <v>FIRST</v>
          </cell>
          <cell r="O79">
            <v>40837.660000000003</v>
          </cell>
          <cell r="P79">
            <v>10209.415000000001</v>
          </cell>
          <cell r="Q79">
            <v>30628.244999999999</v>
          </cell>
          <cell r="R79">
            <v>31530</v>
          </cell>
          <cell r="S79" t="str">
            <v>USD</v>
          </cell>
          <cell r="T79" t="str">
            <v>DECEMBER, 2005</v>
          </cell>
          <cell r="U79">
            <v>38609</v>
          </cell>
          <cell r="V79" t="str">
            <v>FBN/0045277</v>
          </cell>
          <cell r="W79">
            <v>0</v>
          </cell>
          <cell r="Y79">
            <v>31530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</row>
        <row r="80">
          <cell r="D80">
            <v>38611</v>
          </cell>
          <cell r="F80" t="str">
            <v>UNION</v>
          </cell>
          <cell r="G80" t="str">
            <v>ASIA PLASTICS INDUSTRY (NIGERIA) LIMITED</v>
          </cell>
          <cell r="H80" t="str">
            <v>ASSORTED EVA SLIPPERS</v>
          </cell>
          <cell r="I80" t="str">
            <v>64.02.99.00</v>
          </cell>
          <cell r="J80" t="str">
            <v>SEPTEMBER, 2005</v>
          </cell>
          <cell r="K80" t="str">
            <v>NIGER</v>
          </cell>
          <cell r="L80" t="str">
            <v>JIBIYA BORDER</v>
          </cell>
          <cell r="M80">
            <v>15.4</v>
          </cell>
          <cell r="N80" t="str">
            <v>UNION</v>
          </cell>
          <cell r="O80">
            <v>29420.47</v>
          </cell>
          <cell r="P80">
            <v>7355.1175000000003</v>
          </cell>
          <cell r="Q80">
            <v>22065.352500000001</v>
          </cell>
          <cell r="R80">
            <v>22715</v>
          </cell>
          <cell r="S80" t="str">
            <v>USD</v>
          </cell>
          <cell r="T80" t="str">
            <v>DECEMBER, 2005</v>
          </cell>
          <cell r="U80">
            <v>38610</v>
          </cell>
          <cell r="V80" t="str">
            <v>UBN/0001654</v>
          </cell>
          <cell r="W80">
            <v>0</v>
          </cell>
          <cell r="Y80">
            <v>22715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</row>
        <row r="81">
          <cell r="D81">
            <v>38611</v>
          </cell>
          <cell r="F81" t="str">
            <v>UNION</v>
          </cell>
          <cell r="G81" t="str">
            <v>DECENT BAG INDUSTRIES LIMITED</v>
          </cell>
          <cell r="H81" t="str">
            <v>ASSORTED POLYBAGS</v>
          </cell>
          <cell r="I81" t="str">
            <v>39.23.21.00</v>
          </cell>
          <cell r="J81" t="str">
            <v>SEPTEMBER, 2005</v>
          </cell>
          <cell r="K81" t="str">
            <v>NIGER</v>
          </cell>
          <cell r="L81" t="str">
            <v>JIBIYA BORDER</v>
          </cell>
          <cell r="M81">
            <v>16.100000000000001</v>
          </cell>
          <cell r="N81" t="str">
            <v>UNION</v>
          </cell>
          <cell r="O81">
            <v>41803.879999999997</v>
          </cell>
          <cell r="P81">
            <v>10450.969999999999</v>
          </cell>
          <cell r="Q81">
            <v>31352.91</v>
          </cell>
          <cell r="R81">
            <v>32276</v>
          </cell>
          <cell r="S81" t="str">
            <v>USD</v>
          </cell>
          <cell r="T81" t="str">
            <v>DECEMBER, 2005</v>
          </cell>
          <cell r="U81">
            <v>38610</v>
          </cell>
          <cell r="V81" t="str">
            <v>UBN/0001658</v>
          </cell>
          <cell r="W81">
            <v>0</v>
          </cell>
          <cell r="Y81">
            <v>32276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</row>
        <row r="82">
          <cell r="D82">
            <v>38611</v>
          </cell>
          <cell r="F82" t="str">
            <v>ECO</v>
          </cell>
          <cell r="G82" t="str">
            <v>ASIA PLASTICS INDUSTRY (NIGERIA) LIMITED</v>
          </cell>
          <cell r="H82" t="str">
            <v>ASSORTED BATHROOM SLIPPERS</v>
          </cell>
          <cell r="I82" t="str">
            <v>64.02.99.00</v>
          </cell>
          <cell r="J82" t="str">
            <v>SEPTEMBER, 2005</v>
          </cell>
          <cell r="K82" t="str">
            <v>GHANA</v>
          </cell>
          <cell r="L82" t="str">
            <v>APAPA PORT</v>
          </cell>
          <cell r="M82">
            <v>29.5</v>
          </cell>
          <cell r="N82" t="str">
            <v>FIRST</v>
          </cell>
          <cell r="O82">
            <v>56211.68</v>
          </cell>
          <cell r="P82">
            <v>14052.92</v>
          </cell>
          <cell r="Q82">
            <v>42158.76</v>
          </cell>
          <cell r="R82">
            <v>43400</v>
          </cell>
          <cell r="S82" t="str">
            <v>USD</v>
          </cell>
          <cell r="T82" t="str">
            <v>DECEMBER, 2005</v>
          </cell>
          <cell r="U82">
            <v>38609</v>
          </cell>
          <cell r="V82" t="str">
            <v>FBN/0045270</v>
          </cell>
          <cell r="W82">
            <v>0</v>
          </cell>
          <cell r="Y82">
            <v>43400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</row>
        <row r="83">
          <cell r="D83">
            <v>38611</v>
          </cell>
          <cell r="F83" t="str">
            <v>ZENITH</v>
          </cell>
          <cell r="G83" t="str">
            <v>VIVA METAL AND PLASTICS INDUSTRIES LIMITED</v>
          </cell>
          <cell r="H83" t="str">
            <v>ASSORTED POLYBAGS</v>
          </cell>
          <cell r="I83" t="str">
            <v>39.23.21.00</v>
          </cell>
          <cell r="J83" t="str">
            <v>SEPTEMBER, 2005</v>
          </cell>
          <cell r="K83" t="str">
            <v>NIGER</v>
          </cell>
          <cell r="L83" t="str">
            <v>JIBIYA BORDER</v>
          </cell>
          <cell r="M83">
            <v>36</v>
          </cell>
          <cell r="N83" t="str">
            <v>FIRST</v>
          </cell>
          <cell r="O83">
            <v>73226.070000000007</v>
          </cell>
          <cell r="P83">
            <v>18306.517500000002</v>
          </cell>
          <cell r="Q83">
            <v>54919.552499999998</v>
          </cell>
          <cell r="R83">
            <v>56536.5</v>
          </cell>
          <cell r="S83" t="str">
            <v>USD</v>
          </cell>
          <cell r="T83" t="str">
            <v>DECEMBER, 2005</v>
          </cell>
          <cell r="U83">
            <v>38609</v>
          </cell>
          <cell r="V83" t="str">
            <v>FBN/0045276</v>
          </cell>
          <cell r="W83">
            <v>0</v>
          </cell>
          <cell r="Y83">
            <v>56536.5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D84">
            <v>38611</v>
          </cell>
          <cell r="F84" t="str">
            <v>ECO</v>
          </cell>
          <cell r="G84" t="str">
            <v>DECENT BAG INDUSTRIES LIMITED</v>
          </cell>
          <cell r="H84" t="str">
            <v>ASSORTED POLYBAGS</v>
          </cell>
          <cell r="I84" t="str">
            <v>39.23.21.00</v>
          </cell>
          <cell r="J84" t="str">
            <v>SEPTEMBER, 2005</v>
          </cell>
          <cell r="K84" t="str">
            <v>BURKINA FASO</v>
          </cell>
          <cell r="L84" t="str">
            <v>JIBIYA BORDER</v>
          </cell>
          <cell r="M84">
            <v>21.1</v>
          </cell>
          <cell r="N84" t="str">
            <v>FIRST</v>
          </cell>
          <cell r="O84">
            <v>36922.269999999997</v>
          </cell>
          <cell r="P84">
            <v>9230.5674999999992</v>
          </cell>
          <cell r="Q84">
            <v>27691.702499999999</v>
          </cell>
          <cell r="R84">
            <v>28507</v>
          </cell>
          <cell r="S84" t="str">
            <v>USD</v>
          </cell>
          <cell r="T84" t="str">
            <v>DECEMBER, 2005</v>
          </cell>
          <cell r="U84">
            <v>38609</v>
          </cell>
          <cell r="V84" t="str">
            <v>FBN/0045275</v>
          </cell>
          <cell r="W84">
            <v>0</v>
          </cell>
          <cell r="Y84">
            <v>28507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</row>
        <row r="85">
          <cell r="D85">
            <v>38611</v>
          </cell>
          <cell r="F85" t="str">
            <v>ECO</v>
          </cell>
          <cell r="G85" t="str">
            <v>STANDARD PLASTICS INDUSTRY (NIG.) LIMITED</v>
          </cell>
          <cell r="H85" t="str">
            <v>ASSORTED  EVA SLIPPERS</v>
          </cell>
          <cell r="I85" t="str">
            <v>64.02.99.00</v>
          </cell>
          <cell r="J85" t="str">
            <v>SEPTEMBER, 2005</v>
          </cell>
          <cell r="K85" t="str">
            <v>NIGER</v>
          </cell>
          <cell r="L85" t="str">
            <v>JIBIYA BORDER</v>
          </cell>
          <cell r="M85">
            <v>30.8</v>
          </cell>
          <cell r="N85" t="str">
            <v>FIRST</v>
          </cell>
          <cell r="O85">
            <v>58607.8</v>
          </cell>
          <cell r="P85">
            <v>14651.95</v>
          </cell>
          <cell r="Q85">
            <v>43955.85</v>
          </cell>
          <cell r="R85">
            <v>45250</v>
          </cell>
          <cell r="S85" t="str">
            <v>USD</v>
          </cell>
          <cell r="T85" t="str">
            <v>DECEMBER, 2005</v>
          </cell>
          <cell r="U85">
            <v>38609</v>
          </cell>
          <cell r="V85" t="str">
            <v>FBN/0045273</v>
          </cell>
          <cell r="W85">
            <v>0</v>
          </cell>
          <cell r="Y85">
            <v>45250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</row>
        <row r="86">
          <cell r="D86">
            <v>38611</v>
          </cell>
          <cell r="F86" t="str">
            <v>ECO</v>
          </cell>
          <cell r="G86" t="str">
            <v>BALLY PLASTICS &amp; FOOTWEAR IND. (NIG) LTD</v>
          </cell>
          <cell r="H86" t="str">
            <v>ASSORTED PVC SLIPPERS</v>
          </cell>
          <cell r="I86" t="str">
            <v>64.02.99.00</v>
          </cell>
          <cell r="J86" t="str">
            <v>SEPTEMBER, 2005</v>
          </cell>
          <cell r="K86" t="str">
            <v>NIGER</v>
          </cell>
          <cell r="L86" t="str">
            <v>JIBIYA BORDER</v>
          </cell>
          <cell r="M86">
            <v>27.5</v>
          </cell>
          <cell r="N86" t="str">
            <v>FIRST</v>
          </cell>
          <cell r="O86">
            <v>29891.66</v>
          </cell>
          <cell r="P86">
            <v>7472.915</v>
          </cell>
          <cell r="Q86">
            <v>22418.744999999999</v>
          </cell>
          <cell r="R86">
            <v>23078.799999999999</v>
          </cell>
          <cell r="S86" t="str">
            <v>USD</v>
          </cell>
          <cell r="T86" t="str">
            <v>DECEMBER, 2005</v>
          </cell>
          <cell r="U86">
            <v>38609</v>
          </cell>
          <cell r="V86" t="str">
            <v>FBN/0045272</v>
          </cell>
          <cell r="W86">
            <v>0</v>
          </cell>
          <cell r="Y86">
            <v>23078.799999999999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</row>
        <row r="87">
          <cell r="D87">
            <v>38611</v>
          </cell>
          <cell r="F87" t="str">
            <v>ECO</v>
          </cell>
          <cell r="G87" t="str">
            <v>ASIA PLASTICS INDUSTRY (NIGERIA) LIMITED</v>
          </cell>
          <cell r="H87" t="str">
            <v>ASSORTED BATHROOM SLIPPERS</v>
          </cell>
          <cell r="I87" t="str">
            <v>64.02.99.00</v>
          </cell>
          <cell r="J87" t="str">
            <v>SEPTEMBER, 2005</v>
          </cell>
          <cell r="K87" t="str">
            <v>GHANA</v>
          </cell>
          <cell r="L87" t="str">
            <v>APAPA PORT</v>
          </cell>
          <cell r="M87">
            <v>30.6</v>
          </cell>
          <cell r="N87" t="str">
            <v>FIRST</v>
          </cell>
          <cell r="O87">
            <v>58284</v>
          </cell>
          <cell r="P87">
            <v>14571</v>
          </cell>
          <cell r="Q87">
            <v>43713</v>
          </cell>
          <cell r="R87">
            <v>45000</v>
          </cell>
          <cell r="S87" t="str">
            <v>USD</v>
          </cell>
          <cell r="T87" t="str">
            <v>DECEMBER, 2005</v>
          </cell>
          <cell r="U87">
            <v>38609</v>
          </cell>
          <cell r="V87" t="str">
            <v>FBN/0045269</v>
          </cell>
          <cell r="W87">
            <v>0</v>
          </cell>
          <cell r="Y87">
            <v>45000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D88">
            <v>38611</v>
          </cell>
          <cell r="F88" t="str">
            <v>ZENITH</v>
          </cell>
          <cell r="G88" t="str">
            <v>STANDARD PLASTICS INDUSTRY (NIG.) LIMITED</v>
          </cell>
          <cell r="H88" t="str">
            <v>ASSORTED EVA SLIPPERS</v>
          </cell>
          <cell r="I88" t="str">
            <v>64.02.99.00</v>
          </cell>
          <cell r="J88" t="str">
            <v>SEPTEMBER, 2005</v>
          </cell>
          <cell r="K88" t="str">
            <v>BURKINA FASO</v>
          </cell>
          <cell r="L88" t="str">
            <v>JIBIYA BORDER</v>
          </cell>
          <cell r="M88">
            <v>15.9</v>
          </cell>
          <cell r="N88" t="str">
            <v>FIRST</v>
          </cell>
          <cell r="O88">
            <v>30307.68</v>
          </cell>
          <cell r="P88">
            <v>7576.92</v>
          </cell>
          <cell r="Q88">
            <v>22730.76</v>
          </cell>
          <cell r="R88">
            <v>23400</v>
          </cell>
          <cell r="S88" t="str">
            <v>USD</v>
          </cell>
          <cell r="T88" t="str">
            <v>DECEMBER, 2005</v>
          </cell>
          <cell r="U88">
            <v>38609</v>
          </cell>
          <cell r="V88" t="str">
            <v>FBN/0045274</v>
          </cell>
          <cell r="W88">
            <v>0</v>
          </cell>
          <cell r="Y88">
            <v>23400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D89">
            <v>38611</v>
          </cell>
          <cell r="F89" t="str">
            <v>UBA</v>
          </cell>
          <cell r="G89" t="str">
            <v>ASIA PLASTICS INDUSTRY (NIGERIA) LIMITED</v>
          </cell>
          <cell r="H89" t="str">
            <v>ASSORTED EVA SLIPPERS</v>
          </cell>
          <cell r="I89" t="str">
            <v>64.02.99.00</v>
          </cell>
          <cell r="J89" t="str">
            <v>SEPTEMBER, 2005</v>
          </cell>
          <cell r="K89" t="str">
            <v>NIGER</v>
          </cell>
          <cell r="L89" t="str">
            <v>JIBIYA BORDER</v>
          </cell>
          <cell r="M89">
            <v>15.6</v>
          </cell>
          <cell r="N89" t="str">
            <v>FIRST</v>
          </cell>
          <cell r="O89">
            <v>29724.84</v>
          </cell>
          <cell r="P89">
            <v>7431.21</v>
          </cell>
          <cell r="Q89">
            <v>22293.63</v>
          </cell>
          <cell r="R89">
            <v>22950</v>
          </cell>
          <cell r="S89" t="str">
            <v>USD</v>
          </cell>
          <cell r="T89" t="str">
            <v>DECEMBER, 2005</v>
          </cell>
          <cell r="U89">
            <v>38609</v>
          </cell>
          <cell r="V89" t="str">
            <v>FBN/0045268</v>
          </cell>
          <cell r="W89">
            <v>0</v>
          </cell>
          <cell r="Y89">
            <v>22950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D90">
            <v>38614</v>
          </cell>
          <cell r="F90" t="str">
            <v>FCMB</v>
          </cell>
          <cell r="G90" t="str">
            <v>UNIQUE LEATHER FINISHING CO. LIMITED</v>
          </cell>
          <cell r="H90" t="str">
            <v>FINISHED SHEEP LEATHER - GRADE VI</v>
          </cell>
          <cell r="I90" t="str">
            <v>41.05.30.00</v>
          </cell>
          <cell r="J90" t="str">
            <v>SEPTEMBER, 2005</v>
          </cell>
          <cell r="K90" t="str">
            <v>UNITED STATES OF AMERICA</v>
          </cell>
          <cell r="L90" t="str">
            <v>MAKIA, KANO</v>
          </cell>
          <cell r="M90">
            <v>1</v>
          </cell>
          <cell r="N90" t="str">
            <v>UBA</v>
          </cell>
          <cell r="O90">
            <v>40087.18</v>
          </cell>
          <cell r="P90">
            <v>10021.795</v>
          </cell>
          <cell r="Q90">
            <v>30065.384999999998</v>
          </cell>
          <cell r="R90">
            <v>30713.439999999999</v>
          </cell>
          <cell r="S90" t="str">
            <v>USD</v>
          </cell>
          <cell r="T90" t="str">
            <v>DECEMBER, 2005</v>
          </cell>
          <cell r="U90">
            <v>38610</v>
          </cell>
          <cell r="V90" t="str">
            <v>UBA/0000849</v>
          </cell>
          <cell r="W90">
            <v>0</v>
          </cell>
          <cell r="Y90">
            <v>30713.439999999999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1">
          <cell r="D91">
            <v>38614</v>
          </cell>
          <cell r="F91" t="str">
            <v>ZENITH</v>
          </cell>
          <cell r="G91" t="str">
            <v>MARIO JOSE ENTERPRISES LIMITED</v>
          </cell>
          <cell r="H91" t="str">
            <v>PROCESSED FINISHED LEATHER</v>
          </cell>
          <cell r="I91" t="str">
            <v>41.06.19.00</v>
          </cell>
          <cell r="J91" t="str">
            <v>SEPTEMBER, 2005</v>
          </cell>
          <cell r="K91" t="str">
            <v>ITALY</v>
          </cell>
          <cell r="L91" t="str">
            <v>MAKIA, KANO</v>
          </cell>
          <cell r="M91">
            <v>7.6</v>
          </cell>
          <cell r="N91" t="str">
            <v>ZENITH</v>
          </cell>
          <cell r="O91">
            <v>417754.05</v>
          </cell>
          <cell r="P91">
            <v>104438.5125</v>
          </cell>
          <cell r="Q91">
            <v>313315.53749999998</v>
          </cell>
          <cell r="R91">
            <v>322590</v>
          </cell>
          <cell r="S91" t="str">
            <v>USD</v>
          </cell>
          <cell r="T91" t="str">
            <v>DECEMBER, 2005</v>
          </cell>
          <cell r="U91">
            <v>38610</v>
          </cell>
          <cell r="V91" t="str">
            <v>ZENITH/004590</v>
          </cell>
          <cell r="W91">
            <v>0</v>
          </cell>
          <cell r="Y91">
            <v>322590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</row>
        <row r="92">
          <cell r="D92">
            <v>38614</v>
          </cell>
          <cell r="F92" t="str">
            <v>ZENITH</v>
          </cell>
          <cell r="G92" t="str">
            <v>KIRAWA MULTIPURPOSE COOPERATIVE SOCIETY</v>
          </cell>
          <cell r="H92" t="str">
            <v>SALT</v>
          </cell>
          <cell r="I92" t="str">
            <v>25.01.00.00</v>
          </cell>
          <cell r="J92" t="str">
            <v>SEPTEMBER, 2005</v>
          </cell>
          <cell r="K92" t="str">
            <v>CHAD</v>
          </cell>
          <cell r="L92" t="str">
            <v>MAIDUGURI</v>
          </cell>
          <cell r="M92">
            <v>20</v>
          </cell>
          <cell r="N92" t="str">
            <v>ZENITH</v>
          </cell>
          <cell r="O92">
            <v>5119.6000000000004</v>
          </cell>
          <cell r="P92">
            <v>1279.9000000000001</v>
          </cell>
          <cell r="Q92">
            <v>3839.7</v>
          </cell>
          <cell r="R92">
            <v>3852.8</v>
          </cell>
          <cell r="S92" t="str">
            <v>USD</v>
          </cell>
          <cell r="T92" t="str">
            <v>DECEMBER, 2005</v>
          </cell>
          <cell r="U92">
            <v>38576</v>
          </cell>
          <cell r="V92" t="str">
            <v>ZENITH/004864</v>
          </cell>
          <cell r="W92">
            <v>0</v>
          </cell>
          <cell r="Y92">
            <v>3852.8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D93">
            <v>38614</v>
          </cell>
          <cell r="F93" t="str">
            <v>ZENITH</v>
          </cell>
          <cell r="G93" t="str">
            <v>KIRAWA MULTIPURPOSE COOPERATIVE SOCIETY</v>
          </cell>
          <cell r="H93" t="str">
            <v>CEMENT</v>
          </cell>
          <cell r="I93" t="str">
            <v>25.23.29.00</v>
          </cell>
          <cell r="J93" t="str">
            <v>SEPTEMBER, 2005</v>
          </cell>
          <cell r="K93" t="str">
            <v>CHAD</v>
          </cell>
          <cell r="L93" t="str">
            <v>MAIDUGURI</v>
          </cell>
          <cell r="M93">
            <v>30</v>
          </cell>
          <cell r="N93" t="str">
            <v>ZENITH</v>
          </cell>
          <cell r="O93">
            <v>6899.42</v>
          </cell>
          <cell r="P93">
            <v>1724.855</v>
          </cell>
          <cell r="Q93">
            <v>5174.5649999999996</v>
          </cell>
          <cell r="R93">
            <v>5193</v>
          </cell>
          <cell r="S93" t="str">
            <v>USD</v>
          </cell>
          <cell r="T93" t="str">
            <v>DECEMBER, 2005</v>
          </cell>
          <cell r="U93">
            <v>38587</v>
          </cell>
          <cell r="V93" t="str">
            <v>ZENITH/004870</v>
          </cell>
          <cell r="W93">
            <v>0</v>
          </cell>
          <cell r="Y93">
            <v>5193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D94">
            <v>38614</v>
          </cell>
          <cell r="F94" t="str">
            <v>ZENITH</v>
          </cell>
          <cell r="G94" t="str">
            <v>KIRAWA MULTIPURPOSE COOPERATIVE SOCIETY</v>
          </cell>
          <cell r="H94" t="str">
            <v>SALT</v>
          </cell>
          <cell r="I94" t="str">
            <v>25.01.00.00</v>
          </cell>
          <cell r="J94" t="str">
            <v>SEPTEMBER, 2005</v>
          </cell>
          <cell r="K94" t="str">
            <v>CHAD</v>
          </cell>
          <cell r="L94" t="str">
            <v>MAIDUGURI</v>
          </cell>
          <cell r="M94">
            <v>20</v>
          </cell>
          <cell r="N94" t="str">
            <v>ZENITH</v>
          </cell>
          <cell r="O94">
            <v>5119.8900000000003</v>
          </cell>
          <cell r="P94">
            <v>1279.9725000000001</v>
          </cell>
          <cell r="Q94">
            <v>3839.9175</v>
          </cell>
          <cell r="R94">
            <v>3853.6</v>
          </cell>
          <cell r="S94" t="str">
            <v>USD</v>
          </cell>
          <cell r="T94" t="str">
            <v>DECEMBER, 2005</v>
          </cell>
          <cell r="U94">
            <v>38587</v>
          </cell>
          <cell r="V94" t="str">
            <v>ZENITH/004872</v>
          </cell>
          <cell r="W94">
            <v>0</v>
          </cell>
          <cell r="Y94">
            <v>3853.6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D95">
            <v>38614</v>
          </cell>
          <cell r="F95" t="str">
            <v>ZENITH</v>
          </cell>
          <cell r="G95" t="str">
            <v>KIRAWA MULTIPURPOSE COOPERATIVE SOCIETY</v>
          </cell>
          <cell r="H95" t="str">
            <v>SKY SOAP AND KIDO BISCUIT</v>
          </cell>
          <cell r="I95" t="str">
            <v>34.01.11.00</v>
          </cell>
          <cell r="J95" t="str">
            <v>SEPTEMBER, 2005</v>
          </cell>
          <cell r="K95" t="str">
            <v>CHAD</v>
          </cell>
          <cell r="L95" t="str">
            <v>MAIDUGURI</v>
          </cell>
          <cell r="M95">
            <v>13</v>
          </cell>
          <cell r="N95" t="str">
            <v>ZENITH</v>
          </cell>
          <cell r="O95">
            <v>7299.63</v>
          </cell>
          <cell r="P95">
            <v>1824.9075</v>
          </cell>
          <cell r="Q95">
            <v>5474.7224999999999</v>
          </cell>
          <cell r="R95">
            <v>5493.4</v>
          </cell>
          <cell r="S95" t="str">
            <v>USD</v>
          </cell>
          <cell r="T95" t="str">
            <v>DECEMBER, 2005</v>
          </cell>
          <cell r="U95">
            <v>38576</v>
          </cell>
          <cell r="V95" t="str">
            <v>ZENITH/004865</v>
          </cell>
          <cell r="W95">
            <v>0</v>
          </cell>
          <cell r="Y95">
            <v>5493.4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6">
          <cell r="D96">
            <v>38614</v>
          </cell>
          <cell r="F96" t="str">
            <v>ZENITH</v>
          </cell>
          <cell r="G96" t="str">
            <v>KIRAWA MULTIPURPOSE COOPERATIVE SOCIETY</v>
          </cell>
          <cell r="H96" t="str">
            <v>SALT</v>
          </cell>
          <cell r="I96" t="str">
            <v>25.01.00.00</v>
          </cell>
          <cell r="J96" t="str">
            <v>SEPTEMBER, 2005</v>
          </cell>
          <cell r="K96" t="str">
            <v>CHAD</v>
          </cell>
          <cell r="L96" t="str">
            <v>MAIDUGURI</v>
          </cell>
          <cell r="M96">
            <v>20</v>
          </cell>
          <cell r="N96" t="str">
            <v>ZENITH</v>
          </cell>
          <cell r="O96">
            <v>5119.6000000000004</v>
          </cell>
          <cell r="P96">
            <v>1279.9000000000001</v>
          </cell>
          <cell r="Q96">
            <v>3839.7</v>
          </cell>
          <cell r="R96">
            <v>3852.8</v>
          </cell>
          <cell r="S96" t="str">
            <v>USD</v>
          </cell>
          <cell r="T96" t="str">
            <v>DECEMBER, 2005</v>
          </cell>
          <cell r="U96">
            <v>38576</v>
          </cell>
          <cell r="V96" t="str">
            <v>ZENITH/004862</v>
          </cell>
          <cell r="W96">
            <v>0</v>
          </cell>
          <cell r="Y96">
            <v>3852.8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</row>
        <row r="97">
          <cell r="D97">
            <v>38614</v>
          </cell>
          <cell r="F97" t="str">
            <v>ZENITH</v>
          </cell>
          <cell r="G97" t="str">
            <v>KARIMSON NIGERIA LIMITED</v>
          </cell>
          <cell r="H97" t="str">
            <v>CEMENT</v>
          </cell>
          <cell r="I97" t="str">
            <v>25.23.20.00</v>
          </cell>
          <cell r="J97" t="str">
            <v>SEPTEMBER, 2005</v>
          </cell>
          <cell r="K97" t="str">
            <v>CHAD</v>
          </cell>
          <cell r="L97" t="str">
            <v>MAIDUGURI</v>
          </cell>
          <cell r="M97">
            <v>30</v>
          </cell>
          <cell r="N97" t="str">
            <v>ZENITH</v>
          </cell>
          <cell r="O97">
            <v>7199.95</v>
          </cell>
          <cell r="P97">
            <v>1799.9875</v>
          </cell>
          <cell r="Q97">
            <v>5399.9624999999996</v>
          </cell>
          <cell r="R97">
            <v>5419.2</v>
          </cell>
          <cell r="S97" t="str">
            <v>USD</v>
          </cell>
          <cell r="T97" t="str">
            <v>DECEMBER, 2005</v>
          </cell>
          <cell r="U97">
            <v>38593</v>
          </cell>
          <cell r="V97" t="str">
            <v>ZENITH/004877</v>
          </cell>
          <cell r="W97">
            <v>0</v>
          </cell>
          <cell r="Y97">
            <v>5419.2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D98">
            <v>38614</v>
          </cell>
          <cell r="F98" t="str">
            <v>ZENITH</v>
          </cell>
          <cell r="G98" t="str">
            <v>KARIMSON NIGERIA LIMITED</v>
          </cell>
          <cell r="H98" t="str">
            <v>SALT</v>
          </cell>
          <cell r="I98" t="str">
            <v>25.01.00.00</v>
          </cell>
          <cell r="J98" t="str">
            <v>SEPTEMBER, 2005</v>
          </cell>
          <cell r="K98" t="str">
            <v>CHAD</v>
          </cell>
          <cell r="L98" t="str">
            <v>MAIDUGURI</v>
          </cell>
          <cell r="M98">
            <v>20</v>
          </cell>
          <cell r="N98" t="str">
            <v>ZENITH</v>
          </cell>
          <cell r="O98">
            <v>5119.6000000000004</v>
          </cell>
          <cell r="P98">
            <v>1279.9000000000001</v>
          </cell>
          <cell r="Q98">
            <v>3839.7</v>
          </cell>
          <cell r="R98">
            <v>3852.8</v>
          </cell>
          <cell r="S98" t="str">
            <v>USD</v>
          </cell>
          <cell r="T98" t="str">
            <v>DECEMBER, 2005</v>
          </cell>
          <cell r="U98">
            <v>38579</v>
          </cell>
          <cell r="V98" t="str">
            <v>ZENITH/004866</v>
          </cell>
          <cell r="W98">
            <v>0</v>
          </cell>
          <cell r="Y98">
            <v>3852.8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D99">
            <v>38614</v>
          </cell>
          <cell r="F99" t="str">
            <v>ZENITH</v>
          </cell>
          <cell r="G99" t="str">
            <v>KIRAWA MULTIPURPOSE COOPERATIVE SOCIETY</v>
          </cell>
          <cell r="H99" t="str">
            <v>CEMENT</v>
          </cell>
          <cell r="I99" t="str">
            <v>25.23.20.00</v>
          </cell>
          <cell r="J99" t="str">
            <v>SEPTEMBER, 2005</v>
          </cell>
          <cell r="K99" t="str">
            <v>CHAD</v>
          </cell>
          <cell r="L99" t="str">
            <v>MAIDUGURI</v>
          </cell>
          <cell r="M99">
            <v>30</v>
          </cell>
          <cell r="N99" t="str">
            <v>ZENITH</v>
          </cell>
          <cell r="O99">
            <v>6899.66</v>
          </cell>
          <cell r="P99">
            <v>1724.915</v>
          </cell>
          <cell r="Q99">
            <v>5174.7449999999999</v>
          </cell>
          <cell r="R99">
            <v>5192.3999999999996</v>
          </cell>
          <cell r="S99" t="str">
            <v>USD</v>
          </cell>
          <cell r="T99" t="str">
            <v>DECEMBER, 2005</v>
          </cell>
          <cell r="U99">
            <v>38576</v>
          </cell>
          <cell r="V99" t="str">
            <v>ZENITH/004861</v>
          </cell>
          <cell r="W99">
            <v>0</v>
          </cell>
          <cell r="Y99">
            <v>5192.3999999999996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D100">
            <v>38614</v>
          </cell>
          <cell r="F100" t="str">
            <v>ZENITH</v>
          </cell>
          <cell r="G100" t="str">
            <v>KARIMSON NIGERIA LIMITED</v>
          </cell>
          <cell r="H100" t="str">
            <v>SALT</v>
          </cell>
          <cell r="I100" t="str">
            <v>25.01.00.00</v>
          </cell>
          <cell r="J100" t="str">
            <v>SEPTEMBER, 2005</v>
          </cell>
          <cell r="K100" t="str">
            <v>CHAD</v>
          </cell>
          <cell r="L100" t="str">
            <v>MAIDUGURI</v>
          </cell>
          <cell r="M100">
            <v>20</v>
          </cell>
          <cell r="N100" t="str">
            <v>ZENITH</v>
          </cell>
          <cell r="O100">
            <v>5119.8900000000003</v>
          </cell>
          <cell r="P100">
            <v>1279.9725000000001</v>
          </cell>
          <cell r="Q100">
            <v>3839.9175</v>
          </cell>
          <cell r="R100">
            <v>3853.6</v>
          </cell>
          <cell r="S100" t="str">
            <v>USD</v>
          </cell>
          <cell r="T100" t="str">
            <v>DECEMBER, 2005</v>
          </cell>
          <cell r="U100">
            <v>38593</v>
          </cell>
          <cell r="V100" t="str">
            <v>ZENITH/004876</v>
          </cell>
          <cell r="W100">
            <v>0</v>
          </cell>
          <cell r="Y100">
            <v>3853.6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1">
          <cell r="D101">
            <v>38614</v>
          </cell>
          <cell r="F101" t="str">
            <v>ZENITH</v>
          </cell>
          <cell r="G101" t="str">
            <v>KARIMSON NIGERIA LIMITED</v>
          </cell>
          <cell r="H101" t="str">
            <v>SALT</v>
          </cell>
          <cell r="I101" t="str">
            <v>25.01.00.00</v>
          </cell>
          <cell r="J101" t="str">
            <v>SEPTEMBER, 2005</v>
          </cell>
          <cell r="K101" t="str">
            <v>CHAD</v>
          </cell>
          <cell r="L101" t="str">
            <v>MAIDUGURI</v>
          </cell>
          <cell r="M101">
            <v>20</v>
          </cell>
          <cell r="N101" t="str">
            <v>ZENITH</v>
          </cell>
          <cell r="O101">
            <v>5119.6000000000004</v>
          </cell>
          <cell r="P101">
            <v>1279.9000000000001</v>
          </cell>
          <cell r="Q101">
            <v>3839.7</v>
          </cell>
          <cell r="R101">
            <v>3852.8</v>
          </cell>
          <cell r="S101" t="str">
            <v>USD</v>
          </cell>
          <cell r="T101" t="str">
            <v>DECEMBER, 2005</v>
          </cell>
          <cell r="U101">
            <v>38579</v>
          </cell>
          <cell r="V101" t="str">
            <v>ZENITH/004867</v>
          </cell>
          <cell r="W101">
            <v>0</v>
          </cell>
          <cell r="Y101">
            <v>3852.8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</row>
        <row r="102">
          <cell r="D102">
            <v>38614</v>
          </cell>
          <cell r="F102" t="str">
            <v>ZENITH</v>
          </cell>
          <cell r="G102" t="str">
            <v>KARIMSON NIGERIA LIMITED</v>
          </cell>
          <cell r="H102" t="str">
            <v>SALT</v>
          </cell>
          <cell r="I102" t="str">
            <v>25.01.00.00</v>
          </cell>
          <cell r="J102" t="str">
            <v>SEPTEMBER, 2005</v>
          </cell>
          <cell r="K102" t="str">
            <v>CHAD</v>
          </cell>
          <cell r="L102" t="str">
            <v>MAIDUGURI</v>
          </cell>
          <cell r="M102">
            <v>20</v>
          </cell>
          <cell r="N102" t="str">
            <v>ZENITH</v>
          </cell>
          <cell r="O102">
            <v>5119.8900000000003</v>
          </cell>
          <cell r="P102">
            <v>1279.9725000000001</v>
          </cell>
          <cell r="Q102">
            <v>3839.9175</v>
          </cell>
          <cell r="R102">
            <v>3853.6</v>
          </cell>
          <cell r="S102" t="str">
            <v>USD</v>
          </cell>
          <cell r="T102" t="str">
            <v>DECEMBER, 2005</v>
          </cell>
          <cell r="U102">
            <v>38593</v>
          </cell>
          <cell r="V102" t="str">
            <v>ZENITH/004874</v>
          </cell>
          <cell r="W102">
            <v>0</v>
          </cell>
          <cell r="Y102">
            <v>3853.6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D103">
            <v>38614</v>
          </cell>
          <cell r="F103" t="str">
            <v>ZENITH</v>
          </cell>
          <cell r="G103" t="str">
            <v>KIRAWA MULTIPURPOSE COOPERATIVE SOCIETY</v>
          </cell>
          <cell r="H103" t="str">
            <v>SALT</v>
          </cell>
          <cell r="I103" t="str">
            <v>25.01.00.00</v>
          </cell>
          <cell r="J103" t="str">
            <v>SEPTEMBER, 2005</v>
          </cell>
          <cell r="K103" t="str">
            <v>CHAD</v>
          </cell>
          <cell r="L103" t="str">
            <v>MAIDUGURI</v>
          </cell>
          <cell r="M103">
            <v>20</v>
          </cell>
          <cell r="N103" t="str">
            <v>ZENITH</v>
          </cell>
          <cell r="O103">
            <v>5119.8900000000003</v>
          </cell>
          <cell r="P103">
            <v>1279.9725000000001</v>
          </cell>
          <cell r="Q103">
            <v>3839.9175</v>
          </cell>
          <cell r="R103">
            <v>3853.6</v>
          </cell>
          <cell r="S103" t="str">
            <v>USD</v>
          </cell>
          <cell r="T103" t="str">
            <v>DECEMBER, 2005</v>
          </cell>
          <cell r="U103">
            <v>38587</v>
          </cell>
          <cell r="V103" t="str">
            <v>ZENITH/004871</v>
          </cell>
          <cell r="W103">
            <v>0</v>
          </cell>
          <cell r="Y103">
            <v>3853.6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D104">
            <v>38614</v>
          </cell>
          <cell r="F104" t="str">
            <v>ZENITH</v>
          </cell>
          <cell r="G104" t="str">
            <v>KARIMSON NIGERIA LIMITED</v>
          </cell>
          <cell r="H104" t="str">
            <v>CEMENT</v>
          </cell>
          <cell r="I104" t="str">
            <v>25.23.20.00</v>
          </cell>
          <cell r="J104" t="str">
            <v>SEPTEMBER, 2005</v>
          </cell>
          <cell r="K104" t="str">
            <v>CHAD</v>
          </cell>
          <cell r="L104" t="str">
            <v>MAIDUGURI</v>
          </cell>
          <cell r="M104">
            <v>30</v>
          </cell>
          <cell r="N104" t="str">
            <v>ZENITH</v>
          </cell>
          <cell r="O104">
            <v>6899.66</v>
          </cell>
          <cell r="P104">
            <v>1724.915</v>
          </cell>
          <cell r="Q104">
            <v>5174.7449999999999</v>
          </cell>
          <cell r="R104">
            <v>5192.3999999999996</v>
          </cell>
          <cell r="S104" t="str">
            <v>USD</v>
          </cell>
          <cell r="T104" t="str">
            <v>DECEMBER, 2005</v>
          </cell>
          <cell r="U104">
            <v>38579</v>
          </cell>
          <cell r="V104" t="str">
            <v>ZENITH/004868</v>
          </cell>
          <cell r="W104">
            <v>0</v>
          </cell>
          <cell r="Y104">
            <v>5192.3999999999996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D105">
            <v>38614</v>
          </cell>
          <cell r="F105" t="str">
            <v>ZENITH</v>
          </cell>
          <cell r="G105" t="str">
            <v>KARIMSON NIGERIA LIMITED</v>
          </cell>
          <cell r="H105" t="str">
            <v>CEMENT</v>
          </cell>
          <cell r="I105" t="str">
            <v>25.23.20.00</v>
          </cell>
          <cell r="J105" t="str">
            <v>SEPTEMBER, 2005</v>
          </cell>
          <cell r="K105" t="str">
            <v>CHAD</v>
          </cell>
          <cell r="L105" t="str">
            <v>MAIDUGURI</v>
          </cell>
          <cell r="M105">
            <v>30</v>
          </cell>
          <cell r="N105" t="str">
            <v>ZENITH</v>
          </cell>
          <cell r="O105">
            <v>7199.95</v>
          </cell>
          <cell r="P105">
            <v>1799.9875</v>
          </cell>
          <cell r="Q105">
            <v>5399.9624999999996</v>
          </cell>
          <cell r="R105">
            <v>5419.2</v>
          </cell>
          <cell r="S105" t="str">
            <v>USD</v>
          </cell>
          <cell r="T105" t="str">
            <v>DECEMBER, 2005</v>
          </cell>
          <cell r="U105">
            <v>38593</v>
          </cell>
          <cell r="V105" t="str">
            <v>ZENITH/004875</v>
          </cell>
          <cell r="W105">
            <v>0</v>
          </cell>
          <cell r="Y105">
            <v>5419.2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6">
          <cell r="D106">
            <v>38614</v>
          </cell>
          <cell r="F106" t="str">
            <v>ZENITH</v>
          </cell>
          <cell r="G106" t="str">
            <v>KIRAWA MULTIPURPOSE COOPERATIVE SOCIETY</v>
          </cell>
          <cell r="H106" t="str">
            <v>TOILET SOAP AND KLIN SOAP</v>
          </cell>
          <cell r="I106" t="str">
            <v>34.01.11.00</v>
          </cell>
          <cell r="J106" t="str">
            <v>SEPTEMBER, 2005</v>
          </cell>
          <cell r="K106" t="str">
            <v>CHAD</v>
          </cell>
          <cell r="L106" t="str">
            <v>MAIDUGURI</v>
          </cell>
          <cell r="M106">
            <v>13</v>
          </cell>
          <cell r="N106" t="str">
            <v>ZENITH</v>
          </cell>
          <cell r="O106">
            <v>6079.54</v>
          </cell>
          <cell r="P106">
            <v>1519.885</v>
          </cell>
          <cell r="Q106">
            <v>4559.6549999999997</v>
          </cell>
          <cell r="R106">
            <v>4575.8999999999996</v>
          </cell>
          <cell r="S106" t="str">
            <v>USD</v>
          </cell>
          <cell r="T106" t="str">
            <v>DECEMBER, 2005</v>
          </cell>
          <cell r="U106">
            <v>38587</v>
          </cell>
          <cell r="V106" t="str">
            <v>ZENITH/004873</v>
          </cell>
          <cell r="W106">
            <v>0</v>
          </cell>
          <cell r="Y106">
            <v>4575.8999999999996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</row>
        <row r="107">
          <cell r="D107">
            <v>38614</v>
          </cell>
          <cell r="F107" t="str">
            <v>ZENITH</v>
          </cell>
          <cell r="G107" t="str">
            <v>KARIMSON NIGERIA LIMITED</v>
          </cell>
          <cell r="H107" t="str">
            <v>CEMENT</v>
          </cell>
          <cell r="I107" t="str">
            <v>25.23.20.00</v>
          </cell>
          <cell r="J107" t="str">
            <v>SEPTEMBER, 2005</v>
          </cell>
          <cell r="K107" t="str">
            <v>CHAD</v>
          </cell>
          <cell r="L107" t="str">
            <v>MAIDUGURI</v>
          </cell>
          <cell r="M107">
            <v>30</v>
          </cell>
          <cell r="N107" t="str">
            <v>ZENITH</v>
          </cell>
          <cell r="O107">
            <v>6899.66</v>
          </cell>
          <cell r="P107">
            <v>1724.915</v>
          </cell>
          <cell r="Q107">
            <v>5174.7449999999999</v>
          </cell>
          <cell r="R107">
            <v>5192.3999999999996</v>
          </cell>
          <cell r="S107" t="str">
            <v>USD</v>
          </cell>
          <cell r="T107" t="str">
            <v>DECEMBER, 2005</v>
          </cell>
          <cell r="U107">
            <v>38579</v>
          </cell>
          <cell r="V107" t="str">
            <v>ZENITH/004869</v>
          </cell>
          <cell r="W107">
            <v>0</v>
          </cell>
          <cell r="Y107">
            <v>5192.3999999999996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D108">
            <v>38615</v>
          </cell>
          <cell r="F108" t="str">
            <v>NBM</v>
          </cell>
          <cell r="G108" t="str">
            <v>FATA TANNING EPF</v>
          </cell>
          <cell r="H108" t="str">
            <v>CRUST/FINISHED GOAT AND SHEEP LEATHER A-904</v>
          </cell>
          <cell r="I108" t="str">
            <v>41.06.19.00</v>
          </cell>
          <cell r="J108" t="str">
            <v>SEPTEMBER, 2005</v>
          </cell>
          <cell r="K108" t="str">
            <v>ITALY</v>
          </cell>
          <cell r="L108" t="str">
            <v>MAKIA, KANO</v>
          </cell>
          <cell r="M108">
            <v>7</v>
          </cell>
          <cell r="N108" t="str">
            <v>UNION</v>
          </cell>
          <cell r="O108">
            <v>459856.66</v>
          </cell>
          <cell r="P108">
            <v>114964.16499999999</v>
          </cell>
          <cell r="Q108">
            <v>344892.495</v>
          </cell>
          <cell r="R108">
            <v>354800.29</v>
          </cell>
          <cell r="S108" t="str">
            <v>USD</v>
          </cell>
          <cell r="T108" t="str">
            <v>DECEMBER, 2005</v>
          </cell>
          <cell r="U108">
            <v>38614</v>
          </cell>
          <cell r="V108" t="str">
            <v>UBN/0001659</v>
          </cell>
          <cell r="W108">
            <v>0</v>
          </cell>
          <cell r="Y108">
            <v>354800.29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D109">
            <v>38615</v>
          </cell>
          <cell r="F109" t="str">
            <v>GTB</v>
          </cell>
          <cell r="G109" t="str">
            <v>VIRGIN ENTERPRISES LIMITED</v>
          </cell>
          <cell r="H109" t="str">
            <v>SUGAR CANE, ASSORTED VEGETABLES AND FRESH PEANUTS</v>
          </cell>
          <cell r="I109" t="str">
            <v>12.12.92.00</v>
          </cell>
          <cell r="J109" t="str">
            <v>SEPTEMBER, 2005</v>
          </cell>
          <cell r="K109" t="str">
            <v>UNITED KINGDOM</v>
          </cell>
          <cell r="L109" t="str">
            <v>MAKIA, KANO</v>
          </cell>
          <cell r="M109">
            <v>1</v>
          </cell>
          <cell r="N109" t="str">
            <v>GTB</v>
          </cell>
          <cell r="O109">
            <v>1079.51</v>
          </cell>
          <cell r="P109">
            <v>269.8775</v>
          </cell>
          <cell r="Q109">
            <v>809.63250000000005</v>
          </cell>
          <cell r="R109">
            <v>833.6</v>
          </cell>
          <cell r="S109" t="str">
            <v>USD</v>
          </cell>
          <cell r="T109" t="str">
            <v>DECEMBER, 2005</v>
          </cell>
          <cell r="U109">
            <v>38614</v>
          </cell>
          <cell r="V109" t="str">
            <v>GTB/0003737</v>
          </cell>
          <cell r="W109">
            <v>0</v>
          </cell>
          <cell r="Y109">
            <v>833.6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D110">
            <v>38617</v>
          </cell>
          <cell r="F110" t="str">
            <v>UNION</v>
          </cell>
          <cell r="G110" t="str">
            <v>AFRICAN TEXTILE MANUFACTURERS LIMITED</v>
          </cell>
          <cell r="H110" t="str">
            <v>100% COTTON PRINTED FABRICS</v>
          </cell>
          <cell r="I110" t="str">
            <v>52.09.59.00</v>
          </cell>
          <cell r="J110" t="str">
            <v>SEPTEMBER, 2005</v>
          </cell>
          <cell r="K110" t="str">
            <v>MALI</v>
          </cell>
          <cell r="L110" t="str">
            <v>IDI-IROKO BORDER</v>
          </cell>
          <cell r="M110">
            <v>20.9</v>
          </cell>
          <cell r="N110" t="str">
            <v>UNION</v>
          </cell>
          <cell r="O110">
            <v>252617</v>
          </cell>
          <cell r="P110">
            <v>63154.25</v>
          </cell>
          <cell r="Q110">
            <v>189462.75</v>
          </cell>
          <cell r="R110">
            <v>190080</v>
          </cell>
          <cell r="S110" t="str">
            <v>USD</v>
          </cell>
          <cell r="T110" t="str">
            <v>DECEMBER, 2005</v>
          </cell>
          <cell r="U110">
            <v>38616</v>
          </cell>
          <cell r="V110" t="str">
            <v>UBN/0001662</v>
          </cell>
          <cell r="W110">
            <v>0</v>
          </cell>
          <cell r="Y110">
            <v>190080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1">
          <cell r="D111">
            <v>38617</v>
          </cell>
          <cell r="F111" t="str">
            <v>UNION</v>
          </cell>
          <cell r="G111" t="str">
            <v>AFRICAN TEXTILE MANUFACTURERS LIMITED</v>
          </cell>
          <cell r="H111" t="str">
            <v xml:space="preserve">100 % COTTON PRINTED FABRICS </v>
          </cell>
          <cell r="I111" t="str">
            <v>52.09.59.00</v>
          </cell>
          <cell r="J111" t="str">
            <v>SEPTEMBER, 2005</v>
          </cell>
          <cell r="K111" t="str">
            <v>MALI</v>
          </cell>
          <cell r="L111" t="str">
            <v>IDI-IROKO BORDER</v>
          </cell>
          <cell r="M111">
            <v>20.100000000000001</v>
          </cell>
          <cell r="N111" t="str">
            <v>UNION</v>
          </cell>
          <cell r="O111">
            <v>247593</v>
          </cell>
          <cell r="P111">
            <v>61898.25</v>
          </cell>
          <cell r="Q111">
            <v>185694.75</v>
          </cell>
          <cell r="R111">
            <v>186300</v>
          </cell>
          <cell r="S111" t="str">
            <v>USD</v>
          </cell>
          <cell r="T111" t="str">
            <v>DECEMBER, 2005</v>
          </cell>
          <cell r="U111">
            <v>38616</v>
          </cell>
          <cell r="V111" t="str">
            <v>UBN/0001661</v>
          </cell>
          <cell r="W111">
            <v>0</v>
          </cell>
          <cell r="Y111">
            <v>186300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D112">
            <v>38617</v>
          </cell>
          <cell r="F112" t="str">
            <v>UNION</v>
          </cell>
          <cell r="G112" t="str">
            <v>AFRICAN TEXTILE MANUFACTURERS LIMITED</v>
          </cell>
          <cell r="H112" t="str">
            <v>100% COTTON PRINTED FABRICS</v>
          </cell>
          <cell r="I112" t="str">
            <v>52.09.59.00</v>
          </cell>
          <cell r="J112" t="str">
            <v>SEPTEMBER, 2005</v>
          </cell>
          <cell r="K112" t="str">
            <v>MALI</v>
          </cell>
          <cell r="L112" t="str">
            <v>IDI-IROKO BORDER</v>
          </cell>
          <cell r="M112">
            <v>20.9</v>
          </cell>
          <cell r="N112" t="str">
            <v>UNION</v>
          </cell>
          <cell r="O112">
            <v>269468</v>
          </cell>
          <cell r="P112">
            <v>67367</v>
          </cell>
          <cell r="Q112">
            <v>202101</v>
          </cell>
          <cell r="R112">
            <v>202760</v>
          </cell>
          <cell r="S112" t="str">
            <v>USD</v>
          </cell>
          <cell r="T112" t="str">
            <v>DECEMBER, 2005</v>
          </cell>
          <cell r="U112">
            <v>38616</v>
          </cell>
          <cell r="V112" t="str">
            <v>UBN/0001660</v>
          </cell>
          <cell r="W112">
            <v>0</v>
          </cell>
          <cell r="Y112">
            <v>202760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D113">
            <v>38605</v>
          </cell>
          <cell r="F113" t="str">
            <v>GTB</v>
          </cell>
          <cell r="G113" t="str">
            <v>CEMENT COMPANY OF NORTHERN NIGERIA PLC</v>
          </cell>
          <cell r="H113" t="str">
            <v>CLINKER</v>
          </cell>
          <cell r="I113" t="str">
            <v>25.23.10.00</v>
          </cell>
          <cell r="J113" t="str">
            <v>SEPTEMBER, 2005</v>
          </cell>
          <cell r="K113" t="str">
            <v>NIGER</v>
          </cell>
          <cell r="L113" t="str">
            <v>ILLELA BORDER</v>
          </cell>
          <cell r="M113">
            <v>383</v>
          </cell>
          <cell r="N113" t="str">
            <v>GTB</v>
          </cell>
          <cell r="O113">
            <v>37657.15</v>
          </cell>
          <cell r="P113">
            <v>9414.2875000000004</v>
          </cell>
          <cell r="Q113">
            <v>28242.862499999999</v>
          </cell>
          <cell r="R113">
            <v>28343.48</v>
          </cell>
          <cell r="S113" t="str">
            <v>USD</v>
          </cell>
          <cell r="T113" t="str">
            <v>DECEMBER, 2005</v>
          </cell>
          <cell r="U113">
            <v>38580</v>
          </cell>
          <cell r="V113" t="str">
            <v>GTB/0004824</v>
          </cell>
          <cell r="W113">
            <v>0</v>
          </cell>
          <cell r="Y113">
            <v>28343.48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D114">
            <v>38605</v>
          </cell>
          <cell r="F114" t="str">
            <v>GTB</v>
          </cell>
          <cell r="G114" t="str">
            <v>CEMENT COMPANY OF NORTHERN NIGERIA PLC</v>
          </cell>
          <cell r="H114" t="str">
            <v>CLINKER</v>
          </cell>
          <cell r="I114" t="str">
            <v>25.23.10.00</v>
          </cell>
          <cell r="J114" t="str">
            <v>SEPTEMBER, 2005</v>
          </cell>
          <cell r="K114" t="str">
            <v>NIGER</v>
          </cell>
          <cell r="L114" t="str">
            <v>ILLELA BORDER</v>
          </cell>
          <cell r="M114">
            <v>174.14</v>
          </cell>
          <cell r="N114" t="str">
            <v>GTB</v>
          </cell>
          <cell r="O114">
            <v>17120.82</v>
          </cell>
          <cell r="P114">
            <v>4280.2049999999999</v>
          </cell>
          <cell r="Q114">
            <v>12840.615</v>
          </cell>
          <cell r="R114">
            <v>12886.36</v>
          </cell>
          <cell r="S114" t="str">
            <v>USD</v>
          </cell>
          <cell r="T114" t="str">
            <v>DECEMBER, 2005</v>
          </cell>
          <cell r="U114">
            <v>38580</v>
          </cell>
          <cell r="V114" t="str">
            <v>GTB/0004825</v>
          </cell>
          <cell r="W114">
            <v>0</v>
          </cell>
          <cell r="Y114">
            <v>12886.36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D115">
            <v>38605</v>
          </cell>
          <cell r="F115" t="str">
            <v>GTB</v>
          </cell>
          <cell r="G115" t="str">
            <v>CEMENT COMPANY OF NORTHERN NIGERIA PLC</v>
          </cell>
          <cell r="H115" t="str">
            <v>CLINKER</v>
          </cell>
          <cell r="I115" t="str">
            <v>25.23.10.00</v>
          </cell>
          <cell r="J115" t="str">
            <v>SEPTEMBER, 2005</v>
          </cell>
          <cell r="K115" t="str">
            <v>NIGER</v>
          </cell>
          <cell r="L115" t="str">
            <v>ILLELA BORDER</v>
          </cell>
          <cell r="M115">
            <v>35.700000000000003</v>
          </cell>
          <cell r="N115" t="str">
            <v>GTB</v>
          </cell>
          <cell r="O115">
            <v>3505.96</v>
          </cell>
          <cell r="P115">
            <v>876.49</v>
          </cell>
          <cell r="Q115">
            <v>2629.47</v>
          </cell>
          <cell r="R115">
            <v>2638.84</v>
          </cell>
          <cell r="S115" t="str">
            <v>USD</v>
          </cell>
          <cell r="T115" t="str">
            <v>DECEMBER, 2005</v>
          </cell>
          <cell r="U115">
            <v>38581</v>
          </cell>
          <cell r="V115" t="str">
            <v>GTB/0004826</v>
          </cell>
          <cell r="W115">
            <v>0</v>
          </cell>
          <cell r="Y115">
            <v>2638.84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D116">
            <v>38605</v>
          </cell>
          <cell r="F116" t="str">
            <v>GTB</v>
          </cell>
          <cell r="G116" t="str">
            <v>CEMENT COMPANY OF NORTHERN NIGERIA PLC</v>
          </cell>
          <cell r="H116" t="str">
            <v>CLINKER</v>
          </cell>
          <cell r="I116" t="str">
            <v>25.23.10.00</v>
          </cell>
          <cell r="J116" t="str">
            <v>SEPTEMBER, 2005</v>
          </cell>
          <cell r="K116" t="str">
            <v>NIGER</v>
          </cell>
          <cell r="L116" t="str">
            <v>ILLELA BORDER</v>
          </cell>
          <cell r="M116">
            <v>169.5</v>
          </cell>
          <cell r="N116" t="str">
            <v>GTB</v>
          </cell>
          <cell r="O116">
            <v>16666.599999999999</v>
          </cell>
          <cell r="P116">
            <v>4166.6499999999996</v>
          </cell>
          <cell r="Q116">
            <v>12499.95</v>
          </cell>
          <cell r="R116">
            <v>12544.48</v>
          </cell>
          <cell r="S116" t="str">
            <v>USD</v>
          </cell>
          <cell r="T116" t="str">
            <v>DECEMBER, 2005</v>
          </cell>
          <cell r="U116">
            <v>38583</v>
          </cell>
          <cell r="V116" t="str">
            <v>GTB/0004827</v>
          </cell>
          <cell r="W116">
            <v>0</v>
          </cell>
          <cell r="Y116">
            <v>12544.48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</row>
        <row r="117">
          <cell r="D117">
            <v>38605</v>
          </cell>
          <cell r="F117" t="str">
            <v>GTB</v>
          </cell>
          <cell r="G117" t="str">
            <v>CEMENT COMPANY OF NORTHERN NIGERIA PLC</v>
          </cell>
          <cell r="H117" t="str">
            <v>CLINKER</v>
          </cell>
          <cell r="I117" t="str">
            <v>25.23.10.00</v>
          </cell>
          <cell r="J117" t="str">
            <v>SEPTEMBER, 2005</v>
          </cell>
          <cell r="K117" t="str">
            <v>NIGER</v>
          </cell>
          <cell r="L117" t="str">
            <v>ILLELA BORDER</v>
          </cell>
          <cell r="M117">
            <v>142.84</v>
          </cell>
          <cell r="N117" t="str">
            <v>GTB</v>
          </cell>
          <cell r="O117">
            <v>14043.51</v>
          </cell>
          <cell r="P117">
            <v>3510.8775000000001</v>
          </cell>
          <cell r="Q117">
            <v>10532.6325</v>
          </cell>
          <cell r="R117">
            <v>10570.16</v>
          </cell>
          <cell r="S117" t="str">
            <v>USD</v>
          </cell>
          <cell r="T117" t="str">
            <v>DECEMBER, 2005</v>
          </cell>
          <cell r="U117">
            <v>38583</v>
          </cell>
          <cell r="V117" t="str">
            <v>GTB/0004828</v>
          </cell>
          <cell r="W117">
            <v>0</v>
          </cell>
          <cell r="Y117">
            <v>10570.16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D118">
            <v>38605</v>
          </cell>
          <cell r="F118" t="str">
            <v>GTB</v>
          </cell>
          <cell r="G118" t="str">
            <v>CEMENT COMPANY OF NORTHERN NIGERIA PLC</v>
          </cell>
          <cell r="H118" t="str">
            <v>CLINKER</v>
          </cell>
          <cell r="I118" t="str">
            <v>25.23.10.00</v>
          </cell>
          <cell r="J118" t="str">
            <v>SEPTEMBER, 2005</v>
          </cell>
          <cell r="K118" t="str">
            <v>NIGER</v>
          </cell>
          <cell r="L118" t="str">
            <v>ILLELA BORDER</v>
          </cell>
          <cell r="M118">
            <v>166.84</v>
          </cell>
          <cell r="N118" t="str">
            <v>GTB</v>
          </cell>
          <cell r="O118">
            <v>16403.11</v>
          </cell>
          <cell r="P118">
            <v>4100.7775000000001</v>
          </cell>
          <cell r="Q118">
            <v>12302.3325</v>
          </cell>
          <cell r="R118">
            <v>12346.16</v>
          </cell>
          <cell r="S118" t="str">
            <v>USD</v>
          </cell>
          <cell r="T118" t="str">
            <v>DECEMBER, 2005</v>
          </cell>
          <cell r="U118">
            <v>38583</v>
          </cell>
          <cell r="V118" t="str">
            <v>GTB/0004829</v>
          </cell>
          <cell r="W118">
            <v>0</v>
          </cell>
          <cell r="Y118">
            <v>12346.16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D119">
            <v>38605</v>
          </cell>
          <cell r="F119" t="str">
            <v>GTB</v>
          </cell>
          <cell r="G119" t="str">
            <v>CEMENT COMPANY OF NORTHERN NIGERIA PLC</v>
          </cell>
          <cell r="H119" t="str">
            <v>CLINKER</v>
          </cell>
          <cell r="I119" t="str">
            <v>25.23.10.00</v>
          </cell>
          <cell r="J119" t="str">
            <v>SEPTEMBER, 2005</v>
          </cell>
          <cell r="K119" t="str">
            <v>NIGER</v>
          </cell>
          <cell r="L119" t="str">
            <v>ILLELA BORDER</v>
          </cell>
          <cell r="M119">
            <v>181.78</v>
          </cell>
          <cell r="N119" t="str">
            <v>GTB</v>
          </cell>
          <cell r="O119">
            <v>17871.96</v>
          </cell>
          <cell r="P119">
            <v>4467.99</v>
          </cell>
          <cell r="Q119">
            <v>13403.97</v>
          </cell>
          <cell r="R119">
            <v>13451.72</v>
          </cell>
          <cell r="S119" t="str">
            <v>USD</v>
          </cell>
          <cell r="T119" t="str">
            <v>DECEMBER, 2005</v>
          </cell>
          <cell r="U119">
            <v>38586</v>
          </cell>
          <cell r="V119" t="str">
            <v>GTB/0004830</v>
          </cell>
          <cell r="W119">
            <v>0</v>
          </cell>
          <cell r="Y119">
            <v>13451.72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D120">
            <v>38605</v>
          </cell>
          <cell r="F120" t="str">
            <v>GTB</v>
          </cell>
          <cell r="G120" t="str">
            <v>CEMENT COMPANY OF NORTHERN NIGERIA PLC</v>
          </cell>
          <cell r="H120" t="str">
            <v>CLINKER</v>
          </cell>
          <cell r="I120" t="str">
            <v>25.23.10.00</v>
          </cell>
          <cell r="J120" t="str">
            <v>SEPTEMBER, 2005</v>
          </cell>
          <cell r="K120" t="str">
            <v>NIGER</v>
          </cell>
          <cell r="L120" t="str">
            <v>ILLELA BORDER</v>
          </cell>
          <cell r="M120">
            <v>174.12</v>
          </cell>
          <cell r="N120" t="str">
            <v>GTB</v>
          </cell>
          <cell r="O120">
            <v>17118.849999999999</v>
          </cell>
          <cell r="P120">
            <v>4279.7124999999996</v>
          </cell>
          <cell r="Q120">
            <v>12839.137500000001</v>
          </cell>
          <cell r="R120">
            <v>12884.88</v>
          </cell>
          <cell r="S120" t="str">
            <v>USD</v>
          </cell>
          <cell r="T120" t="str">
            <v>DECEMBER, 2005</v>
          </cell>
          <cell r="U120">
            <v>38586</v>
          </cell>
          <cell r="V120" t="str">
            <v>GTB/0004831</v>
          </cell>
          <cell r="W120">
            <v>0</v>
          </cell>
          <cell r="Y120">
            <v>12884.88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1">
          <cell r="D121">
            <v>38605</v>
          </cell>
          <cell r="F121" t="str">
            <v>GTB</v>
          </cell>
          <cell r="G121" t="str">
            <v>CEMENT COMPANY OF NORTHERN NIGERIA PLC</v>
          </cell>
          <cell r="H121" t="str">
            <v>CLINKER</v>
          </cell>
          <cell r="I121" t="str">
            <v>25.23.10.00</v>
          </cell>
          <cell r="J121" t="str">
            <v>SEPTEMBER, 2005</v>
          </cell>
          <cell r="K121" t="str">
            <v>NIGER</v>
          </cell>
          <cell r="L121" t="str">
            <v>ILLELA BORDER</v>
          </cell>
          <cell r="M121">
            <v>219.2</v>
          </cell>
          <cell r="N121" t="str">
            <v>GTB</v>
          </cell>
          <cell r="O121">
            <v>21551.3</v>
          </cell>
          <cell r="P121">
            <v>5387.8249999999998</v>
          </cell>
          <cell r="Q121">
            <v>16163.475</v>
          </cell>
          <cell r="R121">
            <v>16222.28</v>
          </cell>
          <cell r="S121" t="str">
            <v>USD</v>
          </cell>
          <cell r="T121" t="str">
            <v>DECEMBER, 2005</v>
          </cell>
          <cell r="U121">
            <v>38588</v>
          </cell>
          <cell r="V121" t="str">
            <v>GTB/0004832</v>
          </cell>
          <cell r="W121">
            <v>0</v>
          </cell>
          <cell r="Y121">
            <v>16222.28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</row>
        <row r="122">
          <cell r="D122">
            <v>38605</v>
          </cell>
          <cell r="F122" t="str">
            <v>GTB</v>
          </cell>
          <cell r="G122" t="str">
            <v>CEMENT COMPANY OF NORTHERN NIGERIA PLC</v>
          </cell>
          <cell r="H122" t="str">
            <v>CLINKER</v>
          </cell>
          <cell r="I122" t="str">
            <v>25.23.10.00</v>
          </cell>
          <cell r="J122" t="str">
            <v>SEPTEMBER, 2005</v>
          </cell>
          <cell r="K122" t="str">
            <v>NIGER</v>
          </cell>
          <cell r="L122" t="str">
            <v>ILLELA BORDER</v>
          </cell>
          <cell r="M122">
            <v>184.64</v>
          </cell>
          <cell r="N122" t="str">
            <v>GTB</v>
          </cell>
          <cell r="O122">
            <v>18153.14</v>
          </cell>
          <cell r="P122">
            <v>4538.2849999999999</v>
          </cell>
          <cell r="Q122">
            <v>13614.855</v>
          </cell>
          <cell r="R122">
            <v>13663.36</v>
          </cell>
          <cell r="S122" t="str">
            <v>USD</v>
          </cell>
          <cell r="T122" t="str">
            <v>DECEMBER, 2005</v>
          </cell>
          <cell r="U122">
            <v>38589</v>
          </cell>
          <cell r="V122" t="str">
            <v>GTB/0004833</v>
          </cell>
          <cell r="W122">
            <v>0</v>
          </cell>
          <cell r="Y122">
            <v>13663.36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D123">
            <v>38605</v>
          </cell>
          <cell r="F123" t="str">
            <v>GTB</v>
          </cell>
          <cell r="G123" t="str">
            <v>CEMENT COMPANY OF NORTHERN NIGERIA PLC</v>
          </cell>
          <cell r="H123" t="str">
            <v>CLINKER</v>
          </cell>
          <cell r="I123" t="str">
            <v>25.23.10.00</v>
          </cell>
          <cell r="J123" t="str">
            <v>SEPTEMBER, 2005</v>
          </cell>
          <cell r="K123" t="str">
            <v>NIGER</v>
          </cell>
          <cell r="L123" t="str">
            <v>ILLELA BORDER</v>
          </cell>
          <cell r="M123">
            <v>146.4</v>
          </cell>
          <cell r="N123" t="str">
            <v>GTB</v>
          </cell>
          <cell r="O123">
            <v>14391.55</v>
          </cell>
          <cell r="P123">
            <v>3597.8874999999998</v>
          </cell>
          <cell r="Q123">
            <v>10793.6625</v>
          </cell>
          <cell r="R123">
            <v>10832.12</v>
          </cell>
          <cell r="S123" t="str">
            <v>USD</v>
          </cell>
          <cell r="T123" t="str">
            <v>DECEMBER, 2005</v>
          </cell>
          <cell r="U123">
            <v>38589</v>
          </cell>
          <cell r="V123" t="str">
            <v>GTB/0004834</v>
          </cell>
          <cell r="W123">
            <v>0</v>
          </cell>
          <cell r="Y123">
            <v>10832.12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D124">
            <v>38605</v>
          </cell>
          <cell r="F124" t="str">
            <v>GTB</v>
          </cell>
          <cell r="G124" t="str">
            <v>CEMENT COMPANY OF NORTHERN NIGERIA PLC</v>
          </cell>
          <cell r="H124" t="str">
            <v>CLINKER</v>
          </cell>
          <cell r="I124" t="str">
            <v>25.23.10.00</v>
          </cell>
          <cell r="J124" t="str">
            <v>SEPTEMBER, 2005</v>
          </cell>
          <cell r="K124" t="str">
            <v>NIGER</v>
          </cell>
          <cell r="L124" t="str">
            <v>ILLELA BORDER</v>
          </cell>
          <cell r="M124">
            <v>259.89999999999998</v>
          </cell>
          <cell r="N124" t="str">
            <v>GTB</v>
          </cell>
          <cell r="O124">
            <v>25558.33</v>
          </cell>
          <cell r="P124">
            <v>6389.5825000000004</v>
          </cell>
          <cell r="Q124">
            <v>19168.747500000001</v>
          </cell>
          <cell r="R124">
            <v>19237.04</v>
          </cell>
          <cell r="S124" t="str">
            <v>USD</v>
          </cell>
          <cell r="T124" t="str">
            <v>DECEMBER, 2005</v>
          </cell>
          <cell r="U124">
            <v>38589</v>
          </cell>
          <cell r="V124" t="str">
            <v>GTB/0004835</v>
          </cell>
          <cell r="W124">
            <v>0</v>
          </cell>
          <cell r="Y124">
            <v>19237.04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D125">
            <v>38605</v>
          </cell>
          <cell r="F125" t="str">
            <v>GTB</v>
          </cell>
          <cell r="G125" t="str">
            <v>CEMENT COMPANY OF NORTHERN NIGERIA PLC</v>
          </cell>
          <cell r="H125" t="str">
            <v>CLINKER</v>
          </cell>
          <cell r="I125" t="str">
            <v>25.23.10.00</v>
          </cell>
          <cell r="J125" t="str">
            <v>SEPTEMBER, 2005</v>
          </cell>
          <cell r="K125" t="str">
            <v>NIGER</v>
          </cell>
          <cell r="L125" t="str">
            <v>ILLELA BORDER</v>
          </cell>
          <cell r="M125">
            <v>196.6</v>
          </cell>
          <cell r="N125" t="str">
            <v>GTB</v>
          </cell>
          <cell r="O125">
            <v>19334.39</v>
          </cell>
          <cell r="P125">
            <v>4833.5974999999999</v>
          </cell>
          <cell r="Q125">
            <v>14500.7925</v>
          </cell>
          <cell r="R125">
            <v>14551.36</v>
          </cell>
          <cell r="S125" t="str">
            <v>USD</v>
          </cell>
          <cell r="T125" t="str">
            <v>DECEMBER, 2005</v>
          </cell>
          <cell r="U125">
            <v>38590</v>
          </cell>
          <cell r="V125" t="str">
            <v>GTB/0004836</v>
          </cell>
          <cell r="W125">
            <v>0</v>
          </cell>
          <cell r="Y125">
            <v>14551.36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26">
          <cell r="D126">
            <v>38605</v>
          </cell>
          <cell r="F126" t="str">
            <v>GTB</v>
          </cell>
          <cell r="G126" t="str">
            <v>CEMENT COMPANY OF NORTHERN NIGERIA PLC</v>
          </cell>
          <cell r="H126" t="str">
            <v>CLINKER</v>
          </cell>
          <cell r="I126" t="str">
            <v>25.23.10.00</v>
          </cell>
          <cell r="J126" t="str">
            <v>SEPTEMBER, 2005</v>
          </cell>
          <cell r="K126" t="str">
            <v>NIGER</v>
          </cell>
          <cell r="L126" t="str">
            <v>ILLELA BORDER</v>
          </cell>
          <cell r="M126">
            <v>182.8</v>
          </cell>
          <cell r="N126" t="str">
            <v>GTB</v>
          </cell>
          <cell r="O126">
            <v>17973.59</v>
          </cell>
          <cell r="P126">
            <v>4493.3975</v>
          </cell>
          <cell r="Q126">
            <v>13480.192499999999</v>
          </cell>
          <cell r="R126">
            <v>13527.2</v>
          </cell>
          <cell r="S126" t="str">
            <v>USD</v>
          </cell>
          <cell r="T126" t="str">
            <v>DECEMBER, 2005</v>
          </cell>
          <cell r="U126">
            <v>38593</v>
          </cell>
          <cell r="V126" t="str">
            <v>GTB/0004837</v>
          </cell>
          <cell r="W126">
            <v>0</v>
          </cell>
          <cell r="Y126">
            <v>13527.2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</row>
        <row r="127">
          <cell r="D127">
            <v>38605</v>
          </cell>
          <cell r="F127" t="str">
            <v>GTB</v>
          </cell>
          <cell r="G127" t="str">
            <v>CEMENT COMPANY OF NORTHERN NIGERIA PLC</v>
          </cell>
          <cell r="H127" t="str">
            <v>CLINKER</v>
          </cell>
          <cell r="I127" t="str">
            <v>25.23.10.00</v>
          </cell>
          <cell r="J127" t="str">
            <v>SEPTEMBER, 2005</v>
          </cell>
          <cell r="K127" t="str">
            <v>NIGER</v>
          </cell>
          <cell r="L127" t="str">
            <v>ILLELA BORDER</v>
          </cell>
          <cell r="M127">
            <v>182.8</v>
          </cell>
          <cell r="N127" t="str">
            <v>GTB</v>
          </cell>
          <cell r="O127">
            <v>18935.2</v>
          </cell>
          <cell r="P127">
            <v>4733.8</v>
          </cell>
          <cell r="Q127">
            <v>14201.4</v>
          </cell>
          <cell r="R127">
            <v>14250.92</v>
          </cell>
          <cell r="S127" t="str">
            <v>USD</v>
          </cell>
          <cell r="T127" t="str">
            <v>DECEMBER, 2005</v>
          </cell>
          <cell r="U127">
            <v>38593</v>
          </cell>
          <cell r="V127" t="str">
            <v>GTB/0004838</v>
          </cell>
          <cell r="W127">
            <v>0</v>
          </cell>
          <cell r="Y127">
            <v>14250.92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</row>
        <row r="128">
          <cell r="D128">
            <v>38605</v>
          </cell>
          <cell r="F128" t="str">
            <v>GTB</v>
          </cell>
          <cell r="G128" t="str">
            <v>CEMENT COMPANY OF NORTHERN NIGERIA PLC</v>
          </cell>
          <cell r="H128" t="str">
            <v>CLINKER</v>
          </cell>
          <cell r="I128" t="str">
            <v>25.23.10.00</v>
          </cell>
          <cell r="J128" t="str">
            <v>SEPTEMBER, 2005</v>
          </cell>
          <cell r="K128" t="str">
            <v>NIGER</v>
          </cell>
          <cell r="L128" t="str">
            <v>ILLELA BORDER</v>
          </cell>
          <cell r="M128">
            <v>136.5</v>
          </cell>
          <cell r="N128" t="str">
            <v>GTB</v>
          </cell>
          <cell r="O128">
            <v>13421.2</v>
          </cell>
          <cell r="P128">
            <v>3355.3</v>
          </cell>
          <cell r="Q128">
            <v>10065.9</v>
          </cell>
          <cell r="R128">
            <v>10101</v>
          </cell>
          <cell r="S128" t="str">
            <v>USD</v>
          </cell>
          <cell r="T128" t="str">
            <v>DECEMBER, 2005</v>
          </cell>
          <cell r="U128">
            <v>38594</v>
          </cell>
          <cell r="V128" t="str">
            <v>GTB/0004839</v>
          </cell>
          <cell r="W128">
            <v>0</v>
          </cell>
          <cell r="Y128">
            <v>10101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</row>
        <row r="129">
          <cell r="D129">
            <v>38605</v>
          </cell>
          <cell r="F129" t="str">
            <v>GTB</v>
          </cell>
          <cell r="G129" t="str">
            <v>CEMENT COMPANY OF NORTHERN NIGERIA PLC</v>
          </cell>
          <cell r="H129" t="str">
            <v>CLINKER</v>
          </cell>
          <cell r="I129" t="str">
            <v>25.23.10.00</v>
          </cell>
          <cell r="J129" t="str">
            <v>SEPTEMBER, 2005</v>
          </cell>
          <cell r="K129" t="str">
            <v>NIGER</v>
          </cell>
          <cell r="L129" t="str">
            <v>ILLELA BORDER</v>
          </cell>
          <cell r="M129">
            <v>173.5</v>
          </cell>
          <cell r="N129" t="str">
            <v>GTB</v>
          </cell>
          <cell r="O129">
            <v>16631.66</v>
          </cell>
          <cell r="P129">
            <v>4157.915</v>
          </cell>
          <cell r="Q129">
            <v>12473.745000000001</v>
          </cell>
          <cell r="R129">
            <v>12836.04</v>
          </cell>
          <cell r="S129" t="str">
            <v>USD</v>
          </cell>
          <cell r="T129" t="str">
            <v>DECEMBER, 2005</v>
          </cell>
          <cell r="U129">
            <v>38596</v>
          </cell>
          <cell r="V129" t="str">
            <v>GTB/0004840</v>
          </cell>
          <cell r="W129">
            <v>0</v>
          </cell>
          <cell r="Y129">
            <v>12836.04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</row>
        <row r="130">
          <cell r="D130">
            <v>38605</v>
          </cell>
          <cell r="F130" t="str">
            <v>GTB</v>
          </cell>
          <cell r="G130" t="str">
            <v>CEMENT COMPANY OF NORTHERN NIGERIA PLC</v>
          </cell>
          <cell r="H130" t="str">
            <v>CLINKER</v>
          </cell>
          <cell r="I130" t="str">
            <v>25.23.10.00</v>
          </cell>
          <cell r="J130" t="str">
            <v>SEPTEMBER, 2005</v>
          </cell>
          <cell r="K130" t="str">
            <v>NIGER</v>
          </cell>
          <cell r="L130" t="str">
            <v>ILLELA BORDER</v>
          </cell>
          <cell r="M130">
            <v>226</v>
          </cell>
          <cell r="N130" t="str">
            <v>GTB</v>
          </cell>
          <cell r="O130">
            <v>21671.200000000001</v>
          </cell>
          <cell r="P130">
            <v>5417.8</v>
          </cell>
          <cell r="Q130">
            <v>16253.4</v>
          </cell>
          <cell r="R130">
            <v>16725.48</v>
          </cell>
          <cell r="S130" t="str">
            <v>USD</v>
          </cell>
          <cell r="T130" t="str">
            <v>DECEMBER, 2005</v>
          </cell>
          <cell r="U130">
            <v>38596</v>
          </cell>
          <cell r="V130" t="str">
            <v>GTB/0004841</v>
          </cell>
          <cell r="W130">
            <v>0</v>
          </cell>
          <cell r="Y130">
            <v>16725.48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</row>
        <row r="131">
          <cell r="D131">
            <v>38605</v>
          </cell>
          <cell r="F131" t="str">
            <v>GTB</v>
          </cell>
          <cell r="G131" t="str">
            <v>CEMENT COMPANY OF NORTHERN NIGERIA PLC</v>
          </cell>
          <cell r="H131" t="str">
            <v>CLINKER</v>
          </cell>
          <cell r="I131" t="str">
            <v>25.23.10.00</v>
          </cell>
          <cell r="J131" t="str">
            <v>SEPTEMBER, 2005</v>
          </cell>
          <cell r="K131" t="str">
            <v>NIGER</v>
          </cell>
          <cell r="L131" t="str">
            <v>ILLELA BORDER</v>
          </cell>
          <cell r="M131">
            <v>139.69999999999999</v>
          </cell>
          <cell r="N131" t="str">
            <v>GTB</v>
          </cell>
          <cell r="O131">
            <v>13390.85</v>
          </cell>
          <cell r="P131">
            <v>3347.7125000000001</v>
          </cell>
          <cell r="Q131">
            <v>10043.137500000001</v>
          </cell>
          <cell r="R131">
            <v>10334.84</v>
          </cell>
          <cell r="S131" t="str">
            <v>USD</v>
          </cell>
          <cell r="T131" t="str">
            <v>DECEMBER, 2005</v>
          </cell>
          <cell r="U131">
            <v>38566</v>
          </cell>
          <cell r="V131" t="str">
            <v>GTB/0004842</v>
          </cell>
          <cell r="W131">
            <v>0</v>
          </cell>
          <cell r="Y131">
            <v>10334.84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</row>
        <row r="132">
          <cell r="D132">
            <v>38605</v>
          </cell>
          <cell r="F132" t="str">
            <v>GTB</v>
          </cell>
          <cell r="G132" t="str">
            <v>CEMENT COMPANY OF NORTHERN NIGERIA PLC</v>
          </cell>
          <cell r="H132" t="str">
            <v>CLINKER</v>
          </cell>
          <cell r="I132" t="str">
            <v>25.23.10.00</v>
          </cell>
          <cell r="J132" t="str">
            <v>SEPTEMBER, 2005</v>
          </cell>
          <cell r="K132" t="str">
            <v>NIGER</v>
          </cell>
          <cell r="L132" t="str">
            <v>ILLELA BORDER</v>
          </cell>
          <cell r="M132">
            <v>147.6</v>
          </cell>
          <cell r="N132" t="str">
            <v>GTB</v>
          </cell>
          <cell r="O132">
            <v>14154.07</v>
          </cell>
          <cell r="P132">
            <v>3538.5174999999999</v>
          </cell>
          <cell r="Q132">
            <v>10615.5525</v>
          </cell>
          <cell r="R132">
            <v>10923.88</v>
          </cell>
          <cell r="S132" t="str">
            <v>USD</v>
          </cell>
          <cell r="T132" t="str">
            <v>DECEMBER, 2005</v>
          </cell>
          <cell r="U132">
            <v>38597</v>
          </cell>
          <cell r="V132" t="str">
            <v>GTB/0004843</v>
          </cell>
          <cell r="W132">
            <v>0</v>
          </cell>
          <cell r="Y132">
            <v>10923.88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</row>
        <row r="133">
          <cell r="D133">
            <v>38611</v>
          </cell>
          <cell r="F133" t="str">
            <v>GTB</v>
          </cell>
          <cell r="G133" t="str">
            <v>CEMENT COMPANY OF NORTHERN NIGERIA PLC</v>
          </cell>
          <cell r="H133" t="str">
            <v>CLINKER</v>
          </cell>
          <cell r="I133" t="str">
            <v>25.23.10.00</v>
          </cell>
          <cell r="J133" t="str">
            <v>SEPTEMBER, 2005</v>
          </cell>
          <cell r="K133" t="str">
            <v>NIGER</v>
          </cell>
          <cell r="L133" t="str">
            <v>ILLELA BORDER</v>
          </cell>
          <cell r="M133">
            <v>130.80000000000001</v>
          </cell>
          <cell r="N133" t="str">
            <v>GTB</v>
          </cell>
          <cell r="O133">
            <v>12539.42</v>
          </cell>
          <cell r="P133">
            <v>3134.855</v>
          </cell>
          <cell r="Q133">
            <v>9404.5650000000005</v>
          </cell>
          <cell r="R133">
            <v>9677.7199999999993</v>
          </cell>
          <cell r="S133" t="str">
            <v>USD</v>
          </cell>
          <cell r="T133" t="str">
            <v>DECEMBER, 2005</v>
          </cell>
          <cell r="U133">
            <v>38600</v>
          </cell>
          <cell r="V133" t="str">
            <v>GTB/0004844</v>
          </cell>
          <cell r="W133">
            <v>0</v>
          </cell>
          <cell r="Y133">
            <v>9677.7199999999993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</row>
        <row r="134">
          <cell r="D134">
            <v>38611</v>
          </cell>
          <cell r="F134" t="str">
            <v>GTB</v>
          </cell>
          <cell r="G134" t="str">
            <v>CEMENT COMPANY OF NORTHERN NIGERIA PLC</v>
          </cell>
          <cell r="H134" t="str">
            <v>CLINKER</v>
          </cell>
          <cell r="I134" t="str">
            <v>25.23.10.00</v>
          </cell>
          <cell r="J134" t="str">
            <v>SEPTEMBER, 2005</v>
          </cell>
          <cell r="K134" t="str">
            <v>NIGER</v>
          </cell>
          <cell r="L134" t="str">
            <v>ILLELA BORDER</v>
          </cell>
          <cell r="M134">
            <v>201.1</v>
          </cell>
          <cell r="N134" t="str">
            <v>GTB</v>
          </cell>
          <cell r="O134">
            <v>19284.71</v>
          </cell>
          <cell r="P134">
            <v>4821.1774999999998</v>
          </cell>
          <cell r="Q134">
            <v>14463.532499999999</v>
          </cell>
          <cell r="R134">
            <v>14883.62</v>
          </cell>
          <cell r="S134" t="str">
            <v>USD</v>
          </cell>
          <cell r="T134" t="str">
            <v>DECEMBER, 2005</v>
          </cell>
          <cell r="U134">
            <v>38600</v>
          </cell>
          <cell r="V134" t="str">
            <v>GTB/0004845</v>
          </cell>
          <cell r="W134">
            <v>0</v>
          </cell>
          <cell r="Y134">
            <v>14883.62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</row>
        <row r="135">
          <cell r="D135">
            <v>38611</v>
          </cell>
          <cell r="F135" t="str">
            <v>GTB</v>
          </cell>
          <cell r="G135" t="str">
            <v>CEMENT COMPANY OF NORTHERN NIGERIA PLC</v>
          </cell>
          <cell r="H135" t="str">
            <v>CLINKER</v>
          </cell>
          <cell r="I135" t="str">
            <v>25.23.10.00</v>
          </cell>
          <cell r="J135" t="str">
            <v>SEPTEMBER, 2005</v>
          </cell>
          <cell r="K135" t="str">
            <v>NIGER</v>
          </cell>
          <cell r="L135" t="str">
            <v>ILLELA BORDER</v>
          </cell>
          <cell r="M135">
            <v>100.9</v>
          </cell>
          <cell r="N135" t="str">
            <v>GTB</v>
          </cell>
          <cell r="O135">
            <v>10031.129999999999</v>
          </cell>
          <cell r="P135">
            <v>2507.7824999999998</v>
          </cell>
          <cell r="Q135">
            <v>7523.3474999999999</v>
          </cell>
          <cell r="R135">
            <v>7463.64</v>
          </cell>
          <cell r="S135" t="str">
            <v>USD</v>
          </cell>
          <cell r="T135" t="str">
            <v>DECEMBER, 2005</v>
          </cell>
          <cell r="U135">
            <v>38601</v>
          </cell>
          <cell r="V135" t="str">
            <v>GTB/0004846</v>
          </cell>
          <cell r="W135">
            <v>0</v>
          </cell>
          <cell r="Y135">
            <v>7463.64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D136">
            <v>38611</v>
          </cell>
          <cell r="F136" t="str">
            <v>GTB</v>
          </cell>
          <cell r="G136" t="str">
            <v>CEMENT COMPANY OF NORTHERN NIGERIA PLC</v>
          </cell>
          <cell r="H136" t="str">
            <v>CLINKER</v>
          </cell>
          <cell r="I136" t="str">
            <v>25.23.10.00</v>
          </cell>
          <cell r="J136" t="str">
            <v>SEPTEMBER, 2005</v>
          </cell>
          <cell r="K136" t="str">
            <v>NIGER</v>
          </cell>
          <cell r="L136" t="str">
            <v>ILLELA BORDER</v>
          </cell>
          <cell r="M136">
            <v>184.7</v>
          </cell>
          <cell r="N136" t="str">
            <v>GTB</v>
          </cell>
          <cell r="O136">
            <v>18365.54</v>
          </cell>
          <cell r="P136">
            <v>4591.3850000000002</v>
          </cell>
          <cell r="Q136">
            <v>13774.155000000001</v>
          </cell>
          <cell r="R136">
            <v>13664.84</v>
          </cell>
          <cell r="S136" t="str">
            <v>USD</v>
          </cell>
          <cell r="T136" t="str">
            <v>DECEMBER, 2005</v>
          </cell>
          <cell r="U136">
            <v>38604</v>
          </cell>
          <cell r="V136" t="str">
            <v>GTB/0004848</v>
          </cell>
          <cell r="W136">
            <v>0</v>
          </cell>
          <cell r="Y136">
            <v>13664.84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D137">
            <v>38611</v>
          </cell>
          <cell r="F137" t="str">
            <v>GTB</v>
          </cell>
          <cell r="G137" t="str">
            <v>CEMENT COMPANY OF NORTHERN NIGERIA PLC</v>
          </cell>
          <cell r="H137" t="str">
            <v>CLINKER</v>
          </cell>
          <cell r="I137" t="str">
            <v>25.23.10.00</v>
          </cell>
          <cell r="J137" t="str">
            <v>SEPTEMBER, 2005</v>
          </cell>
          <cell r="K137" t="str">
            <v>NIGER</v>
          </cell>
          <cell r="L137" t="str">
            <v>ILLELA BORDER</v>
          </cell>
          <cell r="M137">
            <v>185.5</v>
          </cell>
          <cell r="N137" t="str">
            <v>GTB</v>
          </cell>
          <cell r="O137">
            <v>18453.07</v>
          </cell>
          <cell r="P137">
            <v>4613.2674999999999</v>
          </cell>
          <cell r="Q137">
            <v>13839.8025</v>
          </cell>
          <cell r="R137">
            <v>13729.96</v>
          </cell>
          <cell r="S137" t="str">
            <v>USD</v>
          </cell>
          <cell r="T137" t="str">
            <v>DECEMBER, 2005</v>
          </cell>
          <cell r="U137">
            <v>38604</v>
          </cell>
          <cell r="V137" t="str">
            <v>GTB/0004849</v>
          </cell>
          <cell r="W137">
            <v>0</v>
          </cell>
          <cell r="Y137">
            <v>13729.96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D138">
            <v>38611</v>
          </cell>
          <cell r="F138" t="str">
            <v>GTB</v>
          </cell>
          <cell r="G138" t="str">
            <v>CEMENT COMPANY OF NORTHERN NIGERIA PLC</v>
          </cell>
          <cell r="H138" t="str">
            <v>CLINKER</v>
          </cell>
          <cell r="I138" t="str">
            <v>25.23.10.00</v>
          </cell>
          <cell r="J138" t="str">
            <v>SEPTEMBER, 2005</v>
          </cell>
          <cell r="K138" t="str">
            <v>NIGER</v>
          </cell>
          <cell r="L138" t="str">
            <v>ILLELA BORDER</v>
          </cell>
          <cell r="M138">
            <v>196.7</v>
          </cell>
          <cell r="N138" t="str">
            <v>GTB</v>
          </cell>
          <cell r="O138">
            <v>19556.97</v>
          </cell>
          <cell r="P138">
            <v>4889.2425000000003</v>
          </cell>
          <cell r="Q138">
            <v>14667.727500000001</v>
          </cell>
          <cell r="R138">
            <v>14558.76</v>
          </cell>
          <cell r="S138" t="str">
            <v>USD</v>
          </cell>
          <cell r="T138" t="str">
            <v>DECEMBER, 2005</v>
          </cell>
          <cell r="U138">
            <v>38604</v>
          </cell>
          <cell r="V138" t="str">
            <v>GTB/0004850</v>
          </cell>
          <cell r="W138">
            <v>0</v>
          </cell>
          <cell r="Y138">
            <v>14558.76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39">
          <cell r="D139">
            <v>38596</v>
          </cell>
          <cell r="F139" t="str">
            <v>GTB</v>
          </cell>
          <cell r="G139" t="str">
            <v>UNITED SPINNERS NIGERIA LIMITED</v>
          </cell>
          <cell r="H139" t="str">
            <v>NE 24/2 COTTON CARDED YARN NORMAL TWIST</v>
          </cell>
          <cell r="I139" t="str">
            <v>52.03.00.00</v>
          </cell>
          <cell r="J139" t="str">
            <v>SEPTEMBER, 2005</v>
          </cell>
          <cell r="K139" t="str">
            <v>PORTUGAL</v>
          </cell>
          <cell r="L139" t="str">
            <v>APAPA PORT</v>
          </cell>
          <cell r="M139">
            <v>16.100000000000001</v>
          </cell>
          <cell r="N139" t="str">
            <v>GTB</v>
          </cell>
          <cell r="O139">
            <v>30188.71</v>
          </cell>
          <cell r="P139">
            <v>7547.1774999999998</v>
          </cell>
          <cell r="Q139">
            <v>22641.532500000001</v>
          </cell>
          <cell r="R139">
            <v>23245.33</v>
          </cell>
          <cell r="S139" t="str">
            <v>USD</v>
          </cell>
          <cell r="T139" t="str">
            <v>DECEMBER, 2005</v>
          </cell>
          <cell r="U139">
            <v>38590</v>
          </cell>
          <cell r="V139" t="str">
            <v>GTB / 0002768</v>
          </cell>
          <cell r="W139">
            <v>0</v>
          </cell>
          <cell r="Y139">
            <v>23245.33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</row>
        <row r="140">
          <cell r="D140">
            <v>38596</v>
          </cell>
          <cell r="F140" t="str">
            <v>NIB</v>
          </cell>
          <cell r="G140" t="str">
            <v>TRACTOR &amp; EQUIPMENT NIGERIA LIMITED</v>
          </cell>
          <cell r="H140" t="str">
            <v>VARIOUS CATERPILLAR SPARE PARTS</v>
          </cell>
          <cell r="I140" t="str">
            <v>84.31.00.00</v>
          </cell>
          <cell r="J140" t="str">
            <v>SEPTEMBER, 2005</v>
          </cell>
          <cell r="K140" t="str">
            <v>BELGIUM</v>
          </cell>
          <cell r="L140" t="str">
            <v>APAPA PORT</v>
          </cell>
          <cell r="M140">
            <v>18.3</v>
          </cell>
          <cell r="N140" t="str">
            <v>GTB</v>
          </cell>
          <cell r="O140">
            <v>551928.34</v>
          </cell>
          <cell r="P140">
            <v>137982.08499999999</v>
          </cell>
          <cell r="Q140">
            <v>413946.255</v>
          </cell>
          <cell r="R140">
            <v>415421</v>
          </cell>
          <cell r="S140" t="str">
            <v>USD</v>
          </cell>
          <cell r="T140" t="str">
            <v>DECEMBER, 2005</v>
          </cell>
          <cell r="U140">
            <v>38589</v>
          </cell>
          <cell r="V140" t="str">
            <v>GTB/0002760</v>
          </cell>
          <cell r="W140">
            <v>0</v>
          </cell>
          <cell r="Y140">
            <v>415421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D141">
            <v>38596</v>
          </cell>
          <cell r="F141" t="str">
            <v>IBTC</v>
          </cell>
          <cell r="G141" t="str">
            <v>WESTERN METAL PRODUCTS COMPANY LIMITED</v>
          </cell>
          <cell r="H141" t="str">
            <v>ZINC DROSS</v>
          </cell>
          <cell r="I141" t="str">
            <v>79.03.90.00</v>
          </cell>
          <cell r="J141" t="str">
            <v>SEPTEMBER, 2005</v>
          </cell>
          <cell r="K141" t="str">
            <v>SOUTH AFRICA</v>
          </cell>
          <cell r="L141" t="str">
            <v>APAPA PORT</v>
          </cell>
          <cell r="M141">
            <v>47</v>
          </cell>
          <cell r="N141" t="str">
            <v>FIRST</v>
          </cell>
          <cell r="O141">
            <v>50904.42</v>
          </cell>
          <cell r="P141">
            <v>12726.105</v>
          </cell>
          <cell r="Q141">
            <v>38178.315000000002</v>
          </cell>
          <cell r="R141">
            <v>38274.36</v>
          </cell>
          <cell r="S141" t="str">
            <v>USD</v>
          </cell>
          <cell r="T141" t="str">
            <v>DECEMBER, 2005</v>
          </cell>
          <cell r="U141">
            <v>38594</v>
          </cell>
          <cell r="V141" t="str">
            <v>FBN/0018291</v>
          </cell>
          <cell r="W141">
            <v>0</v>
          </cell>
          <cell r="Y141">
            <v>38274.36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D142">
            <v>38596</v>
          </cell>
          <cell r="F142" t="str">
            <v>UNION</v>
          </cell>
          <cell r="G142" t="str">
            <v>BJ EXPORT &amp; CHEMICAL PROCESSING COMPANY LTD.</v>
          </cell>
          <cell r="H142" t="str">
            <v>PROCESSED NIGERIA WOOD CHARCOAL</v>
          </cell>
          <cell r="I142" t="str">
            <v>44.02.00.00</v>
          </cell>
          <cell r="J142" t="str">
            <v>SEPTEMBER, 2005</v>
          </cell>
          <cell r="K142" t="str">
            <v>NETHERLANDS</v>
          </cell>
          <cell r="L142" t="str">
            <v>TINCAN ISLAND</v>
          </cell>
          <cell r="M142">
            <v>100</v>
          </cell>
          <cell r="N142" t="str">
            <v>UNION</v>
          </cell>
          <cell r="O142">
            <v>32325</v>
          </cell>
          <cell r="P142">
            <v>8081.25</v>
          </cell>
          <cell r="Q142">
            <v>24243.75</v>
          </cell>
          <cell r="R142">
            <v>20000</v>
          </cell>
          <cell r="S142" t="str">
            <v>EUR</v>
          </cell>
          <cell r="T142" t="str">
            <v>DECEMBER, 2005</v>
          </cell>
          <cell r="U142">
            <v>38544</v>
          </cell>
          <cell r="V142" t="str">
            <v>UBN/0000177</v>
          </cell>
          <cell r="W142" t="str">
            <v>UBN/0000186</v>
          </cell>
          <cell r="Y142">
            <v>0</v>
          </cell>
          <cell r="Z142">
            <v>20000</v>
          </cell>
          <cell r="AA142">
            <v>0</v>
          </cell>
          <cell r="AB142">
            <v>0</v>
          </cell>
          <cell r="AC142">
            <v>0</v>
          </cell>
        </row>
        <row r="143">
          <cell r="D143">
            <v>38596</v>
          </cell>
          <cell r="F143" t="str">
            <v>DIAMOND</v>
          </cell>
          <cell r="G143" t="str">
            <v>FOREST INTER-CONTINENTAL LIMITED</v>
          </cell>
          <cell r="H143" t="str">
            <v>NIGERIA GUM ARABIC SHIFTING, WASTE, SOKOTO GR III</v>
          </cell>
          <cell r="I143" t="str">
            <v>13.01.20.00</v>
          </cell>
          <cell r="J143" t="str">
            <v>SEPTEMBER, 2005</v>
          </cell>
          <cell r="K143" t="str">
            <v>INDIA</v>
          </cell>
          <cell r="L143" t="str">
            <v>APAPA PORT</v>
          </cell>
          <cell r="M143">
            <v>60.4</v>
          </cell>
          <cell r="N143" t="str">
            <v>ZENITH</v>
          </cell>
          <cell r="O143">
            <v>21177.88</v>
          </cell>
          <cell r="P143">
            <v>5294.47</v>
          </cell>
          <cell r="Q143">
            <v>15883.41</v>
          </cell>
          <cell r="R143">
            <v>14140</v>
          </cell>
          <cell r="S143" t="str">
            <v>USD</v>
          </cell>
          <cell r="T143" t="str">
            <v>DECEMBER, 2005</v>
          </cell>
          <cell r="U143">
            <v>38582</v>
          </cell>
          <cell r="V143" t="str">
            <v>ZENITH/005734</v>
          </cell>
          <cell r="W143">
            <v>0</v>
          </cell>
          <cell r="Y143">
            <v>14140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4">
          <cell r="D144">
            <v>38596</v>
          </cell>
          <cell r="F144" t="str">
            <v>ZENITH</v>
          </cell>
          <cell r="G144" t="str">
            <v>BANARLY (NIGERIA) LIMITED</v>
          </cell>
          <cell r="H144" t="str">
            <v>FROZEN SHRIMPS TIGER/WHITE</v>
          </cell>
          <cell r="I144" t="str">
            <v>03.06.13.00</v>
          </cell>
          <cell r="J144" t="str">
            <v>SEPTEMBER, 2005</v>
          </cell>
          <cell r="K144" t="str">
            <v>SPAIN</v>
          </cell>
          <cell r="L144" t="str">
            <v>APAPA PORT</v>
          </cell>
          <cell r="M144">
            <v>28.1</v>
          </cell>
          <cell r="N144" t="str">
            <v>ZENITH</v>
          </cell>
          <cell r="O144">
            <v>289682.82</v>
          </cell>
          <cell r="P144">
            <v>72420.705000000002</v>
          </cell>
          <cell r="Q144">
            <v>217262.11499999999</v>
          </cell>
          <cell r="R144">
            <v>223056</v>
          </cell>
          <cell r="S144" t="str">
            <v>USD</v>
          </cell>
          <cell r="T144" t="str">
            <v>DECEMBER, 2005</v>
          </cell>
          <cell r="U144">
            <v>38595</v>
          </cell>
          <cell r="V144" t="str">
            <v>ZENITH/003710</v>
          </cell>
          <cell r="W144">
            <v>0</v>
          </cell>
          <cell r="Y144">
            <v>223056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</row>
        <row r="145">
          <cell r="D145">
            <v>38596</v>
          </cell>
          <cell r="F145" t="str">
            <v>IBTC</v>
          </cell>
          <cell r="G145" t="str">
            <v>WESTERN METAL PRODUCTS COMPANY LIMITED</v>
          </cell>
          <cell r="H145" t="str">
            <v>ZINC DROSS</v>
          </cell>
          <cell r="I145" t="str">
            <v>79.03.90.00</v>
          </cell>
          <cell r="J145" t="str">
            <v>SEPTEMBER, 2005</v>
          </cell>
          <cell r="K145" t="str">
            <v>INDIA</v>
          </cell>
          <cell r="L145" t="str">
            <v>TINCAN ISLAND</v>
          </cell>
          <cell r="M145">
            <v>45.6</v>
          </cell>
          <cell r="N145" t="str">
            <v>FIRST</v>
          </cell>
          <cell r="O145">
            <v>49577.08</v>
          </cell>
          <cell r="P145">
            <v>12394.27</v>
          </cell>
          <cell r="Q145">
            <v>37182.81</v>
          </cell>
          <cell r="R145">
            <v>37276.379999999997</v>
          </cell>
          <cell r="S145" t="str">
            <v>USD</v>
          </cell>
          <cell r="T145" t="str">
            <v>DECEMBER, 2005</v>
          </cell>
          <cell r="U145">
            <v>38594</v>
          </cell>
          <cell r="V145" t="str">
            <v>FBN / 0018292</v>
          </cell>
          <cell r="W145">
            <v>0</v>
          </cell>
          <cell r="Y145">
            <v>37276.379999999997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D146">
            <v>38596</v>
          </cell>
          <cell r="F146" t="str">
            <v>ZENITH</v>
          </cell>
          <cell r="G146" t="str">
            <v>ENGHUAT  INDUSTRIES LIMITED</v>
          </cell>
          <cell r="H146" t="str">
            <v>PROCESSED CRUMB RUBBER</v>
          </cell>
          <cell r="I146" t="str">
            <v>40.01.22.00</v>
          </cell>
          <cell r="J146" t="str">
            <v>SEPTEMBER, 2005</v>
          </cell>
          <cell r="K146" t="str">
            <v>GERMANY</v>
          </cell>
          <cell r="L146" t="str">
            <v>APAPA PORT</v>
          </cell>
          <cell r="M146">
            <v>111.5</v>
          </cell>
          <cell r="N146" t="str">
            <v>ZENITH</v>
          </cell>
          <cell r="O146">
            <v>180823.1</v>
          </cell>
          <cell r="P146">
            <v>45205.775000000001</v>
          </cell>
          <cell r="Q146">
            <v>135617.32500000001</v>
          </cell>
          <cell r="R146">
            <v>136080</v>
          </cell>
          <cell r="S146" t="str">
            <v>USD</v>
          </cell>
          <cell r="T146" t="str">
            <v>DECEMBER, 2005</v>
          </cell>
          <cell r="U146">
            <v>38568</v>
          </cell>
          <cell r="V146" t="str">
            <v>ZENITH / 005227</v>
          </cell>
          <cell r="W146">
            <v>0</v>
          </cell>
          <cell r="Y146">
            <v>136080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D147">
            <v>38596</v>
          </cell>
          <cell r="F147" t="str">
            <v>CAPITAL</v>
          </cell>
          <cell r="G147" t="str">
            <v>SONNEX PACKAGING NIG. LIMITED</v>
          </cell>
          <cell r="H147" t="str">
            <v xml:space="preserve"> PRINTED FLEXIBLE PACKAGING (WRAPPER)</v>
          </cell>
          <cell r="I147" t="str">
            <v>39.23.00.00</v>
          </cell>
          <cell r="J147" t="str">
            <v>SEPTEMBER, 2005</v>
          </cell>
          <cell r="K147" t="str">
            <v>MALAWI</v>
          </cell>
          <cell r="L147" t="str">
            <v>MMIA, LAGOS</v>
          </cell>
          <cell r="M147">
            <v>3.9</v>
          </cell>
          <cell r="N147" t="str">
            <v>ZENITH</v>
          </cell>
          <cell r="O147">
            <v>21521.7</v>
          </cell>
          <cell r="P147">
            <v>5380.4250000000002</v>
          </cell>
          <cell r="Q147">
            <v>16141.275</v>
          </cell>
          <cell r="R147">
            <v>19067.400000000001</v>
          </cell>
          <cell r="S147" t="str">
            <v>USD</v>
          </cell>
          <cell r="T147" t="str">
            <v>DECEMBER, 2005</v>
          </cell>
          <cell r="U147">
            <v>38588</v>
          </cell>
          <cell r="V147" t="str">
            <v>ZENITH/005742</v>
          </cell>
          <cell r="W147">
            <v>0</v>
          </cell>
          <cell r="Y147">
            <v>19067.400000000001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D148">
            <v>38596</v>
          </cell>
          <cell r="F148" t="str">
            <v>GTB</v>
          </cell>
          <cell r="G148" t="str">
            <v>COCA-COLA NIGERIA LIMITED</v>
          </cell>
          <cell r="H148" t="str">
            <v>FANTA PINEAPPLE</v>
          </cell>
          <cell r="I148" t="str">
            <v>33.01.12.00</v>
          </cell>
          <cell r="J148" t="str">
            <v>SEPTEMBER, 2005</v>
          </cell>
          <cell r="K148" t="str">
            <v>SIERRA LEONE</v>
          </cell>
          <cell r="L148" t="str">
            <v>MMIA, LAGOS</v>
          </cell>
          <cell r="M148">
            <v>0.7</v>
          </cell>
          <cell r="N148" t="str">
            <v>GTB</v>
          </cell>
          <cell r="O148">
            <v>32924.050000000003</v>
          </cell>
          <cell r="P148">
            <v>8231.0125000000007</v>
          </cell>
          <cell r="Q148">
            <v>24693.037499999999</v>
          </cell>
          <cell r="R148">
            <v>24781.01</v>
          </cell>
          <cell r="S148" t="str">
            <v>USD</v>
          </cell>
          <cell r="T148" t="str">
            <v>DECEMBER, 2005</v>
          </cell>
          <cell r="U148">
            <v>38582</v>
          </cell>
          <cell r="V148" t="str">
            <v>GTB / 0003950</v>
          </cell>
          <cell r="W148">
            <v>0</v>
          </cell>
          <cell r="Y148">
            <v>24781.01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49">
          <cell r="D149">
            <v>38596</v>
          </cell>
          <cell r="F149" t="str">
            <v>ECO</v>
          </cell>
          <cell r="G149" t="str">
            <v>MENNING MIKRES (NIG.) LIMITED</v>
          </cell>
          <cell r="H149" t="str">
            <v>FINE CHARCOAL</v>
          </cell>
          <cell r="I149" t="str">
            <v>44.02.00.00</v>
          </cell>
          <cell r="J149" t="str">
            <v>SEPTEMBER, 2005</v>
          </cell>
          <cell r="K149" t="str">
            <v>ITALY</v>
          </cell>
          <cell r="L149" t="str">
            <v>TINCAN ISLAND</v>
          </cell>
          <cell r="M149">
            <v>30</v>
          </cell>
          <cell r="N149" t="str">
            <v>ZENITH</v>
          </cell>
          <cell r="O149">
            <v>7787.7</v>
          </cell>
          <cell r="P149">
            <v>1946.925</v>
          </cell>
          <cell r="Q149">
            <v>5840.7749999999996</v>
          </cell>
          <cell r="R149">
            <v>6000</v>
          </cell>
          <cell r="S149" t="str">
            <v>USD</v>
          </cell>
          <cell r="T149" t="str">
            <v>DECEMBER, 2005</v>
          </cell>
          <cell r="U149">
            <v>38593</v>
          </cell>
          <cell r="V149" t="str">
            <v>ZENITH/005760</v>
          </cell>
          <cell r="W149" t="str">
            <v>ZENITH/005768</v>
          </cell>
          <cell r="Y149">
            <v>6000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</row>
        <row r="150">
          <cell r="D150">
            <v>38596</v>
          </cell>
          <cell r="F150" t="str">
            <v>ECO</v>
          </cell>
          <cell r="G150" t="str">
            <v>UNILEVER NIGERIA PLC</v>
          </cell>
          <cell r="H150" t="str">
            <v>RED CLOSE-UP FAMILY TOOTHPASTE (50X125ML)</v>
          </cell>
          <cell r="I150" t="str">
            <v>33.06.10.00</v>
          </cell>
          <cell r="J150" t="str">
            <v>SEPTEMBER, 2005</v>
          </cell>
          <cell r="K150" t="str">
            <v>GHANA</v>
          </cell>
          <cell r="L150" t="str">
            <v>APAPA PORT</v>
          </cell>
          <cell r="M150">
            <v>79.099999999999994</v>
          </cell>
          <cell r="N150" t="str">
            <v>UBA</v>
          </cell>
          <cell r="O150">
            <v>194049.87</v>
          </cell>
          <cell r="P150">
            <v>48512.467499999999</v>
          </cell>
          <cell r="Q150">
            <v>145537.4025</v>
          </cell>
          <cell r="R150">
            <v>146055.9</v>
          </cell>
          <cell r="S150" t="str">
            <v>USD</v>
          </cell>
          <cell r="T150" t="str">
            <v>DECEMBER, 2005</v>
          </cell>
          <cell r="U150">
            <v>38588</v>
          </cell>
          <cell r="V150" t="str">
            <v>UBA/0000543</v>
          </cell>
          <cell r="W150">
            <v>0</v>
          </cell>
          <cell r="Y150">
            <v>146055.9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D151">
            <v>38596</v>
          </cell>
          <cell r="F151" t="str">
            <v>ZENITH</v>
          </cell>
          <cell r="G151" t="str">
            <v>PERFECT SPARES LIMITED</v>
          </cell>
          <cell r="H151" t="str">
            <v>ZINC ASH</v>
          </cell>
          <cell r="I151" t="str">
            <v>79.03.10.00</v>
          </cell>
          <cell r="J151" t="str">
            <v>SEPTEMBER, 2005</v>
          </cell>
          <cell r="K151" t="str">
            <v>INDIA</v>
          </cell>
          <cell r="L151" t="str">
            <v>TINCAN ISLAND</v>
          </cell>
          <cell r="M151">
            <v>18.600000000000001</v>
          </cell>
          <cell r="N151" t="str">
            <v>ZENITH</v>
          </cell>
          <cell r="O151">
            <v>4316.5</v>
          </cell>
          <cell r="P151">
            <v>1079.125</v>
          </cell>
          <cell r="Q151">
            <v>3237.375</v>
          </cell>
          <cell r="R151">
            <v>1860</v>
          </cell>
          <cell r="S151" t="str">
            <v>GBP</v>
          </cell>
          <cell r="T151" t="str">
            <v>DECEMBER, 2005</v>
          </cell>
          <cell r="U151">
            <v>38582</v>
          </cell>
          <cell r="V151" t="str">
            <v>ZENITH / 005409</v>
          </cell>
          <cell r="W151">
            <v>0</v>
          </cell>
          <cell r="Y151">
            <v>0</v>
          </cell>
          <cell r="Z151">
            <v>0</v>
          </cell>
          <cell r="AA151">
            <v>1860</v>
          </cell>
          <cell r="AB151">
            <v>0</v>
          </cell>
          <cell r="AC151">
            <v>0</v>
          </cell>
        </row>
        <row r="152">
          <cell r="D152">
            <v>38597</v>
          </cell>
          <cell r="F152" t="str">
            <v>CHARTERED</v>
          </cell>
          <cell r="G152" t="str">
            <v>MICROFEED NIGERIA LIMITED</v>
          </cell>
          <cell r="H152" t="str">
            <v>PROCESSED WOOD PRODUCTS  (IROKO)</v>
          </cell>
          <cell r="I152" t="str">
            <v>44.09.00.00</v>
          </cell>
          <cell r="J152" t="str">
            <v>SEPTEMBER, 2005</v>
          </cell>
          <cell r="K152" t="str">
            <v>GERMANY</v>
          </cell>
          <cell r="L152" t="str">
            <v>TINCAN ISLAND</v>
          </cell>
          <cell r="M152">
            <v>18</v>
          </cell>
          <cell r="N152" t="str">
            <v>DIAMOND</v>
          </cell>
          <cell r="O152">
            <v>25905</v>
          </cell>
          <cell r="P152">
            <v>6476.25</v>
          </cell>
          <cell r="Q152">
            <v>19428.75</v>
          </cell>
          <cell r="R152">
            <v>19549</v>
          </cell>
          <cell r="S152" t="str">
            <v>USD</v>
          </cell>
          <cell r="T152" t="str">
            <v>DECEMBER, 2005</v>
          </cell>
          <cell r="U152">
            <v>38594</v>
          </cell>
          <cell r="V152" t="str">
            <v>DBL / 1644440</v>
          </cell>
          <cell r="W152">
            <v>0</v>
          </cell>
          <cell r="Y152">
            <v>19549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D153">
            <v>38597</v>
          </cell>
          <cell r="F153" t="str">
            <v>CHARTERED</v>
          </cell>
          <cell r="G153" t="str">
            <v>MICROFEED NIGERIA LIMITED</v>
          </cell>
          <cell r="H153" t="str">
            <v>PROCESSED WOOD PRODUCTS (APA)</v>
          </cell>
          <cell r="I153" t="str">
            <v>44.09.00.00</v>
          </cell>
          <cell r="J153" t="str">
            <v>SEPTEMBER, 2005</v>
          </cell>
          <cell r="K153" t="str">
            <v>SINGAPORE</v>
          </cell>
          <cell r="L153" t="str">
            <v>TINCAN ISLAND</v>
          </cell>
          <cell r="M153">
            <v>18</v>
          </cell>
          <cell r="N153" t="str">
            <v>DIAMOND</v>
          </cell>
          <cell r="O153">
            <v>22475</v>
          </cell>
          <cell r="P153">
            <v>5618.75</v>
          </cell>
          <cell r="Q153">
            <v>16856.25</v>
          </cell>
          <cell r="R153">
            <v>22244</v>
          </cell>
          <cell r="S153" t="str">
            <v>USD</v>
          </cell>
          <cell r="T153" t="str">
            <v>DECEMBER, 2005</v>
          </cell>
          <cell r="U153">
            <v>38594</v>
          </cell>
          <cell r="V153" t="str">
            <v>DBL/1644439</v>
          </cell>
          <cell r="W153">
            <v>0</v>
          </cell>
          <cell r="Y153">
            <v>22244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4">
          <cell r="D154">
            <v>38597</v>
          </cell>
          <cell r="F154" t="str">
            <v>CHARTERED</v>
          </cell>
          <cell r="G154" t="str">
            <v>MICROFEED NIGERIA LIMITED</v>
          </cell>
          <cell r="H154" t="str">
            <v>PROCESSED WOOD PRODUCTS (IROKO)</v>
          </cell>
          <cell r="I154" t="str">
            <v>44.09.00.00</v>
          </cell>
          <cell r="J154" t="str">
            <v>SEPTEMBER, 2005</v>
          </cell>
          <cell r="K154" t="str">
            <v>GERMANY</v>
          </cell>
          <cell r="L154" t="str">
            <v>TINCAN ISLAND</v>
          </cell>
          <cell r="M154">
            <v>18</v>
          </cell>
          <cell r="N154" t="str">
            <v>DIAMOND</v>
          </cell>
          <cell r="O154">
            <v>24070</v>
          </cell>
          <cell r="P154">
            <v>6017.5</v>
          </cell>
          <cell r="Q154">
            <v>18052.5</v>
          </cell>
          <cell r="R154">
            <v>18166</v>
          </cell>
          <cell r="S154" t="str">
            <v>USD</v>
          </cell>
          <cell r="T154" t="str">
            <v>DECEMBER, 2005</v>
          </cell>
          <cell r="U154">
            <v>38594</v>
          </cell>
          <cell r="V154" t="str">
            <v>DBL/1644444</v>
          </cell>
          <cell r="W154">
            <v>0</v>
          </cell>
          <cell r="Y154">
            <v>18166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</row>
        <row r="155">
          <cell r="D155">
            <v>38597</v>
          </cell>
          <cell r="F155" t="str">
            <v>CHARTERED</v>
          </cell>
          <cell r="G155" t="str">
            <v>MICROFEED NIGERIA LIMITED</v>
          </cell>
          <cell r="H155" t="str">
            <v>PROCESSED WOOD PRODUCTS (IROKO)</v>
          </cell>
          <cell r="I155" t="str">
            <v>44.09.00.00</v>
          </cell>
          <cell r="J155" t="str">
            <v>SEPTEMBER, 2005</v>
          </cell>
          <cell r="K155" t="str">
            <v>PORTUGAL</v>
          </cell>
          <cell r="L155" t="str">
            <v>TINCAN ISLAND</v>
          </cell>
          <cell r="M155">
            <v>18</v>
          </cell>
          <cell r="N155" t="str">
            <v>DIAMOND</v>
          </cell>
          <cell r="O155">
            <v>25135</v>
          </cell>
          <cell r="P155">
            <v>6283.75</v>
          </cell>
          <cell r="Q155">
            <v>18851.25</v>
          </cell>
          <cell r="R155">
            <v>18967</v>
          </cell>
          <cell r="S155" t="str">
            <v>USD</v>
          </cell>
          <cell r="T155" t="str">
            <v>DECEMBER, 2005</v>
          </cell>
          <cell r="U155">
            <v>38594</v>
          </cell>
          <cell r="V155" t="str">
            <v>DBL/1644435</v>
          </cell>
          <cell r="W155">
            <v>0</v>
          </cell>
          <cell r="Y155">
            <v>18967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D156">
            <v>38597</v>
          </cell>
          <cell r="F156" t="str">
            <v>CHARTERED</v>
          </cell>
          <cell r="G156" t="str">
            <v>MICROFEED NIGERIA LIMITED</v>
          </cell>
          <cell r="H156" t="str">
            <v>PROCESSED WOOD PRODUCTS (APA)</v>
          </cell>
          <cell r="I156" t="str">
            <v>44.09.00.00</v>
          </cell>
          <cell r="J156" t="str">
            <v>SEPTEMBER, 2005</v>
          </cell>
          <cell r="K156" t="str">
            <v>INDONESIA</v>
          </cell>
          <cell r="L156" t="str">
            <v>TINCAN ISLAND</v>
          </cell>
          <cell r="M156">
            <v>18</v>
          </cell>
          <cell r="N156" t="str">
            <v>DIAMOND</v>
          </cell>
          <cell r="O156">
            <v>28685</v>
          </cell>
          <cell r="P156">
            <v>7171.25</v>
          </cell>
          <cell r="Q156">
            <v>21513.75</v>
          </cell>
          <cell r="R156">
            <v>21648</v>
          </cell>
          <cell r="S156" t="str">
            <v>USD</v>
          </cell>
          <cell r="T156" t="str">
            <v>DECEMBER, 2005</v>
          </cell>
          <cell r="U156">
            <v>38594</v>
          </cell>
          <cell r="V156" t="str">
            <v>DBL/1644441</v>
          </cell>
          <cell r="W156">
            <v>0</v>
          </cell>
          <cell r="Y156">
            <v>21648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D157">
            <v>38597</v>
          </cell>
          <cell r="F157" t="str">
            <v>CHARTERED</v>
          </cell>
          <cell r="G157" t="str">
            <v>MICROFEED NIGERIA LIMITED</v>
          </cell>
          <cell r="H157" t="str">
            <v>PROCESSED WOOD PRODUCTS (IROKO)</v>
          </cell>
          <cell r="I157" t="str">
            <v>44.09.00.00</v>
          </cell>
          <cell r="J157" t="str">
            <v>SEPTEMBER, 2005</v>
          </cell>
          <cell r="K157" t="str">
            <v>SINGAPORE</v>
          </cell>
          <cell r="L157" t="str">
            <v>TINCAN ISLAND</v>
          </cell>
          <cell r="M157">
            <v>18</v>
          </cell>
          <cell r="N157" t="str">
            <v>DIAMOND</v>
          </cell>
          <cell r="O157">
            <v>25745</v>
          </cell>
          <cell r="P157">
            <v>6436.25</v>
          </cell>
          <cell r="Q157">
            <v>19308.75</v>
          </cell>
          <cell r="R157">
            <v>19142</v>
          </cell>
          <cell r="S157" t="str">
            <v>USD</v>
          </cell>
          <cell r="T157" t="str">
            <v>DECEMBER, 2005</v>
          </cell>
          <cell r="U157">
            <v>38582</v>
          </cell>
          <cell r="V157" t="str">
            <v>DBL / 1623147</v>
          </cell>
          <cell r="W157">
            <v>0</v>
          </cell>
          <cell r="Y157">
            <v>19142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D158">
            <v>38597</v>
          </cell>
          <cell r="F158" t="str">
            <v>CHARTERED</v>
          </cell>
          <cell r="G158" t="str">
            <v>MICROFEED NIGERIA LIMITED</v>
          </cell>
          <cell r="H158" t="str">
            <v>PROCESSED WOOD PRODUCTS (APA)</v>
          </cell>
          <cell r="I158" t="str">
            <v>44.09.00.00</v>
          </cell>
          <cell r="J158" t="str">
            <v>SEPTEMBER, 2005</v>
          </cell>
          <cell r="K158" t="str">
            <v>ITALY</v>
          </cell>
          <cell r="L158" t="str">
            <v>TINCAN ISLAND</v>
          </cell>
          <cell r="M158">
            <v>18</v>
          </cell>
          <cell r="N158" t="str">
            <v>DIAMOND</v>
          </cell>
          <cell r="O158">
            <v>29130</v>
          </cell>
          <cell r="P158">
            <v>7282.5</v>
          </cell>
          <cell r="Q158">
            <v>21847.5</v>
          </cell>
          <cell r="R158">
            <v>21655</v>
          </cell>
          <cell r="S158" t="str">
            <v>USD</v>
          </cell>
          <cell r="T158" t="str">
            <v>DECEMBER, 2005</v>
          </cell>
          <cell r="U158">
            <v>38572</v>
          </cell>
          <cell r="V158" t="str">
            <v>DBL/1633543</v>
          </cell>
          <cell r="W158">
            <v>0</v>
          </cell>
          <cell r="Y158">
            <v>21655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59">
          <cell r="D159">
            <v>38597</v>
          </cell>
          <cell r="F159" t="str">
            <v>CHARTERED</v>
          </cell>
          <cell r="G159" t="str">
            <v>MICROFEED NIGERIA LIMITED</v>
          </cell>
          <cell r="H159" t="str">
            <v>PROCESSED WOOD PRODUCTS (APA)</v>
          </cell>
          <cell r="I159" t="str">
            <v>44.09.00.00</v>
          </cell>
          <cell r="J159" t="str">
            <v>SEPTEMBER, 2005</v>
          </cell>
          <cell r="K159" t="str">
            <v>BELGIUM</v>
          </cell>
          <cell r="L159" t="str">
            <v>TINCAN ISLAND</v>
          </cell>
          <cell r="M159">
            <v>18</v>
          </cell>
          <cell r="N159" t="str">
            <v>DIAMOND</v>
          </cell>
          <cell r="O159">
            <v>27490</v>
          </cell>
          <cell r="P159">
            <v>6872.5</v>
          </cell>
          <cell r="Q159">
            <v>20617.5</v>
          </cell>
          <cell r="R159">
            <v>20436</v>
          </cell>
          <cell r="S159" t="str">
            <v>USD</v>
          </cell>
          <cell r="T159" t="str">
            <v xml:space="preserve">DECEMBER, 2005 </v>
          </cell>
          <cell r="U159">
            <v>38582</v>
          </cell>
          <cell r="V159" t="str">
            <v>DBL/1623146</v>
          </cell>
          <cell r="W159">
            <v>0</v>
          </cell>
          <cell r="Y159">
            <v>20436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</row>
        <row r="160">
          <cell r="D160">
            <v>38597</v>
          </cell>
          <cell r="F160" t="str">
            <v>INTERCONTINENTAL</v>
          </cell>
          <cell r="G160" t="str">
            <v>UNIQUE LEATHER FINISHING CO. LIMITED</v>
          </cell>
          <cell r="H160" t="str">
            <v>NIGERIAN GOAT AND SHEEP SKIN FINISHED LEATHER (GRADE V)</v>
          </cell>
          <cell r="I160" t="str">
            <v>41.06.20.00</v>
          </cell>
          <cell r="J160" t="str">
            <v>SEPTEMBER, 2005</v>
          </cell>
          <cell r="K160" t="str">
            <v>SPAIN</v>
          </cell>
          <cell r="L160" t="str">
            <v>APAPA PORT</v>
          </cell>
          <cell r="M160">
            <v>8</v>
          </cell>
          <cell r="N160" t="str">
            <v>GTB</v>
          </cell>
          <cell r="O160">
            <v>325950.15000000002</v>
          </cell>
          <cell r="P160">
            <v>81487.537500000006</v>
          </cell>
          <cell r="Q160">
            <v>244462.61249999999</v>
          </cell>
          <cell r="R160">
            <v>245333.55</v>
          </cell>
          <cell r="S160" t="str">
            <v>USD</v>
          </cell>
          <cell r="T160" t="str">
            <v>DECEMBER, 2005</v>
          </cell>
          <cell r="U160">
            <v>38582</v>
          </cell>
          <cell r="V160" t="str">
            <v>GTB / 0003723</v>
          </cell>
          <cell r="W160">
            <v>0</v>
          </cell>
          <cell r="Y160">
            <v>245333.55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</row>
        <row r="161">
          <cell r="D161">
            <v>38597</v>
          </cell>
          <cell r="F161" t="str">
            <v>INTERCONTINENTAL</v>
          </cell>
          <cell r="G161" t="str">
            <v>ADVANCED BUSINESS SYSTEMS LIMITED</v>
          </cell>
          <cell r="H161" t="str">
            <v>PROCESSED FURNITURE COMPONENT</v>
          </cell>
          <cell r="I161" t="str">
            <v>44.13.00.00</v>
          </cell>
          <cell r="J161" t="str">
            <v>SEPTEMBER, 2005</v>
          </cell>
          <cell r="K161" t="str">
            <v>UNITED ARAB EMIRATES (UAE)</v>
          </cell>
          <cell r="L161" t="str">
            <v>TINCAN ISLAND</v>
          </cell>
          <cell r="M161">
            <v>18</v>
          </cell>
          <cell r="N161" t="str">
            <v>ZENITH</v>
          </cell>
          <cell r="O161">
            <v>14608.36</v>
          </cell>
          <cell r="P161">
            <v>3652.09</v>
          </cell>
          <cell r="Q161">
            <v>10956.27</v>
          </cell>
          <cell r="R161">
            <v>10994.85</v>
          </cell>
          <cell r="S161" t="str">
            <v>USD</v>
          </cell>
          <cell r="T161" t="str">
            <v>DECEMBER, 2005</v>
          </cell>
          <cell r="U161">
            <v>38586</v>
          </cell>
          <cell r="V161" t="str">
            <v>ZENITH / 003615</v>
          </cell>
          <cell r="W161">
            <v>0</v>
          </cell>
          <cell r="Y161">
            <v>10994.85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D162">
            <v>38597</v>
          </cell>
          <cell r="F162" t="str">
            <v>GTB</v>
          </cell>
          <cell r="G162" t="str">
            <v>ATLANTIC SHRIMPERS LIMITED</v>
          </cell>
          <cell r="H162" t="str">
            <v>FROZEN SHRIMPS AND CUTTLE FISH</v>
          </cell>
          <cell r="I162" t="str">
            <v>03.06.13.00</v>
          </cell>
          <cell r="J162" t="str">
            <v>SEPTEMBER, 2005</v>
          </cell>
          <cell r="K162" t="str">
            <v>NETHERLANDS</v>
          </cell>
          <cell r="L162" t="str">
            <v>APAPA PORT</v>
          </cell>
          <cell r="M162">
            <v>24.9</v>
          </cell>
          <cell r="N162" t="str">
            <v>GTB</v>
          </cell>
          <cell r="O162">
            <v>75782.02</v>
          </cell>
          <cell r="P162">
            <v>18945.505000000001</v>
          </cell>
          <cell r="Q162">
            <v>56836.514999999999</v>
          </cell>
          <cell r="R162">
            <v>57039.360000000001</v>
          </cell>
          <cell r="S162" t="str">
            <v>USD</v>
          </cell>
          <cell r="T162" t="str">
            <v>DECEMBER, 2005</v>
          </cell>
          <cell r="U162">
            <v>38583</v>
          </cell>
          <cell r="V162" t="str">
            <v>GTB/0004299</v>
          </cell>
          <cell r="W162">
            <v>0</v>
          </cell>
          <cell r="Y162">
            <v>57039.360000000001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D163">
            <v>38597</v>
          </cell>
          <cell r="F163" t="str">
            <v>CHARTERED</v>
          </cell>
          <cell r="G163" t="str">
            <v>MICROFEED NIGERIA LIMITED</v>
          </cell>
          <cell r="H163" t="str">
            <v>PROCESSED WOOD PRODUCTS (APA)</v>
          </cell>
          <cell r="I163" t="str">
            <v>44.09.00.00</v>
          </cell>
          <cell r="J163" t="str">
            <v>SEPTEMBER, 2005</v>
          </cell>
          <cell r="K163" t="str">
            <v>ITALY</v>
          </cell>
          <cell r="L163" t="str">
            <v>TINCAN ISLAND</v>
          </cell>
          <cell r="M163">
            <v>18</v>
          </cell>
          <cell r="N163" t="str">
            <v>DIAMOND</v>
          </cell>
          <cell r="O163">
            <v>29065</v>
          </cell>
          <cell r="P163">
            <v>7266.25</v>
          </cell>
          <cell r="Q163">
            <v>21798.75</v>
          </cell>
          <cell r="R163">
            <v>21607</v>
          </cell>
          <cell r="S163" t="str">
            <v>USD</v>
          </cell>
          <cell r="T163" t="str">
            <v>DECEMBER, 2005</v>
          </cell>
          <cell r="U163">
            <v>38582</v>
          </cell>
          <cell r="V163" t="str">
            <v>DBL / 1623143</v>
          </cell>
          <cell r="W163">
            <v>0</v>
          </cell>
          <cell r="Y163">
            <v>21607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D164">
            <v>38597</v>
          </cell>
          <cell r="F164" t="str">
            <v>CHARTERED</v>
          </cell>
          <cell r="G164" t="str">
            <v>MICROFEED NIGERIA LIMITED</v>
          </cell>
          <cell r="H164" t="str">
            <v>PROCESSED WOOD PRODUCTS (IROKO)</v>
          </cell>
          <cell r="I164" t="str">
            <v>44.09.00.00</v>
          </cell>
          <cell r="J164" t="str">
            <v>SEPTEMBER, 2005</v>
          </cell>
          <cell r="K164" t="str">
            <v>GERMANY</v>
          </cell>
          <cell r="L164" t="str">
            <v>TINCAN ISLAND</v>
          </cell>
          <cell r="M164">
            <v>18</v>
          </cell>
          <cell r="N164" t="str">
            <v>DIAMOND</v>
          </cell>
          <cell r="O164">
            <v>26445</v>
          </cell>
          <cell r="P164">
            <v>6611.25</v>
          </cell>
          <cell r="Q164">
            <v>19833.75</v>
          </cell>
          <cell r="R164">
            <v>19659.78</v>
          </cell>
          <cell r="S164" t="str">
            <v>USD</v>
          </cell>
          <cell r="T164" t="str">
            <v>DECEMBER, 2005</v>
          </cell>
          <cell r="U164">
            <v>38582</v>
          </cell>
          <cell r="V164" t="str">
            <v>DBL/1622818</v>
          </cell>
          <cell r="W164">
            <v>0</v>
          </cell>
          <cell r="Y164">
            <v>19659.78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65">
          <cell r="D165">
            <v>38597</v>
          </cell>
          <cell r="F165" t="str">
            <v>CHARTERED</v>
          </cell>
          <cell r="G165" t="str">
            <v>MICROFEED NIGERIA LIMITED</v>
          </cell>
          <cell r="H165" t="str">
            <v>NIGERIAN HARD WOOD (IROKO)</v>
          </cell>
          <cell r="I165" t="str">
            <v>44.09.00.00</v>
          </cell>
          <cell r="J165" t="str">
            <v>SEPTEMBER, 2005</v>
          </cell>
          <cell r="K165" t="str">
            <v>ITALY</v>
          </cell>
          <cell r="L165" t="str">
            <v>TINCAN ISLAND</v>
          </cell>
          <cell r="M165">
            <v>18</v>
          </cell>
          <cell r="N165" t="str">
            <v>DIAMOND</v>
          </cell>
          <cell r="O165">
            <v>26190</v>
          </cell>
          <cell r="P165">
            <v>6547.5</v>
          </cell>
          <cell r="Q165">
            <v>19642.5</v>
          </cell>
          <cell r="R165">
            <v>19470</v>
          </cell>
          <cell r="S165" t="str">
            <v>USD</v>
          </cell>
          <cell r="T165" t="str">
            <v>DECEMBER, 2005</v>
          </cell>
          <cell r="U165">
            <v>38582</v>
          </cell>
          <cell r="V165" t="str">
            <v>DBL / 1623145</v>
          </cell>
          <cell r="W165">
            <v>0</v>
          </cell>
          <cell r="Y165">
            <v>19470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</row>
        <row r="166">
          <cell r="D166">
            <v>38597</v>
          </cell>
          <cell r="F166" t="str">
            <v>ZENITH</v>
          </cell>
          <cell r="G166" t="str">
            <v>STANMARK COCOA PROCESSING CO. LIMITED</v>
          </cell>
          <cell r="H166" t="str">
            <v>COCOA LIQUOR</v>
          </cell>
          <cell r="I166" t="str">
            <v>18.03.00.00</v>
          </cell>
          <cell r="J166" t="str">
            <v>SEPTEMBER, 2005</v>
          </cell>
          <cell r="K166" t="str">
            <v>NETHERLANDS</v>
          </cell>
          <cell r="L166" t="str">
            <v>APAPA PORT</v>
          </cell>
          <cell r="M166">
            <v>45.1</v>
          </cell>
          <cell r="N166" t="str">
            <v>ZENITH</v>
          </cell>
          <cell r="O166">
            <v>104571.32</v>
          </cell>
          <cell r="P166">
            <v>26142.83</v>
          </cell>
          <cell r="Q166">
            <v>78428.490000000005</v>
          </cell>
          <cell r="R166">
            <v>80520</v>
          </cell>
          <cell r="S166" t="str">
            <v>USD</v>
          </cell>
          <cell r="T166" t="str">
            <v>DECEMBER, 2005</v>
          </cell>
          <cell r="U166">
            <v>38594</v>
          </cell>
          <cell r="V166" t="str">
            <v>ZENITH/005419</v>
          </cell>
          <cell r="W166">
            <v>0</v>
          </cell>
          <cell r="Y166">
            <v>80520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D167">
            <v>38597</v>
          </cell>
          <cell r="F167" t="str">
            <v>INTERCONTINENTAL</v>
          </cell>
          <cell r="G167" t="str">
            <v>UNIQUE LEATHER FINISHING CO. LIMITED</v>
          </cell>
          <cell r="H167" t="str">
            <v>FINSHED LEATHER GRADE IV</v>
          </cell>
          <cell r="I167" t="str">
            <v>41.06.20.00</v>
          </cell>
          <cell r="J167" t="str">
            <v>SEPTEMBER, 2005</v>
          </cell>
          <cell r="K167" t="str">
            <v>BRAZIL</v>
          </cell>
          <cell r="L167" t="str">
            <v>APAPA PORT</v>
          </cell>
          <cell r="M167">
            <v>6.2</v>
          </cell>
          <cell r="N167" t="str">
            <v>GTB</v>
          </cell>
          <cell r="O167">
            <v>295552.67</v>
          </cell>
          <cell r="P167">
            <v>73888.167499999996</v>
          </cell>
          <cell r="Q167">
            <v>221664.5025</v>
          </cell>
          <cell r="R167">
            <v>222470.96</v>
          </cell>
          <cell r="S167" t="str">
            <v>USD</v>
          </cell>
          <cell r="T167" t="str">
            <v>DECEMBER, 2005</v>
          </cell>
          <cell r="U167">
            <v>38590</v>
          </cell>
          <cell r="V167" t="str">
            <v>GTB/0003725</v>
          </cell>
          <cell r="W167">
            <v>0</v>
          </cell>
          <cell r="Y167">
            <v>222470.96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D168">
            <v>38597</v>
          </cell>
          <cell r="F168" t="str">
            <v>GTB</v>
          </cell>
          <cell r="G168" t="str">
            <v>ATLANTIC SHRIMPERS LIMITED</v>
          </cell>
          <cell r="H168" t="str">
            <v>FROZEN SHRIMPS</v>
          </cell>
          <cell r="I168" t="str">
            <v>03.06.13.00</v>
          </cell>
          <cell r="J168" t="str">
            <v>SEPTEMBER, 2005</v>
          </cell>
          <cell r="K168" t="str">
            <v>NETHERLANDS</v>
          </cell>
          <cell r="L168" t="str">
            <v>APAPA PORT</v>
          </cell>
          <cell r="M168">
            <v>25.2</v>
          </cell>
          <cell r="N168" t="str">
            <v>GTB</v>
          </cell>
          <cell r="O168">
            <v>318701.90999999997</v>
          </cell>
          <cell r="P168">
            <v>79675.477499999994</v>
          </cell>
          <cell r="Q168">
            <v>239026.4325</v>
          </cell>
          <cell r="R168">
            <v>239878.08</v>
          </cell>
          <cell r="S168" t="str">
            <v>USD</v>
          </cell>
          <cell r="T168" t="str">
            <v>DECEMBER, 2005</v>
          </cell>
          <cell r="U168">
            <v>38583</v>
          </cell>
          <cell r="V168" t="str">
            <v>GTB/0004298</v>
          </cell>
          <cell r="W168">
            <v>0</v>
          </cell>
          <cell r="Y168">
            <v>239878.08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D169">
            <v>38597</v>
          </cell>
          <cell r="F169" t="str">
            <v>GTB</v>
          </cell>
          <cell r="G169" t="str">
            <v>ATLANTIC SHRIMPERS LIMITED</v>
          </cell>
          <cell r="H169" t="str">
            <v>FROZEN SHRIMPS</v>
          </cell>
          <cell r="I169" t="str">
            <v>03.06.13.00</v>
          </cell>
          <cell r="J169" t="str">
            <v>SEPTEMBER, 2005</v>
          </cell>
          <cell r="K169" t="str">
            <v>NETHERLANDS</v>
          </cell>
          <cell r="L169" t="str">
            <v>APAPA PORT</v>
          </cell>
          <cell r="M169">
            <v>25.2</v>
          </cell>
          <cell r="N169" t="str">
            <v>GTB</v>
          </cell>
          <cell r="O169">
            <v>96768.58</v>
          </cell>
          <cell r="P169">
            <v>24192.145</v>
          </cell>
          <cell r="Q169">
            <v>72576.434999999998</v>
          </cell>
          <cell r="R169">
            <v>72835.199999999997</v>
          </cell>
          <cell r="S169" t="str">
            <v>USD</v>
          </cell>
          <cell r="T169" t="str">
            <v>DECEMBER, 2005</v>
          </cell>
          <cell r="U169">
            <v>38583</v>
          </cell>
          <cell r="V169" t="str">
            <v>GTB/0003495</v>
          </cell>
          <cell r="W169">
            <v>0</v>
          </cell>
          <cell r="Y169">
            <v>72835.199999999997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0">
          <cell r="D170">
            <v>38597</v>
          </cell>
          <cell r="F170" t="str">
            <v>UTB</v>
          </cell>
          <cell r="G170" t="str">
            <v>BEL PAPYRUS LIMITED</v>
          </cell>
          <cell r="H170" t="str">
            <v>MIXED PULP AND PRIME RECYCLED TOILET PAPER</v>
          </cell>
          <cell r="I170" t="str">
            <v>48.03.11.00</v>
          </cell>
          <cell r="J170" t="str">
            <v>SEPTEMBER, 2005</v>
          </cell>
          <cell r="K170" t="str">
            <v>CONGO, DEMOCRATIC REPUBLIC OF THE</v>
          </cell>
          <cell r="L170" t="str">
            <v>APAPA PORT</v>
          </cell>
          <cell r="M170">
            <v>12.6</v>
          </cell>
          <cell r="N170" t="str">
            <v>ZENITH</v>
          </cell>
          <cell r="O170">
            <v>17388.72</v>
          </cell>
          <cell r="P170">
            <v>4347.18</v>
          </cell>
          <cell r="Q170">
            <v>13041.54</v>
          </cell>
          <cell r="R170">
            <v>13257.02</v>
          </cell>
          <cell r="S170" t="str">
            <v>USD</v>
          </cell>
          <cell r="T170" t="str">
            <v>DECEMBER, 2005</v>
          </cell>
          <cell r="U170">
            <v>38589</v>
          </cell>
          <cell r="V170" t="str">
            <v>ZENITH/005750</v>
          </cell>
          <cell r="W170">
            <v>0</v>
          </cell>
          <cell r="Y170">
            <v>13257.02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</row>
        <row r="171">
          <cell r="D171">
            <v>38597</v>
          </cell>
          <cell r="F171" t="str">
            <v>CHARTERED</v>
          </cell>
          <cell r="G171" t="str">
            <v>MICROFEED NIGERIA LIMITED</v>
          </cell>
          <cell r="H171" t="str">
            <v>PROCESSED WOOD PRODUCTS (IROKO)</v>
          </cell>
          <cell r="I171" t="str">
            <v>44.09.00.00</v>
          </cell>
          <cell r="J171" t="str">
            <v>SEPTEMBER, 2005</v>
          </cell>
          <cell r="K171" t="str">
            <v>BELGIUM</v>
          </cell>
          <cell r="L171" t="str">
            <v>TINCAN ISLAND</v>
          </cell>
          <cell r="M171">
            <v>18</v>
          </cell>
          <cell r="N171" t="str">
            <v>DIAMOND</v>
          </cell>
          <cell r="O171">
            <v>25045</v>
          </cell>
          <cell r="P171">
            <v>6261.25</v>
          </cell>
          <cell r="Q171">
            <v>18783.75</v>
          </cell>
          <cell r="R171">
            <v>18900</v>
          </cell>
          <cell r="S171" t="str">
            <v>USD</v>
          </cell>
          <cell r="T171" t="str">
            <v>DECEMBER, 2005</v>
          </cell>
          <cell r="U171">
            <v>38594</v>
          </cell>
          <cell r="V171" t="str">
            <v>DBL/1644434</v>
          </cell>
          <cell r="W171">
            <v>0</v>
          </cell>
          <cell r="Y171">
            <v>18900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</row>
        <row r="172">
          <cell r="D172">
            <v>38597</v>
          </cell>
          <cell r="F172" t="str">
            <v>CHARTERED</v>
          </cell>
          <cell r="G172" t="str">
            <v>MICROFEED NIGERIA LIMITED</v>
          </cell>
          <cell r="H172" t="str">
            <v>PROCESSED WOOD PRODUCTS (APA)</v>
          </cell>
          <cell r="I172" t="str">
            <v>44.09.00.00</v>
          </cell>
          <cell r="J172" t="str">
            <v>SEPTEMBER, 2005</v>
          </cell>
          <cell r="K172" t="str">
            <v>ITALY</v>
          </cell>
          <cell r="L172" t="str">
            <v>TINCAN ISLAND</v>
          </cell>
          <cell r="M172">
            <v>18</v>
          </cell>
          <cell r="N172" t="str">
            <v>DIAMOND</v>
          </cell>
          <cell r="O172">
            <v>29105</v>
          </cell>
          <cell r="P172">
            <v>7276.25</v>
          </cell>
          <cell r="Q172">
            <v>21828.75</v>
          </cell>
          <cell r="R172">
            <v>21637</v>
          </cell>
          <cell r="S172" t="str">
            <v>USD</v>
          </cell>
          <cell r="T172" t="str">
            <v>DECEMBER, 2005</v>
          </cell>
          <cell r="U172">
            <v>38582</v>
          </cell>
          <cell r="V172" t="str">
            <v>DBL/1629144</v>
          </cell>
          <cell r="W172">
            <v>0</v>
          </cell>
          <cell r="Y172">
            <v>21637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</row>
        <row r="173">
          <cell r="D173">
            <v>38597</v>
          </cell>
          <cell r="F173" t="str">
            <v>INTERCONTINENTAL</v>
          </cell>
          <cell r="G173" t="str">
            <v>ADVANCED BUSINESS SYSTEMS LIMITED</v>
          </cell>
          <cell r="H173" t="str">
            <v>PROCESSED FURNITURE COMPONENTS</v>
          </cell>
          <cell r="I173" t="str">
            <v>44.13.00.00</v>
          </cell>
          <cell r="J173" t="str">
            <v>SEPTEMBER, 2005</v>
          </cell>
          <cell r="K173" t="str">
            <v>UNITED ARAB EMIRATES (UAE)</v>
          </cell>
          <cell r="L173" t="str">
            <v>TINCAN ISLAND</v>
          </cell>
          <cell r="M173">
            <v>24.4</v>
          </cell>
          <cell r="N173" t="str">
            <v>ZENITH</v>
          </cell>
          <cell r="O173">
            <v>14592.21</v>
          </cell>
          <cell r="P173">
            <v>3648.0524999999998</v>
          </cell>
          <cell r="Q173">
            <v>10944.157499999999</v>
          </cell>
          <cell r="R173">
            <v>12378.06</v>
          </cell>
          <cell r="S173" t="str">
            <v>USD</v>
          </cell>
          <cell r="T173" t="str">
            <v>DECEMBER, 2005</v>
          </cell>
          <cell r="U173">
            <v>38586</v>
          </cell>
          <cell r="V173" t="str">
            <v>ZENITH/003616</v>
          </cell>
          <cell r="W173">
            <v>0</v>
          </cell>
          <cell r="Y173">
            <v>12378.06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</row>
        <row r="174">
          <cell r="D174">
            <v>38597</v>
          </cell>
          <cell r="F174" t="str">
            <v>CHARTERED</v>
          </cell>
          <cell r="G174" t="str">
            <v>MICROFEED NIGERIA LIMITED</v>
          </cell>
          <cell r="H174" t="str">
            <v>PROCESSED WOOD PRODUCTS (IROKO)</v>
          </cell>
          <cell r="I174" t="str">
            <v>44.09.00.00</v>
          </cell>
          <cell r="J174" t="str">
            <v>SEPTEMBER, 2005</v>
          </cell>
          <cell r="K174" t="str">
            <v>ITALY</v>
          </cell>
          <cell r="L174" t="str">
            <v>TINCAN ISLAND</v>
          </cell>
          <cell r="M174">
            <v>18</v>
          </cell>
          <cell r="N174" t="str">
            <v>DIAMOND</v>
          </cell>
          <cell r="O174">
            <v>25060</v>
          </cell>
          <cell r="P174">
            <v>6265</v>
          </cell>
          <cell r="Q174">
            <v>18795</v>
          </cell>
          <cell r="R174">
            <v>18913</v>
          </cell>
          <cell r="S174" t="str">
            <v>USD</v>
          </cell>
          <cell r="T174" t="str">
            <v>DECEMBER, 2005</v>
          </cell>
          <cell r="U174">
            <v>38594</v>
          </cell>
          <cell r="V174" t="str">
            <v>DBL/1644436</v>
          </cell>
          <cell r="W174">
            <v>0</v>
          </cell>
          <cell r="Y174">
            <v>18913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</row>
        <row r="175">
          <cell r="D175">
            <v>38597</v>
          </cell>
          <cell r="F175" t="str">
            <v>CHARTERED</v>
          </cell>
          <cell r="G175" t="str">
            <v>MICROFEED NIGERIA LIMITED</v>
          </cell>
          <cell r="H175" t="str">
            <v>PROCESSED WOOD PRODUCTS (APA)</v>
          </cell>
          <cell r="I175" t="str">
            <v>44.09.00.00</v>
          </cell>
          <cell r="J175" t="str">
            <v>SEPTEMBER, 2005</v>
          </cell>
          <cell r="K175" t="str">
            <v>ITALY</v>
          </cell>
          <cell r="L175" t="str">
            <v>TINCAN ISLAND</v>
          </cell>
          <cell r="M175">
            <v>18</v>
          </cell>
          <cell r="N175" t="str">
            <v>DIAMOND</v>
          </cell>
          <cell r="O175">
            <v>27840</v>
          </cell>
          <cell r="P175">
            <v>6960</v>
          </cell>
          <cell r="Q175">
            <v>20880</v>
          </cell>
          <cell r="R175">
            <v>21010</v>
          </cell>
          <cell r="S175" t="str">
            <v>USD</v>
          </cell>
          <cell r="T175" t="str">
            <v>DECEMBER, 2005</v>
          </cell>
          <cell r="U175">
            <v>38594</v>
          </cell>
          <cell r="V175" t="str">
            <v>DBL/1644438</v>
          </cell>
          <cell r="W175">
            <v>0</v>
          </cell>
          <cell r="Y175">
            <v>21010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</row>
        <row r="176">
          <cell r="D176">
            <v>38597</v>
          </cell>
          <cell r="F176" t="str">
            <v>UBA</v>
          </cell>
          <cell r="G176" t="str">
            <v>CHISTIC NIGERIA LIMITED</v>
          </cell>
          <cell r="H176" t="str">
            <v>PET PRODUCTS POWDER (WHITE AND BLACK PLASTIC)</v>
          </cell>
          <cell r="I176" t="str">
            <v>39.15.10.00</v>
          </cell>
          <cell r="J176" t="str">
            <v>SEPTEMBER, 2005</v>
          </cell>
          <cell r="K176" t="str">
            <v>CHINA</v>
          </cell>
          <cell r="L176" t="str">
            <v>APAPA PORT</v>
          </cell>
          <cell r="M176">
            <v>25.1</v>
          </cell>
          <cell r="N176" t="str">
            <v>STB</v>
          </cell>
          <cell r="O176">
            <v>10842.66</v>
          </cell>
          <cell r="P176">
            <v>2710.665</v>
          </cell>
          <cell r="Q176">
            <v>8131.9949999999999</v>
          </cell>
          <cell r="R176">
            <v>7500</v>
          </cell>
          <cell r="S176" t="str">
            <v>USD</v>
          </cell>
          <cell r="T176" t="str">
            <v>DECEMBER, 2005</v>
          </cell>
          <cell r="U176">
            <v>38589</v>
          </cell>
          <cell r="V176" t="str">
            <v>STB/007</v>
          </cell>
          <cell r="W176">
            <v>0</v>
          </cell>
          <cell r="Y176">
            <v>7500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</row>
        <row r="177">
          <cell r="D177">
            <v>38597</v>
          </cell>
          <cell r="F177" t="str">
            <v>CHARTERED</v>
          </cell>
          <cell r="G177" t="str">
            <v>MICROFEED NIGERIA LIMITED</v>
          </cell>
          <cell r="H177" t="str">
            <v>PROCESSED WOOD PRODUCTS (IROKO)</v>
          </cell>
          <cell r="I177" t="str">
            <v>44.09.00.00</v>
          </cell>
          <cell r="J177" t="str">
            <v>SEPTEMBER, 2005</v>
          </cell>
          <cell r="K177" t="str">
            <v>ITALY</v>
          </cell>
          <cell r="L177" t="str">
            <v>TINCAN ISLAND</v>
          </cell>
          <cell r="M177">
            <v>18</v>
          </cell>
          <cell r="N177" t="str">
            <v>DIAMOND</v>
          </cell>
          <cell r="O177">
            <v>25450</v>
          </cell>
          <cell r="P177">
            <v>6362.5</v>
          </cell>
          <cell r="Q177">
            <v>19087.5</v>
          </cell>
          <cell r="R177">
            <v>18920</v>
          </cell>
          <cell r="S177" t="str">
            <v>USD</v>
          </cell>
          <cell r="T177" t="str">
            <v>DECEMBER, 2005</v>
          </cell>
          <cell r="U177">
            <v>38582</v>
          </cell>
          <cell r="V177" t="str">
            <v>DBL / 1623141</v>
          </cell>
          <cell r="W177">
            <v>0</v>
          </cell>
          <cell r="Y177">
            <v>18920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</row>
        <row r="178">
          <cell r="D178">
            <v>38597</v>
          </cell>
          <cell r="F178" t="str">
            <v>ZENITH</v>
          </cell>
          <cell r="G178" t="str">
            <v>GEETEE NIGERIA LIMITED</v>
          </cell>
          <cell r="H178" t="str">
            <v>FRESH LATEX OF EUPHORBIA POSSONII</v>
          </cell>
          <cell r="I178" t="str">
            <v>40.02.11.00</v>
          </cell>
          <cell r="J178" t="str">
            <v>SEPTEMBER, 2005</v>
          </cell>
          <cell r="K178" t="str">
            <v>UNITED STATES OF AMERICA</v>
          </cell>
          <cell r="L178" t="str">
            <v>MMIA, LAGOS</v>
          </cell>
          <cell r="M178">
            <v>0.1</v>
          </cell>
          <cell r="N178" t="str">
            <v>ZENITH</v>
          </cell>
          <cell r="O178">
            <v>5715</v>
          </cell>
          <cell r="P178">
            <v>1428.75</v>
          </cell>
          <cell r="Q178">
            <v>4286.25</v>
          </cell>
          <cell r="R178">
            <v>4400</v>
          </cell>
          <cell r="S178" t="str">
            <v>USD</v>
          </cell>
          <cell r="T178" t="str">
            <v>DECEMBER, 2005</v>
          </cell>
          <cell r="U178">
            <v>38593</v>
          </cell>
          <cell r="V178" t="str">
            <v>ZENITH/005759</v>
          </cell>
          <cell r="W178">
            <v>0</v>
          </cell>
          <cell r="Y178">
            <v>4400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D179">
            <v>38597</v>
          </cell>
          <cell r="F179" t="str">
            <v>ZENITH</v>
          </cell>
          <cell r="G179" t="str">
            <v>MAMUDA INDUSTRIES (NIG) LIMITED</v>
          </cell>
          <cell r="H179" t="str">
            <v>PROCESSED FINISHED LEATHER</v>
          </cell>
          <cell r="I179" t="str">
            <v>41.06.19.00</v>
          </cell>
          <cell r="J179" t="str">
            <v>SEPTEMBER, 2005</v>
          </cell>
          <cell r="K179" t="str">
            <v>ITALY</v>
          </cell>
          <cell r="L179" t="str">
            <v>APAPA PORT</v>
          </cell>
          <cell r="M179">
            <v>7.5</v>
          </cell>
          <cell r="N179" t="str">
            <v>ZENITH</v>
          </cell>
          <cell r="O179">
            <v>349124.48</v>
          </cell>
          <cell r="P179">
            <v>87281.12</v>
          </cell>
          <cell r="Q179">
            <v>261843.36</v>
          </cell>
          <cell r="R179">
            <v>262796</v>
          </cell>
          <cell r="S179" t="str">
            <v>USD</v>
          </cell>
          <cell r="T179" t="str">
            <v>DECEMBER, 2005</v>
          </cell>
          <cell r="U179">
            <v>38589</v>
          </cell>
          <cell r="V179" t="str">
            <v>ZENITH/004571</v>
          </cell>
          <cell r="W179">
            <v>0</v>
          </cell>
          <cell r="Y179">
            <v>262796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D180">
            <v>38597</v>
          </cell>
          <cell r="F180" t="str">
            <v>ECO</v>
          </cell>
          <cell r="G180" t="str">
            <v>SUN AND SAND INDUSTRIES LIMITED</v>
          </cell>
          <cell r="H180" t="str">
            <v>ALUMINIUM ALLOY</v>
          </cell>
          <cell r="I180" t="str">
            <v>76.01.20.00</v>
          </cell>
          <cell r="J180" t="str">
            <v>SEPTEMBER, 2005</v>
          </cell>
          <cell r="K180" t="str">
            <v>UNITED ARAB EMIRATES (UAE)</v>
          </cell>
          <cell r="L180" t="str">
            <v>APAPA PORT</v>
          </cell>
          <cell r="M180">
            <v>50.8</v>
          </cell>
          <cell r="N180" t="str">
            <v>ZENITH</v>
          </cell>
          <cell r="O180">
            <v>122001.18</v>
          </cell>
          <cell r="P180">
            <v>30500.294999999998</v>
          </cell>
          <cell r="Q180">
            <v>91500.884999999995</v>
          </cell>
          <cell r="R180">
            <v>93941</v>
          </cell>
          <cell r="S180" t="str">
            <v>USD</v>
          </cell>
          <cell r="T180" t="str">
            <v>DECEMBER, 2005</v>
          </cell>
          <cell r="U180">
            <v>38595</v>
          </cell>
          <cell r="V180" t="str">
            <v>ZENITH / 002577</v>
          </cell>
          <cell r="W180">
            <v>0</v>
          </cell>
          <cell r="Y180">
            <v>93941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D181">
            <v>38597</v>
          </cell>
          <cell r="F181" t="str">
            <v>ECO</v>
          </cell>
          <cell r="G181" t="str">
            <v>SUN AND SAND INDUSTRIES LIMITED</v>
          </cell>
          <cell r="H181" t="str">
            <v>ALLUMINIUM ALLOY INGOT</v>
          </cell>
          <cell r="I181" t="str">
            <v>76.01.20.00</v>
          </cell>
          <cell r="J181" t="str">
            <v>SEPTEMBER, 2005</v>
          </cell>
          <cell r="K181" t="str">
            <v>UNITED ARAB EMIRATES (UAE)</v>
          </cell>
          <cell r="L181" t="str">
            <v>APAPA PORT</v>
          </cell>
          <cell r="M181">
            <v>25.7</v>
          </cell>
          <cell r="N181" t="str">
            <v>ZENITH</v>
          </cell>
          <cell r="O181">
            <v>63070.07</v>
          </cell>
          <cell r="P181">
            <v>15767.5175</v>
          </cell>
          <cell r="Q181">
            <v>47302.552499999998</v>
          </cell>
          <cell r="R181">
            <v>48564</v>
          </cell>
          <cell r="S181" t="str">
            <v>USD</v>
          </cell>
          <cell r="T181" t="str">
            <v>DECEMBER, 2005</v>
          </cell>
          <cell r="U181">
            <v>38595</v>
          </cell>
          <cell r="V181" t="str">
            <v>ZENITH / 002579</v>
          </cell>
          <cell r="W181">
            <v>0</v>
          </cell>
          <cell r="Y181">
            <v>48564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2">
          <cell r="D182">
            <v>38597</v>
          </cell>
          <cell r="F182" t="str">
            <v>ZENITH</v>
          </cell>
          <cell r="G182" t="str">
            <v>MARIO JOSE ENTERPRISES LIMITED</v>
          </cell>
          <cell r="H182" t="str">
            <v>FINISHED LEATHER</v>
          </cell>
          <cell r="I182" t="str">
            <v>41.06.19.00</v>
          </cell>
          <cell r="J182" t="str">
            <v>SEPTEMBER, 2005</v>
          </cell>
          <cell r="K182" t="str">
            <v>CHINA</v>
          </cell>
          <cell r="L182" t="str">
            <v>APAPA PORT</v>
          </cell>
          <cell r="M182">
            <v>8.4</v>
          </cell>
          <cell r="N182" t="str">
            <v>ZENITH</v>
          </cell>
          <cell r="O182">
            <v>391378.75</v>
          </cell>
          <cell r="P182">
            <v>97844.6875</v>
          </cell>
          <cell r="Q182">
            <v>293534.0625</v>
          </cell>
          <cell r="R182">
            <v>294602</v>
          </cell>
          <cell r="S182" t="str">
            <v>USD</v>
          </cell>
          <cell r="T182" t="str">
            <v>DECEMBER, 2005</v>
          </cell>
          <cell r="U182">
            <v>38592</v>
          </cell>
          <cell r="V182" t="str">
            <v>ZENITH/0004569</v>
          </cell>
          <cell r="W182">
            <v>0</v>
          </cell>
          <cell r="Y182">
            <v>294602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</row>
        <row r="183">
          <cell r="D183">
            <v>38597</v>
          </cell>
          <cell r="F183" t="str">
            <v>NBM</v>
          </cell>
          <cell r="G183" t="str">
            <v>NIGERITE LIMITED</v>
          </cell>
          <cell r="H183" t="str">
            <v xml:space="preserve">FLOORFLEX TILES </v>
          </cell>
          <cell r="I183" t="str">
            <v>39.18.10.00</v>
          </cell>
          <cell r="J183" t="str">
            <v>SEPTEMBER, 2005</v>
          </cell>
          <cell r="K183" t="str">
            <v>GHANA</v>
          </cell>
          <cell r="L183" t="str">
            <v>APAPA PORT</v>
          </cell>
          <cell r="M183">
            <v>18</v>
          </cell>
          <cell r="N183" t="str">
            <v>ZENITH</v>
          </cell>
          <cell r="O183">
            <v>12989.6</v>
          </cell>
          <cell r="P183">
            <v>3247.4</v>
          </cell>
          <cell r="Q183">
            <v>9742.2000000000007</v>
          </cell>
          <cell r="R183">
            <v>10002</v>
          </cell>
          <cell r="S183" t="str">
            <v>USD</v>
          </cell>
          <cell r="T183" t="str">
            <v>DECEMBER, 2005</v>
          </cell>
          <cell r="U183">
            <v>38594</v>
          </cell>
          <cell r="V183" t="str">
            <v>ZENITH/005417</v>
          </cell>
          <cell r="W183">
            <v>0</v>
          </cell>
          <cell r="Y183">
            <v>10002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D184">
            <v>38597</v>
          </cell>
          <cell r="F184" t="str">
            <v>ECO</v>
          </cell>
          <cell r="G184" t="str">
            <v>BRITISH AMERICAN TOBACCO NIGERIA LIMITED</v>
          </cell>
          <cell r="H184" t="str">
            <v>PALL MALL FULL FLAVOUR AND MENTHOL HLC'S BENIN</v>
          </cell>
          <cell r="I184" t="str">
            <v>24.02.20.00</v>
          </cell>
          <cell r="J184" t="str">
            <v>SEPTEMBER, 2005</v>
          </cell>
          <cell r="K184" t="str">
            <v>BENIN</v>
          </cell>
          <cell r="L184" t="str">
            <v>SEME BORDER</v>
          </cell>
          <cell r="M184">
            <v>1.7</v>
          </cell>
          <cell r="N184" t="str">
            <v>GTB</v>
          </cell>
          <cell r="O184">
            <v>321319.34999999998</v>
          </cell>
          <cell r="P184">
            <v>80329.837499999994</v>
          </cell>
          <cell r="Q184">
            <v>240989.51250000001</v>
          </cell>
          <cell r="R184">
            <v>247988.9</v>
          </cell>
          <cell r="S184" t="str">
            <v>USD</v>
          </cell>
          <cell r="T184" t="str">
            <v>DECEMBER, 2005</v>
          </cell>
          <cell r="U184">
            <v>38596</v>
          </cell>
          <cell r="V184" t="str">
            <v>GTB/0002855</v>
          </cell>
          <cell r="W184">
            <v>0</v>
          </cell>
          <cell r="Y184">
            <v>247988.9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D185">
            <v>38597</v>
          </cell>
          <cell r="F185" t="str">
            <v>CITIBANK</v>
          </cell>
          <cell r="G185" t="str">
            <v>NIGERIAN BREWERIES PLC</v>
          </cell>
          <cell r="H185" t="str">
            <v xml:space="preserve">MALTINA, STAR BEER AND GULDER BEER </v>
          </cell>
          <cell r="I185" t="str">
            <v>22.03.00.00</v>
          </cell>
          <cell r="J185" t="str">
            <v>SEPTEMBER, 2005</v>
          </cell>
          <cell r="K185" t="str">
            <v>NETHERLANDS</v>
          </cell>
          <cell r="L185" t="str">
            <v>APAPA PORT</v>
          </cell>
          <cell r="M185">
            <v>16.8</v>
          </cell>
          <cell r="N185" t="str">
            <v>ZENITH</v>
          </cell>
          <cell r="O185">
            <v>29266.45</v>
          </cell>
          <cell r="P185">
            <v>7316.6125000000002</v>
          </cell>
          <cell r="Q185">
            <v>21949.837500000001</v>
          </cell>
          <cell r="R185">
            <v>12612</v>
          </cell>
          <cell r="S185" t="str">
            <v>EUR</v>
          </cell>
          <cell r="T185" t="str">
            <v>DECEMBER, 2005</v>
          </cell>
          <cell r="U185">
            <v>38590</v>
          </cell>
          <cell r="V185" t="str">
            <v>ZENITH/005613</v>
          </cell>
          <cell r="W185">
            <v>0</v>
          </cell>
          <cell r="Y185">
            <v>0</v>
          </cell>
          <cell r="Z185">
            <v>12612</v>
          </cell>
          <cell r="AA185">
            <v>0</v>
          </cell>
          <cell r="AB185">
            <v>0</v>
          </cell>
          <cell r="AC185">
            <v>0</v>
          </cell>
        </row>
        <row r="186">
          <cell r="D186">
            <v>38597</v>
          </cell>
          <cell r="F186" t="str">
            <v>ECO</v>
          </cell>
          <cell r="G186" t="str">
            <v>BRITISH AMERICAN TOBACCO NIGERIA LIMITED</v>
          </cell>
          <cell r="H186" t="str">
            <v xml:space="preserve">SILVER 6.3/25 FOIL </v>
          </cell>
          <cell r="I186" t="str">
            <v>48.13.20.00</v>
          </cell>
          <cell r="J186" t="str">
            <v>SEPTEMBER, 2005</v>
          </cell>
          <cell r="K186" t="str">
            <v>BENIN</v>
          </cell>
          <cell r="L186" t="str">
            <v>SEME BORDER</v>
          </cell>
          <cell r="M186">
            <v>1.6</v>
          </cell>
          <cell r="N186" t="str">
            <v>GTB</v>
          </cell>
          <cell r="O186">
            <v>12782.08</v>
          </cell>
          <cell r="P186">
            <v>3195.52</v>
          </cell>
          <cell r="Q186">
            <v>9586.56</v>
          </cell>
          <cell r="R186">
            <v>9864.89</v>
          </cell>
          <cell r="S186" t="str">
            <v>USD</v>
          </cell>
          <cell r="T186" t="str">
            <v>DECEMBER, 2005</v>
          </cell>
          <cell r="U186">
            <v>38596</v>
          </cell>
          <cell r="V186" t="str">
            <v>GTB / 0002857</v>
          </cell>
          <cell r="W186">
            <v>0</v>
          </cell>
          <cell r="Y186">
            <v>9864.89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7">
          <cell r="D187">
            <v>38597</v>
          </cell>
          <cell r="F187" t="str">
            <v>ECO</v>
          </cell>
          <cell r="G187" t="str">
            <v>BRITISH AMERICAN TOBACCO NIGERIA LIMITED</v>
          </cell>
          <cell r="H187" t="str">
            <v>PALL MALL FLAVOUR &amp; MENTHOL LID</v>
          </cell>
          <cell r="I187" t="str">
            <v>24.02.20.00</v>
          </cell>
          <cell r="J187" t="str">
            <v>SEPTEMBER, 2005</v>
          </cell>
          <cell r="K187" t="str">
            <v>BENIN</v>
          </cell>
          <cell r="L187" t="str">
            <v>SEME BORDER</v>
          </cell>
          <cell r="M187">
            <v>552</v>
          </cell>
          <cell r="N187" t="str">
            <v>GTB</v>
          </cell>
          <cell r="O187">
            <v>66316.52</v>
          </cell>
          <cell r="P187">
            <v>16579.13</v>
          </cell>
          <cell r="Q187">
            <v>49737.39</v>
          </cell>
          <cell r="R187">
            <v>55276.52</v>
          </cell>
          <cell r="S187" t="str">
            <v>USD</v>
          </cell>
          <cell r="T187" t="str">
            <v>DECEMBER, 2005</v>
          </cell>
          <cell r="U187">
            <v>38596</v>
          </cell>
          <cell r="V187" t="str">
            <v>GTB/0002854</v>
          </cell>
          <cell r="W187">
            <v>0</v>
          </cell>
          <cell r="Y187">
            <v>55276.52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</row>
        <row r="188">
          <cell r="D188">
            <v>38600</v>
          </cell>
          <cell r="F188" t="str">
            <v>ACCESS</v>
          </cell>
          <cell r="G188" t="str">
            <v>ATLANTIC SHRIMPERS LIMITED</v>
          </cell>
          <cell r="H188" t="str">
            <v>FROZEN SHRIMPS, CRAB, CUTTLE FISH AND RED MULLET</v>
          </cell>
          <cell r="I188" t="str">
            <v>03.06.13.00</v>
          </cell>
          <cell r="J188" t="str">
            <v>SEPTEMBER, 2005</v>
          </cell>
          <cell r="K188" t="str">
            <v>NETHERLANDS</v>
          </cell>
          <cell r="L188" t="str">
            <v>APAPA PORT</v>
          </cell>
          <cell r="M188">
            <v>23.6</v>
          </cell>
          <cell r="N188" t="str">
            <v>GTB</v>
          </cell>
          <cell r="O188">
            <v>94695.97</v>
          </cell>
          <cell r="P188">
            <v>23673.9925</v>
          </cell>
          <cell r="Q188">
            <v>71021.977499999994</v>
          </cell>
          <cell r="R188">
            <v>71274.720000000001</v>
          </cell>
          <cell r="S188" t="str">
            <v>USD</v>
          </cell>
          <cell r="T188" t="str">
            <v>DECEMBER, 2005</v>
          </cell>
          <cell r="U188">
            <v>38583</v>
          </cell>
          <cell r="V188" t="str">
            <v>GTB/0003496</v>
          </cell>
          <cell r="W188">
            <v>0</v>
          </cell>
          <cell r="Y188">
            <v>71274.720000000001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D189">
            <v>38600</v>
          </cell>
          <cell r="F189" t="str">
            <v>ZENITH</v>
          </cell>
          <cell r="G189" t="str">
            <v>MINL LIMITED</v>
          </cell>
          <cell r="H189" t="str">
            <v>SECONDARY ALUMINIUM ALLOY INGOT</v>
          </cell>
          <cell r="I189" t="str">
            <v>76.01.20.00</v>
          </cell>
          <cell r="J189" t="str">
            <v>SEPTEMBER, 2005</v>
          </cell>
          <cell r="K189" t="str">
            <v>TURKEY</v>
          </cell>
          <cell r="L189" t="str">
            <v>TINCAN ISLAND</v>
          </cell>
          <cell r="M189">
            <v>204.1</v>
          </cell>
          <cell r="N189" t="str">
            <v>ZENITH</v>
          </cell>
          <cell r="O189">
            <v>421686.32</v>
          </cell>
          <cell r="P189">
            <v>105421.58</v>
          </cell>
          <cell r="Q189">
            <v>316264.74</v>
          </cell>
          <cell r="R189">
            <v>325450.57</v>
          </cell>
          <cell r="S189" t="str">
            <v>USD</v>
          </cell>
          <cell r="T189" t="str">
            <v>DECEMBER, 2005</v>
          </cell>
          <cell r="U189">
            <v>38597</v>
          </cell>
          <cell r="V189" t="str">
            <v>ZENITH/005618</v>
          </cell>
          <cell r="W189">
            <v>0</v>
          </cell>
          <cell r="Y189">
            <v>325450.57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D190">
            <v>38600</v>
          </cell>
          <cell r="F190" t="str">
            <v>ACCESS</v>
          </cell>
          <cell r="G190" t="str">
            <v>ATLANTIC SHRIMPERS LIMITED</v>
          </cell>
          <cell r="H190" t="str">
            <v>FROZEN SHRIMPS</v>
          </cell>
          <cell r="I190" t="str">
            <v>03.06.13.00</v>
          </cell>
          <cell r="J190" t="str">
            <v>SEPTEMBER, 2005</v>
          </cell>
          <cell r="K190" t="str">
            <v>NETHERLANDS</v>
          </cell>
          <cell r="L190" t="str">
            <v>APAPA PORT</v>
          </cell>
          <cell r="M190">
            <v>25.2</v>
          </cell>
          <cell r="N190" t="str">
            <v>GTB</v>
          </cell>
          <cell r="O190">
            <v>546799.93999999994</v>
          </cell>
          <cell r="P190">
            <v>136699.98499999999</v>
          </cell>
          <cell r="Q190">
            <v>410099.95500000002</v>
          </cell>
          <cell r="R190">
            <v>411560.64</v>
          </cell>
          <cell r="S190" t="str">
            <v>USD</v>
          </cell>
          <cell r="T190" t="str">
            <v>DECEMBER, 2005</v>
          </cell>
          <cell r="U190">
            <v>38583</v>
          </cell>
          <cell r="V190" t="str">
            <v>GTB/0003497</v>
          </cell>
          <cell r="W190">
            <v>0</v>
          </cell>
          <cell r="Y190">
            <v>411560.64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D191">
            <v>38600</v>
          </cell>
          <cell r="F191" t="str">
            <v>ZENITH</v>
          </cell>
          <cell r="G191" t="str">
            <v>AA-KKAYZ RESOURCES LIMITED</v>
          </cell>
          <cell r="H191" t="str">
            <v>LEAD INGOTS</v>
          </cell>
          <cell r="I191" t="str">
            <v>78.01.00.00</v>
          </cell>
          <cell r="J191" t="str">
            <v>SEPTEMBER, 2005</v>
          </cell>
          <cell r="K191" t="str">
            <v>INDIA</v>
          </cell>
          <cell r="L191" t="str">
            <v>TINCAN ISLAND</v>
          </cell>
          <cell r="M191">
            <v>51</v>
          </cell>
          <cell r="N191" t="str">
            <v>ZENITH</v>
          </cell>
          <cell r="O191">
            <v>26576</v>
          </cell>
          <cell r="P191">
            <v>6644</v>
          </cell>
          <cell r="Q191">
            <v>19932</v>
          </cell>
          <cell r="R191">
            <v>20408</v>
          </cell>
          <cell r="S191" t="str">
            <v>USD</v>
          </cell>
          <cell r="T191" t="str">
            <v>DECEMBER, 2005</v>
          </cell>
          <cell r="U191">
            <v>38572</v>
          </cell>
          <cell r="V191" t="str">
            <v>ZENITH/005686</v>
          </cell>
          <cell r="W191">
            <v>0</v>
          </cell>
          <cell r="Y191">
            <v>20408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2">
          <cell r="D192">
            <v>38600</v>
          </cell>
          <cell r="F192" t="str">
            <v>NIB</v>
          </cell>
          <cell r="G192" t="str">
            <v>OLAM NIGERIA LIMITED</v>
          </cell>
          <cell r="H192" t="str">
            <v>NIGERIAN POLISHED HULLED SESAME SEEDS</v>
          </cell>
          <cell r="I192" t="str">
            <v>12.07.40.00</v>
          </cell>
          <cell r="J192" t="str">
            <v>SEPTEMBER, 2005</v>
          </cell>
          <cell r="K192" t="str">
            <v>TURKEY</v>
          </cell>
          <cell r="L192" t="str">
            <v>APAPA PORT</v>
          </cell>
          <cell r="M192">
            <v>181</v>
          </cell>
          <cell r="N192" t="str">
            <v>DIAMOND</v>
          </cell>
          <cell r="O192">
            <v>192112.59</v>
          </cell>
          <cell r="P192">
            <v>48028.147499999999</v>
          </cell>
          <cell r="Q192">
            <v>144084.4425</v>
          </cell>
          <cell r="R192">
            <v>144800</v>
          </cell>
          <cell r="S192" t="str">
            <v>USD</v>
          </cell>
          <cell r="T192" t="str">
            <v>DECEMBER, 2005</v>
          </cell>
          <cell r="U192">
            <v>38533</v>
          </cell>
          <cell r="V192" t="str">
            <v>DBL/0001647</v>
          </cell>
          <cell r="W192">
            <v>0</v>
          </cell>
          <cell r="Y192">
            <v>144800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</row>
        <row r="193">
          <cell r="D193">
            <v>38600</v>
          </cell>
          <cell r="F193" t="str">
            <v>ECO</v>
          </cell>
          <cell r="G193" t="str">
            <v>SUN AND SAND INDUSTRIES LIMITED</v>
          </cell>
          <cell r="H193" t="str">
            <v xml:space="preserve">REMELTED COPPER INGOT </v>
          </cell>
          <cell r="I193" t="str">
            <v>74.04.00.00</v>
          </cell>
          <cell r="J193" t="str">
            <v>SEPTEMBER, 2005</v>
          </cell>
          <cell r="K193" t="str">
            <v>INDIA</v>
          </cell>
          <cell r="L193" t="str">
            <v>APAPA PORT</v>
          </cell>
          <cell r="M193">
            <v>25.6</v>
          </cell>
          <cell r="N193" t="str">
            <v>ZENITH</v>
          </cell>
          <cell r="O193">
            <v>114485.6</v>
          </cell>
          <cell r="P193">
            <v>28621.4</v>
          </cell>
          <cell r="Q193">
            <v>85864.2</v>
          </cell>
          <cell r="R193">
            <v>88154</v>
          </cell>
          <cell r="S193" t="str">
            <v>USD</v>
          </cell>
          <cell r="T193" t="str">
            <v>DECEMBER, 2005</v>
          </cell>
          <cell r="U193">
            <v>38595</v>
          </cell>
          <cell r="V193" t="str">
            <v>ZENITH/002576</v>
          </cell>
          <cell r="W193">
            <v>0</v>
          </cell>
          <cell r="Y193">
            <v>88154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D194">
            <v>38597</v>
          </cell>
          <cell r="F194" t="str">
            <v>MBC</v>
          </cell>
          <cell r="G194" t="str">
            <v>MAMUDA INDUSTRIES (NIG) LIMITED</v>
          </cell>
          <cell r="H194" t="str">
            <v>FINISHED LEATHER</v>
          </cell>
          <cell r="I194" t="str">
            <v>41.06.19.00</v>
          </cell>
          <cell r="J194" t="str">
            <v>SEPTEMBER, 2005</v>
          </cell>
          <cell r="K194" t="str">
            <v>ITALY</v>
          </cell>
          <cell r="L194" t="str">
            <v>APAPA PORT</v>
          </cell>
          <cell r="M194">
            <v>9.6</v>
          </cell>
          <cell r="N194" t="str">
            <v>FIRST</v>
          </cell>
          <cell r="O194">
            <v>452301.94</v>
          </cell>
          <cell r="P194">
            <v>113075.485</v>
          </cell>
          <cell r="Q194">
            <v>339226.45500000002</v>
          </cell>
          <cell r="R194">
            <v>340435</v>
          </cell>
          <cell r="S194" t="str">
            <v>USD</v>
          </cell>
          <cell r="T194" t="str">
            <v>DECEMBER, 2005</v>
          </cell>
          <cell r="U194">
            <v>38580</v>
          </cell>
          <cell r="V194" t="str">
            <v>FBN/0046169</v>
          </cell>
          <cell r="W194">
            <v>0</v>
          </cell>
          <cell r="Y194">
            <v>340435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D195">
            <v>38600</v>
          </cell>
          <cell r="F195" t="str">
            <v>ZENITH</v>
          </cell>
          <cell r="G195" t="str">
            <v>MAMUDA INDUSTRIES (NIG) LIMITED</v>
          </cell>
          <cell r="H195" t="str">
            <v>FINISHED LEATHER</v>
          </cell>
          <cell r="I195" t="str">
            <v>41.06.19.00</v>
          </cell>
          <cell r="J195" t="str">
            <v>SEPTEMBER, 2005</v>
          </cell>
          <cell r="K195" t="str">
            <v>ITALY</v>
          </cell>
          <cell r="L195" t="str">
            <v>APAPA PORT</v>
          </cell>
          <cell r="M195">
            <v>6.5</v>
          </cell>
          <cell r="N195" t="str">
            <v>ZENITH</v>
          </cell>
          <cell r="O195">
            <v>299672.40000000002</v>
          </cell>
          <cell r="P195">
            <v>74918.100000000006</v>
          </cell>
          <cell r="Q195">
            <v>224754.3</v>
          </cell>
          <cell r="R195">
            <v>225572</v>
          </cell>
          <cell r="S195" t="str">
            <v>USD</v>
          </cell>
          <cell r="T195" t="str">
            <v>DECEMBER, 2005</v>
          </cell>
          <cell r="U195">
            <v>38590</v>
          </cell>
          <cell r="V195" t="str">
            <v>ZENITH/004572</v>
          </cell>
          <cell r="W195">
            <v>0</v>
          </cell>
          <cell r="Y195">
            <v>225572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D196">
            <v>38597</v>
          </cell>
          <cell r="F196" t="str">
            <v>ALLSTATES</v>
          </cell>
          <cell r="G196" t="str">
            <v>J.K. INDUSTRIES LIMITED</v>
          </cell>
          <cell r="H196" t="str">
            <v>NIGERIAN PROCESSED NATURAL RUBBER NSR 10</v>
          </cell>
          <cell r="I196" t="str">
            <v>40.01.10.00</v>
          </cell>
          <cell r="J196" t="str">
            <v>SEPTEMBER, 2005</v>
          </cell>
          <cell r="K196" t="str">
            <v>ITALY</v>
          </cell>
          <cell r="L196" t="str">
            <v>APAPA PORT</v>
          </cell>
          <cell r="M196">
            <v>43.4</v>
          </cell>
          <cell r="N196" t="str">
            <v>ZENITH</v>
          </cell>
          <cell r="O196">
            <v>70705.95</v>
          </cell>
          <cell r="P196">
            <v>17676.487499999999</v>
          </cell>
          <cell r="Q196">
            <v>53029.462500000001</v>
          </cell>
          <cell r="R196">
            <v>53222.400000000001</v>
          </cell>
          <cell r="S196" t="str">
            <v>USD</v>
          </cell>
          <cell r="T196" t="str">
            <v>DECEMBER, 2005</v>
          </cell>
          <cell r="U196">
            <v>38588</v>
          </cell>
          <cell r="V196" t="str">
            <v>ZENITH/005743</v>
          </cell>
          <cell r="W196">
            <v>0</v>
          </cell>
          <cell r="Y196">
            <v>53222.400000000001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D197">
            <v>38600</v>
          </cell>
          <cell r="F197" t="str">
            <v>NBM</v>
          </cell>
          <cell r="G197" t="str">
            <v>E D &amp; F MAN NIGERIA LIMITED</v>
          </cell>
          <cell r="H197" t="str">
            <v>GOOD FERMENTED NIGERIAN COCOA BEANS - 2004/05 CROP SEASON</v>
          </cell>
          <cell r="I197" t="str">
            <v>18.01.00.00</v>
          </cell>
          <cell r="J197" t="str">
            <v>SEPTEMBER, 2005</v>
          </cell>
          <cell r="K197" t="str">
            <v>MALAYSIA</v>
          </cell>
          <cell r="L197" t="str">
            <v>APAPA PORT</v>
          </cell>
          <cell r="M197">
            <v>635</v>
          </cell>
          <cell r="N197" t="str">
            <v>OCEANIC</v>
          </cell>
          <cell r="O197">
            <v>1230022.5</v>
          </cell>
          <cell r="P197">
            <v>307505.625</v>
          </cell>
          <cell r="Q197">
            <v>922516.875</v>
          </cell>
          <cell r="R197">
            <v>918750</v>
          </cell>
          <cell r="S197" t="str">
            <v>USD</v>
          </cell>
          <cell r="T197" t="str">
            <v>DECEMBER, 2005</v>
          </cell>
          <cell r="U197">
            <v>38525</v>
          </cell>
          <cell r="V197" t="str">
            <v>OCEANIC/A0080988</v>
          </cell>
          <cell r="W197">
            <v>0</v>
          </cell>
          <cell r="Y197">
            <v>918750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8">
          <cell r="D198">
            <v>38600</v>
          </cell>
          <cell r="F198" t="str">
            <v>NIB</v>
          </cell>
          <cell r="G198" t="str">
            <v>OLAM NIGERIA LIMITED</v>
          </cell>
          <cell r="H198" t="str">
            <v>NIGERIAN RAW COTTON LINT</v>
          </cell>
          <cell r="I198" t="str">
            <v>52.01.00.00</v>
          </cell>
          <cell r="J198" t="str">
            <v>SEPTEMBER, 2005</v>
          </cell>
          <cell r="K198" t="str">
            <v>ITALY</v>
          </cell>
          <cell r="L198" t="str">
            <v>APAPA PORT</v>
          </cell>
          <cell r="M198">
            <v>18.899999999999999</v>
          </cell>
          <cell r="N198" t="str">
            <v>DIAMOND</v>
          </cell>
          <cell r="O198">
            <v>30360.37</v>
          </cell>
          <cell r="P198">
            <v>7590.0924999999997</v>
          </cell>
          <cell r="Q198">
            <v>22770.2775</v>
          </cell>
          <cell r="R198">
            <v>22846.59</v>
          </cell>
          <cell r="S198" t="str">
            <v>USD</v>
          </cell>
          <cell r="T198" t="str">
            <v>DECEMBER, 2005</v>
          </cell>
          <cell r="U198">
            <v>38490</v>
          </cell>
          <cell r="V198" t="str">
            <v>DBL/0001618</v>
          </cell>
          <cell r="W198">
            <v>0</v>
          </cell>
          <cell r="Y198">
            <v>22846.59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</row>
        <row r="199">
          <cell r="D199">
            <v>38600</v>
          </cell>
          <cell r="F199" t="str">
            <v>NIB</v>
          </cell>
          <cell r="G199" t="str">
            <v>OLAM NIGERIA LIMITED</v>
          </cell>
          <cell r="H199" t="str">
            <v>NIGERIAN SPLIT GINGER</v>
          </cell>
          <cell r="I199" t="str">
            <v>09.10.10.00</v>
          </cell>
          <cell r="J199" t="str">
            <v>SEPTEMBER, 2005</v>
          </cell>
          <cell r="K199" t="str">
            <v>INDIA</v>
          </cell>
          <cell r="L199" t="str">
            <v>APAPA PORT</v>
          </cell>
          <cell r="M199">
            <v>43.7</v>
          </cell>
          <cell r="N199" t="str">
            <v>DIAMOND</v>
          </cell>
          <cell r="O199">
            <v>81841.759999999995</v>
          </cell>
          <cell r="P199">
            <v>20460.439999999999</v>
          </cell>
          <cell r="Q199">
            <v>61381.32</v>
          </cell>
          <cell r="R199">
            <v>60480</v>
          </cell>
          <cell r="S199" t="str">
            <v>USD</v>
          </cell>
          <cell r="T199" t="str">
            <v>DECEMBER, 2005</v>
          </cell>
          <cell r="U199">
            <v>38470</v>
          </cell>
          <cell r="V199" t="str">
            <v>DBL/0001609</v>
          </cell>
          <cell r="W199">
            <v>0</v>
          </cell>
          <cell r="Y199">
            <v>60480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D200">
            <v>38600</v>
          </cell>
          <cell r="F200" t="str">
            <v>OMEGA</v>
          </cell>
          <cell r="G200" t="str">
            <v>OVERLAND TECHNICAL COMPANY LIMITED</v>
          </cell>
          <cell r="H200" t="str">
            <v>COMPLETELY FINISHED WOODEN PARQET FLOORING ELEMENTS (APA)</v>
          </cell>
          <cell r="I200" t="str">
            <v>44.09.00.00</v>
          </cell>
          <cell r="J200" t="str">
            <v>SEPTEMBER, 2005</v>
          </cell>
          <cell r="K200" t="str">
            <v>ITALY</v>
          </cell>
          <cell r="L200" t="str">
            <v>TINCAN ISLAND</v>
          </cell>
          <cell r="M200">
            <v>18</v>
          </cell>
          <cell r="N200" t="str">
            <v>UBA</v>
          </cell>
          <cell r="O200">
            <v>23800.98</v>
          </cell>
          <cell r="P200">
            <v>5950.2449999999999</v>
          </cell>
          <cell r="Q200">
            <v>17850.735000000001</v>
          </cell>
          <cell r="R200">
            <v>17963</v>
          </cell>
          <cell r="S200" t="str">
            <v>USD</v>
          </cell>
          <cell r="T200" t="str">
            <v>DECEMBER, 2005</v>
          </cell>
          <cell r="U200">
            <v>38595</v>
          </cell>
          <cell r="V200" t="str">
            <v>UBA/0000631</v>
          </cell>
          <cell r="W200">
            <v>0</v>
          </cell>
          <cell r="Y200">
            <v>17963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D201">
            <v>38600</v>
          </cell>
          <cell r="F201" t="str">
            <v>GTB</v>
          </cell>
          <cell r="G201" t="str">
            <v>GRAND FOUNDRY &amp; ENGINEERING WORKS LIMITED</v>
          </cell>
          <cell r="H201" t="str">
            <v>FERRO MOLYBDENUM LUMPS</v>
          </cell>
          <cell r="I201" t="str">
            <v>72.02.70.00</v>
          </cell>
          <cell r="J201" t="str">
            <v>SEPTEMBER, 2005</v>
          </cell>
          <cell r="K201" t="str">
            <v>INDIA</v>
          </cell>
          <cell r="L201" t="str">
            <v>MMIA, LAGOS</v>
          </cell>
          <cell r="M201">
            <v>0.6</v>
          </cell>
          <cell r="N201" t="str">
            <v>GTB</v>
          </cell>
          <cell r="O201">
            <v>28697.759999999998</v>
          </cell>
          <cell r="P201">
            <v>7174.44</v>
          </cell>
          <cell r="Q201">
            <v>21523.32</v>
          </cell>
          <cell r="R201">
            <v>21600</v>
          </cell>
          <cell r="S201" t="str">
            <v>USD</v>
          </cell>
          <cell r="T201" t="str">
            <v>DECEMBER, 2005</v>
          </cell>
          <cell r="U201">
            <v>38589</v>
          </cell>
          <cell r="V201" t="str">
            <v>GTB/0004300</v>
          </cell>
          <cell r="W201">
            <v>0</v>
          </cell>
          <cell r="Y201">
            <v>21600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D202">
            <v>38600</v>
          </cell>
          <cell r="F202" t="str">
            <v>DIAMOND</v>
          </cell>
          <cell r="G202" t="str">
            <v>OLAM NIGERIA LIMITED</v>
          </cell>
          <cell r="H202" t="str">
            <v>NIGERIAN COTTON LINT</v>
          </cell>
          <cell r="I202" t="str">
            <v>52.01.00.00</v>
          </cell>
          <cell r="J202" t="str">
            <v>SEPTEMBER, 2005</v>
          </cell>
          <cell r="K202" t="str">
            <v>BANGLADESH</v>
          </cell>
          <cell r="L202" t="str">
            <v>APAPA PORT</v>
          </cell>
          <cell r="M202">
            <v>315.8</v>
          </cell>
          <cell r="N202" t="str">
            <v>DIAMOND</v>
          </cell>
          <cell r="O202">
            <v>418477.5</v>
          </cell>
          <cell r="P202">
            <v>104619.375</v>
          </cell>
          <cell r="Q202">
            <v>313858.125</v>
          </cell>
          <cell r="R202">
            <v>314832</v>
          </cell>
          <cell r="S202" t="str">
            <v>USD</v>
          </cell>
          <cell r="T202" t="str">
            <v>DECEMBER, 2005</v>
          </cell>
          <cell r="U202">
            <v>38593</v>
          </cell>
          <cell r="V202" t="str">
            <v>DBL/0002170</v>
          </cell>
          <cell r="W202">
            <v>0</v>
          </cell>
          <cell r="Y202">
            <v>314832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3">
          <cell r="D203">
            <v>38600</v>
          </cell>
          <cell r="F203" t="str">
            <v>DIAMOND</v>
          </cell>
          <cell r="G203" t="str">
            <v>OLAM NIGERIA LIMITED</v>
          </cell>
          <cell r="H203" t="str">
            <v>NIGERIAN COTTON LINT</v>
          </cell>
          <cell r="I203" t="str">
            <v>52.01.00.00</v>
          </cell>
          <cell r="J203" t="str">
            <v>SEPTEMBER, 2005</v>
          </cell>
          <cell r="K203" t="str">
            <v>BANGLADESH</v>
          </cell>
          <cell r="L203" t="str">
            <v>APAPA PORT</v>
          </cell>
          <cell r="M203">
            <v>95.1</v>
          </cell>
          <cell r="N203" t="str">
            <v>DIAMOND</v>
          </cell>
          <cell r="O203">
            <v>125543.25</v>
          </cell>
          <cell r="P203">
            <v>31385.8125</v>
          </cell>
          <cell r="Q203">
            <v>94157.4375</v>
          </cell>
          <cell r="R203">
            <v>94414.95</v>
          </cell>
          <cell r="S203" t="str">
            <v>USD</v>
          </cell>
          <cell r="T203" t="str">
            <v>DECEMBER, 2005</v>
          </cell>
          <cell r="U203">
            <v>38593</v>
          </cell>
          <cell r="V203" t="str">
            <v>DIAMOND/0002170</v>
          </cell>
          <cell r="W203">
            <v>0</v>
          </cell>
          <cell r="Y203">
            <v>94414.95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</row>
        <row r="204">
          <cell r="D204">
            <v>38600</v>
          </cell>
          <cell r="F204" t="str">
            <v>INTERCONTINENTAL</v>
          </cell>
          <cell r="G204" t="str">
            <v>ADVANCED BUSINESS SYSTEMS LIMITED</v>
          </cell>
          <cell r="H204" t="str">
            <v>PROCESSED FURNITURE COMPONENTS</v>
          </cell>
          <cell r="I204" t="str">
            <v>44.09.00.00</v>
          </cell>
          <cell r="J204" t="str">
            <v>SEPTEMBER, 2005</v>
          </cell>
          <cell r="K204" t="str">
            <v>UNITED ARAB EMIRATES (UAE)</v>
          </cell>
          <cell r="L204" t="str">
            <v>TINCAN ISLAND</v>
          </cell>
          <cell r="M204">
            <v>18</v>
          </cell>
          <cell r="N204" t="str">
            <v>ZENITH</v>
          </cell>
          <cell r="O204">
            <v>14946.75</v>
          </cell>
          <cell r="P204">
            <v>3736.6875</v>
          </cell>
          <cell r="Q204">
            <v>11210.0625</v>
          </cell>
          <cell r="R204">
            <v>11048.61</v>
          </cell>
          <cell r="S204" t="str">
            <v>USD</v>
          </cell>
          <cell r="T204" t="str">
            <v>DECEMBER, 2005</v>
          </cell>
          <cell r="U204">
            <v>38586</v>
          </cell>
          <cell r="V204" t="str">
            <v>ZENITH/003614</v>
          </cell>
          <cell r="W204">
            <v>0</v>
          </cell>
          <cell r="Y204">
            <v>11048.61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D205">
            <v>38600</v>
          </cell>
          <cell r="F205" t="str">
            <v>ZENITH</v>
          </cell>
          <cell r="G205" t="str">
            <v>WATERSIDE RUBBER ESTATES LIMITED.</v>
          </cell>
          <cell r="H205" t="str">
            <v>TECHNICALLY SPECIFIED NATURAL RUBBER (TSNR)</v>
          </cell>
          <cell r="I205" t="str">
            <v>40.01.22.00</v>
          </cell>
          <cell r="J205" t="str">
            <v>SEPTEMBER, 2005</v>
          </cell>
          <cell r="K205" t="str">
            <v>BELGIUM</v>
          </cell>
          <cell r="L205" t="str">
            <v>APAPA PORT</v>
          </cell>
          <cell r="M205">
            <v>68.099999999999994</v>
          </cell>
          <cell r="N205" t="str">
            <v>ZENITH</v>
          </cell>
          <cell r="O205">
            <v>133101.94</v>
          </cell>
          <cell r="P205">
            <v>33275.485000000001</v>
          </cell>
          <cell r="Q205">
            <v>99826.455000000002</v>
          </cell>
          <cell r="R205">
            <v>100182.1</v>
          </cell>
          <cell r="S205" t="str">
            <v>USD</v>
          </cell>
          <cell r="T205" t="str">
            <v>DECEMBER, 2005</v>
          </cell>
          <cell r="U205">
            <v>38587</v>
          </cell>
          <cell r="V205" t="str">
            <v>ZENITH/005602</v>
          </cell>
          <cell r="W205">
            <v>0</v>
          </cell>
          <cell r="Y205">
            <v>100182.1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D206">
            <v>38600</v>
          </cell>
          <cell r="F206" t="str">
            <v>NIB</v>
          </cell>
          <cell r="G206" t="str">
            <v>OLAM NIGERIA LIMITED</v>
          </cell>
          <cell r="H206" t="str">
            <v>NIGERIAN POLISHED HULLED SESAME SEED</v>
          </cell>
          <cell r="I206" t="str">
            <v>12.07.40.00</v>
          </cell>
          <cell r="J206" t="str">
            <v>SEPTEMBER, 2005</v>
          </cell>
          <cell r="K206" t="str">
            <v>JAPAN</v>
          </cell>
          <cell r="L206" t="str">
            <v>APAPA PORT</v>
          </cell>
          <cell r="M206">
            <v>309.10000000000002</v>
          </cell>
          <cell r="N206" t="str">
            <v>DIAMOND</v>
          </cell>
          <cell r="O206">
            <v>325167.84000000003</v>
          </cell>
          <cell r="P206">
            <v>81291.960000000006</v>
          </cell>
          <cell r="Q206">
            <v>243875.88</v>
          </cell>
          <cell r="R206">
            <v>244800</v>
          </cell>
          <cell r="S206" t="str">
            <v>USD</v>
          </cell>
          <cell r="T206" t="str">
            <v>DECEMBER, 2005</v>
          </cell>
          <cell r="U206">
            <v>38509</v>
          </cell>
          <cell r="V206" t="str">
            <v>DBL / 0001628</v>
          </cell>
          <cell r="W206">
            <v>0</v>
          </cell>
          <cell r="Y206">
            <v>244800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D207">
            <v>38600</v>
          </cell>
          <cell r="F207" t="str">
            <v>NBM</v>
          </cell>
          <cell r="G207" t="str">
            <v>GENERAL AGRO OIL IND. LIMITED</v>
          </cell>
          <cell r="H207" t="str">
            <v>PALM KERNEL PELLETS</v>
          </cell>
          <cell r="I207" t="str">
            <v>23.06.60.00</v>
          </cell>
          <cell r="J207" t="str">
            <v>SEPTEMBER, 2005</v>
          </cell>
          <cell r="K207" t="str">
            <v>PORTUGAL</v>
          </cell>
          <cell r="L207" t="str">
            <v>ONNE PORT</v>
          </cell>
          <cell r="M207">
            <v>1000.3</v>
          </cell>
          <cell r="N207" t="str">
            <v>ZENITH</v>
          </cell>
          <cell r="O207">
            <v>20280</v>
          </cell>
          <cell r="P207">
            <v>5070</v>
          </cell>
          <cell r="Q207">
            <v>15210</v>
          </cell>
          <cell r="R207">
            <v>15004.05</v>
          </cell>
          <cell r="S207" t="str">
            <v>USD</v>
          </cell>
          <cell r="T207" t="str">
            <v>DECEMBER, 2005</v>
          </cell>
          <cell r="U207">
            <v>38595</v>
          </cell>
          <cell r="V207" t="str">
            <v>ZENITH/004959</v>
          </cell>
          <cell r="W207">
            <v>0</v>
          </cell>
          <cell r="Y207">
            <v>15004.05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8">
          <cell r="D208">
            <v>38600</v>
          </cell>
          <cell r="F208" t="str">
            <v>DIAMOND</v>
          </cell>
          <cell r="G208" t="str">
            <v>OLAM NIGERIA LIMITED</v>
          </cell>
          <cell r="H208" t="str">
            <v>NIGERIAN COTTON LINT</v>
          </cell>
          <cell r="I208" t="str">
            <v>52.01.00.00</v>
          </cell>
          <cell r="J208" t="str">
            <v>SEPTEMBER, 2005</v>
          </cell>
          <cell r="K208" t="str">
            <v>BANGLADESH</v>
          </cell>
          <cell r="L208" t="str">
            <v>APAPA PORT</v>
          </cell>
          <cell r="M208">
            <v>75.5</v>
          </cell>
          <cell r="N208" t="str">
            <v>DIAMOND</v>
          </cell>
          <cell r="O208">
            <v>100434.6</v>
          </cell>
          <cell r="P208">
            <v>25108.65</v>
          </cell>
          <cell r="Q208">
            <v>75325.95</v>
          </cell>
          <cell r="R208">
            <v>75540.78</v>
          </cell>
          <cell r="S208" t="str">
            <v>USD</v>
          </cell>
          <cell r="T208" t="str">
            <v>DECEMBER, 2005</v>
          </cell>
          <cell r="U208">
            <v>38593</v>
          </cell>
          <cell r="V208" t="str">
            <v>DBL / 0002170</v>
          </cell>
          <cell r="W208">
            <v>0</v>
          </cell>
          <cell r="Y208">
            <v>75540.78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</row>
        <row r="209">
          <cell r="D209">
            <v>38601</v>
          </cell>
          <cell r="F209" t="str">
            <v>BROAD</v>
          </cell>
          <cell r="G209" t="str">
            <v>SEAGOLD FISHING CO. (NIG.) LIMITED</v>
          </cell>
          <cell r="H209" t="str">
            <v>FROZEN SEAFOOD</v>
          </cell>
          <cell r="I209" t="str">
            <v>03.06.13.00</v>
          </cell>
          <cell r="J209" t="str">
            <v>SEPTEMBER, 2005</v>
          </cell>
          <cell r="K209" t="str">
            <v>FRANCE</v>
          </cell>
          <cell r="L209" t="str">
            <v>APAPA PORT</v>
          </cell>
          <cell r="M209">
            <v>23.7</v>
          </cell>
          <cell r="N209" t="str">
            <v>DIAMOND</v>
          </cell>
          <cell r="O209">
            <v>151765.99</v>
          </cell>
          <cell r="P209">
            <v>37941.497499999998</v>
          </cell>
          <cell r="Q209">
            <v>113824.49249999999</v>
          </cell>
          <cell r="R209">
            <v>117130.5</v>
          </cell>
          <cell r="S209" t="str">
            <v>USD</v>
          </cell>
          <cell r="T209" t="str">
            <v>DECEMBER, 2005</v>
          </cell>
          <cell r="U209">
            <v>38597</v>
          </cell>
          <cell r="V209" t="str">
            <v>DBL / 0008990</v>
          </cell>
          <cell r="W209">
            <v>0</v>
          </cell>
          <cell r="Y209">
            <v>117130.5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D210">
            <v>38601</v>
          </cell>
          <cell r="F210" t="str">
            <v>NBM</v>
          </cell>
          <cell r="G210" t="str">
            <v>OLOKUN (PISCES) LIMITED</v>
          </cell>
          <cell r="H210" t="str">
            <v>FROZEN SHRIMPS TIGER / WHITE AND PUD SHRIMPS</v>
          </cell>
          <cell r="I210" t="str">
            <v>03.06.13.00</v>
          </cell>
          <cell r="J210" t="str">
            <v>SEPTEMBER, 2005</v>
          </cell>
          <cell r="K210" t="str">
            <v>FRANCE</v>
          </cell>
          <cell r="L210" t="str">
            <v>APAPA PORT</v>
          </cell>
          <cell r="M210">
            <v>25.2</v>
          </cell>
          <cell r="N210" t="str">
            <v>ZENITH</v>
          </cell>
          <cell r="O210">
            <v>353606.99</v>
          </cell>
          <cell r="P210">
            <v>88401.747499999998</v>
          </cell>
          <cell r="Q210">
            <v>265205.24249999999</v>
          </cell>
          <cell r="R210">
            <v>272277</v>
          </cell>
          <cell r="S210" t="str">
            <v>USD</v>
          </cell>
          <cell r="T210" t="str">
            <v>DECEMBER, 2005</v>
          </cell>
          <cell r="U210">
            <v>38595</v>
          </cell>
          <cell r="V210" t="str">
            <v>ZENITH/003711</v>
          </cell>
          <cell r="W210">
            <v>0</v>
          </cell>
          <cell r="Y210">
            <v>272277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D211">
            <v>38601</v>
          </cell>
          <cell r="F211" t="str">
            <v>NBM</v>
          </cell>
          <cell r="G211" t="str">
            <v>CELPLAS INDUSTRIES NIGERIA LIMITED</v>
          </cell>
          <cell r="H211" t="str">
            <v>PLASTIC HOUSEHOLD ITEMS</v>
          </cell>
          <cell r="I211" t="str">
            <v>39.23.10.00</v>
          </cell>
          <cell r="J211" t="str">
            <v>SEPTEMBER, 2005</v>
          </cell>
          <cell r="K211" t="str">
            <v>BENIN</v>
          </cell>
          <cell r="L211" t="str">
            <v>SEME BORDER</v>
          </cell>
          <cell r="M211">
            <v>3.5</v>
          </cell>
          <cell r="N211" t="str">
            <v>PRUDENT</v>
          </cell>
          <cell r="O211">
            <v>11480</v>
          </cell>
          <cell r="P211">
            <v>2870</v>
          </cell>
          <cell r="Q211">
            <v>8610</v>
          </cell>
          <cell r="R211">
            <v>8627.4</v>
          </cell>
          <cell r="S211" t="str">
            <v>USD</v>
          </cell>
          <cell r="T211" t="str">
            <v>DECEMBER, 2005</v>
          </cell>
          <cell r="U211">
            <v>38600</v>
          </cell>
          <cell r="V211" t="str">
            <v>PRUDENT/3238261</v>
          </cell>
          <cell r="W211">
            <v>0</v>
          </cell>
          <cell r="Y211">
            <v>8627.4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D212">
            <v>38601</v>
          </cell>
          <cell r="F212" t="str">
            <v>NBM</v>
          </cell>
          <cell r="G212" t="str">
            <v>HUFAWA ENTERPRISES LIMITED</v>
          </cell>
          <cell r="H212" t="str">
            <v>CRUST/ FINISHED LEATHER-H 12</v>
          </cell>
          <cell r="I212" t="str">
            <v>41.06.19.00</v>
          </cell>
          <cell r="J212" t="str">
            <v>SEPTEMBER, 2005</v>
          </cell>
          <cell r="K212" t="str">
            <v>CHINA</v>
          </cell>
          <cell r="L212" t="str">
            <v>APAPA PORT</v>
          </cell>
          <cell r="M212">
            <v>6.5</v>
          </cell>
          <cell r="N212" t="str">
            <v>UNION</v>
          </cell>
          <cell r="O212">
            <v>506597.93</v>
          </cell>
          <cell r="P212">
            <v>126649.4825</v>
          </cell>
          <cell r="Q212">
            <v>379948.44750000001</v>
          </cell>
          <cell r="R212">
            <v>369030.87</v>
          </cell>
          <cell r="S212" t="str">
            <v>USD</v>
          </cell>
          <cell r="T212" t="str">
            <v>DECEMBER, 2005</v>
          </cell>
          <cell r="U212">
            <v>38572</v>
          </cell>
          <cell r="V212" t="str">
            <v>UBN/0000258</v>
          </cell>
          <cell r="W212">
            <v>0</v>
          </cell>
          <cell r="Y212">
            <v>369030.87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13">
          <cell r="D213">
            <v>38601</v>
          </cell>
          <cell r="F213" t="str">
            <v>NIB</v>
          </cell>
          <cell r="G213" t="str">
            <v>AFPRINT NIGERIA PLC</v>
          </cell>
          <cell r="H213" t="str">
            <v>NE 16/1, 100% COTTON CARDED RINGSPUN YARN</v>
          </cell>
          <cell r="I213" t="str">
            <v>52.03.00.00</v>
          </cell>
          <cell r="J213" t="str">
            <v>SEPTEMBER, 2005</v>
          </cell>
          <cell r="K213" t="str">
            <v>COLOMBIA</v>
          </cell>
          <cell r="L213" t="str">
            <v>APAPA PORT</v>
          </cell>
          <cell r="M213">
            <v>18.8</v>
          </cell>
          <cell r="N213" t="str">
            <v>ZENITH</v>
          </cell>
          <cell r="O213">
            <v>38405.79</v>
          </cell>
          <cell r="P213">
            <v>9601.4475000000002</v>
          </cell>
          <cell r="Q213">
            <v>28804.342499999999</v>
          </cell>
          <cell r="R213">
            <v>27406.959999999999</v>
          </cell>
          <cell r="S213" t="str">
            <v>USD</v>
          </cell>
          <cell r="T213" t="str">
            <v>DECEMBER, 2005</v>
          </cell>
          <cell r="U213">
            <v>38600</v>
          </cell>
          <cell r="V213" t="str">
            <v>ZENITH / 003103</v>
          </cell>
          <cell r="W213">
            <v>0</v>
          </cell>
          <cell r="Y213">
            <v>27406.959999999999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</row>
        <row r="214">
          <cell r="D214">
            <v>38601</v>
          </cell>
          <cell r="F214" t="str">
            <v>SCB</v>
          </cell>
          <cell r="G214" t="str">
            <v>ALKEM NIGERIA LIMITED</v>
          </cell>
          <cell r="H214" t="str">
            <v>POLYESTER STAPLE FIBRE</v>
          </cell>
          <cell r="I214" t="str">
            <v>55.03.20.00</v>
          </cell>
          <cell r="J214" t="str">
            <v>SEPTEMBER, 2005</v>
          </cell>
          <cell r="K214" t="str">
            <v>UNITED KINGDOM</v>
          </cell>
          <cell r="L214" t="str">
            <v>APAPA PORT</v>
          </cell>
          <cell r="M214">
            <v>22.2</v>
          </cell>
          <cell r="N214" t="str">
            <v>ZENITH</v>
          </cell>
          <cell r="O214">
            <v>34551.68</v>
          </cell>
          <cell r="P214">
            <v>8637.92</v>
          </cell>
          <cell r="Q214">
            <v>25913.759999999998</v>
          </cell>
          <cell r="R214">
            <v>15261.19</v>
          </cell>
          <cell r="S214" t="str">
            <v>GBP</v>
          </cell>
          <cell r="T214" t="str">
            <v>DECEMBER, 2005</v>
          </cell>
          <cell r="U214">
            <v>38600</v>
          </cell>
          <cell r="V214" t="str">
            <v>ZENITH/005020</v>
          </cell>
          <cell r="W214">
            <v>0</v>
          </cell>
          <cell r="Y214">
            <v>0</v>
          </cell>
          <cell r="Z214">
            <v>0</v>
          </cell>
          <cell r="AA214">
            <v>15261.19</v>
          </cell>
          <cell r="AB214">
            <v>0</v>
          </cell>
          <cell r="AC214">
            <v>0</v>
          </cell>
        </row>
        <row r="215">
          <cell r="D215">
            <v>38601</v>
          </cell>
          <cell r="F215" t="str">
            <v>SCB</v>
          </cell>
          <cell r="G215" t="str">
            <v>ALKEM NIGERIA LIMITED</v>
          </cell>
          <cell r="H215" t="str">
            <v>POLYESTER STAPLE FIBRES</v>
          </cell>
          <cell r="I215" t="str">
            <v>55.03.20.00</v>
          </cell>
          <cell r="J215" t="str">
            <v>SEPTEMBER, 2005</v>
          </cell>
          <cell r="K215" t="str">
            <v>GERMANY</v>
          </cell>
          <cell r="L215" t="str">
            <v>APAPA PORT</v>
          </cell>
          <cell r="M215">
            <v>85.7</v>
          </cell>
          <cell r="N215" t="str">
            <v>ZENITH</v>
          </cell>
          <cell r="O215">
            <v>137560.73000000001</v>
          </cell>
          <cell r="P215">
            <v>34390.182500000003</v>
          </cell>
          <cell r="Q215">
            <v>103170.5475</v>
          </cell>
          <cell r="R215">
            <v>88044.39</v>
          </cell>
          <cell r="S215" t="str">
            <v>EUR</v>
          </cell>
          <cell r="T215" t="str">
            <v>DECEMBER, 2005</v>
          </cell>
          <cell r="U215">
            <v>38600</v>
          </cell>
          <cell r="V215" t="str">
            <v>ZENITH/005018</v>
          </cell>
          <cell r="W215">
            <v>0</v>
          </cell>
          <cell r="Y215">
            <v>0</v>
          </cell>
          <cell r="Z215">
            <v>88044.39</v>
          </cell>
          <cell r="AA215">
            <v>0</v>
          </cell>
          <cell r="AB215">
            <v>0</v>
          </cell>
          <cell r="AC215">
            <v>0</v>
          </cell>
        </row>
        <row r="216">
          <cell r="D216">
            <v>38601</v>
          </cell>
          <cell r="F216" t="str">
            <v>PRUDENT</v>
          </cell>
          <cell r="G216" t="str">
            <v>AMA IMPEX LIMITED</v>
          </cell>
          <cell r="H216" t="str">
            <v>NIGERIAN PROCESSED WOOD PRODUCTS (WHITE WOOD) GMELINA</v>
          </cell>
          <cell r="I216" t="str">
            <v>44.09.00.00</v>
          </cell>
          <cell r="J216" t="str">
            <v>SEPTEMBER, 2005</v>
          </cell>
          <cell r="K216" t="str">
            <v>INDIA</v>
          </cell>
          <cell r="L216" t="str">
            <v>TINCAN ISLAND</v>
          </cell>
          <cell r="M216">
            <v>504</v>
          </cell>
          <cell r="N216" t="str">
            <v>PRUDENT</v>
          </cell>
          <cell r="O216">
            <v>147315.48000000001</v>
          </cell>
          <cell r="P216">
            <v>36828.870000000003</v>
          </cell>
          <cell r="Q216">
            <v>110486.61</v>
          </cell>
          <cell r="R216">
            <v>110880</v>
          </cell>
          <cell r="S216" t="str">
            <v>USD</v>
          </cell>
          <cell r="T216" t="str">
            <v>DECEMBER, 2005</v>
          </cell>
          <cell r="U216">
            <v>38453</v>
          </cell>
          <cell r="V216" t="str">
            <v>PRUDENT / 3052075</v>
          </cell>
          <cell r="W216" t="str">
            <v>PRUDENT /3238262</v>
          </cell>
          <cell r="Y216">
            <v>110880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</row>
        <row r="217">
          <cell r="D217">
            <v>38601</v>
          </cell>
          <cell r="F217" t="str">
            <v>ECO</v>
          </cell>
          <cell r="G217" t="str">
            <v>KOLORKOTE NIGERIA LIMITED</v>
          </cell>
          <cell r="H217" t="str">
            <v xml:space="preserve">OVEN BAKED COLOR COATED EMBOSSED ALUMINIUM COILS. </v>
          </cell>
          <cell r="I217" t="str">
            <v>76.10.00.00</v>
          </cell>
          <cell r="J217" t="str">
            <v>SEPTEMBER, 2005</v>
          </cell>
          <cell r="K217" t="str">
            <v>GHANA</v>
          </cell>
          <cell r="L217" t="str">
            <v>APAPA PORT</v>
          </cell>
          <cell r="M217">
            <v>32.5</v>
          </cell>
          <cell r="N217" t="str">
            <v>ZENITH</v>
          </cell>
          <cell r="O217">
            <v>134208.57999999999</v>
          </cell>
          <cell r="P217">
            <v>33552.144999999997</v>
          </cell>
          <cell r="Q217">
            <v>100656.435</v>
          </cell>
          <cell r="R217">
            <v>103579.98</v>
          </cell>
          <cell r="S217" t="str">
            <v>USD</v>
          </cell>
          <cell r="T217" t="str">
            <v>DECEMBER, 2005</v>
          </cell>
          <cell r="U217">
            <v>38597</v>
          </cell>
          <cell r="V217" t="str">
            <v>ZENITH / 005425</v>
          </cell>
          <cell r="W217">
            <v>0</v>
          </cell>
          <cell r="Y217">
            <v>103579.98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</row>
        <row r="218">
          <cell r="D218">
            <v>38601</v>
          </cell>
          <cell r="F218" t="str">
            <v>NIB</v>
          </cell>
          <cell r="G218" t="str">
            <v>OLAM NIGERIA LIMITED</v>
          </cell>
          <cell r="H218" t="str">
            <v>NIGERIAN RAW COTTON LINT</v>
          </cell>
          <cell r="I218" t="str">
            <v>52.01.00.00</v>
          </cell>
          <cell r="J218" t="str">
            <v>SEPTEMBER, 2005</v>
          </cell>
          <cell r="K218" t="str">
            <v>ITALY</v>
          </cell>
          <cell r="L218" t="str">
            <v>APAPA PORT</v>
          </cell>
          <cell r="M218">
            <v>18.8</v>
          </cell>
          <cell r="N218" t="str">
            <v>DIAMOND</v>
          </cell>
          <cell r="O218">
            <v>30364.94</v>
          </cell>
          <cell r="P218">
            <v>7591.2349999999997</v>
          </cell>
          <cell r="Q218">
            <v>22773.705000000002</v>
          </cell>
          <cell r="R218">
            <v>22851.11</v>
          </cell>
          <cell r="S218" t="str">
            <v>USD</v>
          </cell>
          <cell r="T218" t="str">
            <v>DECEMBER, 2005</v>
          </cell>
          <cell r="U218">
            <v>38509</v>
          </cell>
          <cell r="V218" t="str">
            <v>DBL/0001626</v>
          </cell>
          <cell r="W218">
            <v>0</v>
          </cell>
          <cell r="Y218">
            <v>22851.11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</row>
        <row r="219">
          <cell r="D219">
            <v>38601</v>
          </cell>
          <cell r="F219" t="str">
            <v>NIB</v>
          </cell>
          <cell r="G219" t="str">
            <v>OLAM NIGERIA LIMITED</v>
          </cell>
          <cell r="H219" t="str">
            <v>NIGERIAN RAW COTTON LINT</v>
          </cell>
          <cell r="I219" t="str">
            <v>52.01.00.00</v>
          </cell>
          <cell r="J219" t="str">
            <v>SEPTEMBER, 2005</v>
          </cell>
          <cell r="K219" t="str">
            <v>ITALY</v>
          </cell>
          <cell r="L219" t="str">
            <v>APAPA PORT</v>
          </cell>
          <cell r="M219">
            <v>18.7</v>
          </cell>
          <cell r="N219" t="str">
            <v>DIAMOND</v>
          </cell>
          <cell r="O219">
            <v>30376.37</v>
          </cell>
          <cell r="P219">
            <v>7594.0924999999997</v>
          </cell>
          <cell r="Q219">
            <v>22782.2775</v>
          </cell>
          <cell r="R219">
            <v>22851.11</v>
          </cell>
          <cell r="S219" t="str">
            <v>USD</v>
          </cell>
          <cell r="T219" t="str">
            <v>DECEMBER, 2005</v>
          </cell>
          <cell r="U219">
            <v>38533</v>
          </cell>
          <cell r="V219" t="str">
            <v>DBL/0001645</v>
          </cell>
          <cell r="W219">
            <v>0</v>
          </cell>
          <cell r="Y219">
            <v>22851.11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</row>
        <row r="220">
          <cell r="D220">
            <v>38601</v>
          </cell>
          <cell r="F220" t="str">
            <v>ZENITH</v>
          </cell>
          <cell r="G220" t="str">
            <v>UNITED NIGERIAN TEXTILES PLC</v>
          </cell>
          <cell r="H220" t="str">
            <v>100% COTTON GREY CLOTH</v>
          </cell>
          <cell r="I220" t="str">
            <v>52.08.12.00</v>
          </cell>
          <cell r="J220" t="str">
            <v>SEPTEMBER, 2005</v>
          </cell>
          <cell r="K220" t="str">
            <v>SENEGAL</v>
          </cell>
          <cell r="L220" t="str">
            <v>APAPA PORT</v>
          </cell>
          <cell r="M220">
            <v>14.3</v>
          </cell>
          <cell r="N220" t="str">
            <v>ZENITH</v>
          </cell>
          <cell r="O220">
            <v>55685.04</v>
          </cell>
          <cell r="P220">
            <v>13921.26</v>
          </cell>
          <cell r="Q220">
            <v>41763.78</v>
          </cell>
          <cell r="R220">
            <v>42976.800000000003</v>
          </cell>
          <cell r="S220" t="str">
            <v>USD</v>
          </cell>
          <cell r="T220" t="str">
            <v>DECEMBER, 2005</v>
          </cell>
          <cell r="U220">
            <v>38600</v>
          </cell>
          <cell r="V220" t="str">
            <v>ZENITH/005622</v>
          </cell>
          <cell r="W220">
            <v>0</v>
          </cell>
          <cell r="Y220">
            <v>42976.800000000003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</row>
        <row r="221">
          <cell r="D221">
            <v>38601</v>
          </cell>
          <cell r="F221" t="str">
            <v>SCB</v>
          </cell>
          <cell r="G221" t="str">
            <v>P.Z. INDUSTRIES PLC</v>
          </cell>
          <cell r="H221" t="str">
            <v>SANPROS, SOAPS, POMADE, MEDICAMENT &amp; PACKING MATERIALS</v>
          </cell>
          <cell r="I221" t="str">
            <v>33.05.90.00</v>
          </cell>
          <cell r="J221" t="str">
            <v>SEPTEMBER, 2005</v>
          </cell>
          <cell r="K221" t="str">
            <v>GHANA</v>
          </cell>
          <cell r="L221" t="str">
            <v>APAPA PORT</v>
          </cell>
          <cell r="M221">
            <v>142.19999999999999</v>
          </cell>
          <cell r="N221" t="str">
            <v>ZENITH</v>
          </cell>
          <cell r="O221">
            <v>262657.78999999998</v>
          </cell>
          <cell r="P221">
            <v>65664.447499999995</v>
          </cell>
          <cell r="Q221">
            <v>196993.3425</v>
          </cell>
          <cell r="R221">
            <v>202714.97</v>
          </cell>
          <cell r="S221" t="str">
            <v>USD</v>
          </cell>
          <cell r="T221" t="str">
            <v>DECEMBER, 2005</v>
          </cell>
          <cell r="U221">
            <v>38598</v>
          </cell>
          <cell r="V221" t="str">
            <v>ZENITH/004167</v>
          </cell>
          <cell r="W221">
            <v>0</v>
          </cell>
          <cell r="Y221">
            <v>202714.97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D222">
            <v>38601</v>
          </cell>
          <cell r="F222" t="str">
            <v>INMB</v>
          </cell>
          <cell r="G222" t="str">
            <v>OLOKUN (PISCES) LIMITED</v>
          </cell>
          <cell r="H222" t="str">
            <v>FROZEN SHRIMPS, CUTTLE FISH AND CRAB CLAWS</v>
          </cell>
          <cell r="I222" t="str">
            <v>03.06.13.00</v>
          </cell>
          <cell r="J222" t="str">
            <v>SEPTEMBER, 2005</v>
          </cell>
          <cell r="K222" t="str">
            <v>NETHERLANDS</v>
          </cell>
          <cell r="L222" t="str">
            <v>APAPA PORT</v>
          </cell>
          <cell r="M222">
            <v>28</v>
          </cell>
          <cell r="N222" t="str">
            <v>ZENITH</v>
          </cell>
          <cell r="O222">
            <v>74612.19</v>
          </cell>
          <cell r="P222">
            <v>18653.047500000001</v>
          </cell>
          <cell r="Q222">
            <v>55959.142500000002</v>
          </cell>
          <cell r="R222">
            <v>57451.45</v>
          </cell>
          <cell r="S222" t="str">
            <v>USD</v>
          </cell>
          <cell r="T222" t="str">
            <v>DECEMBER, 2005</v>
          </cell>
          <cell r="U222">
            <v>38597</v>
          </cell>
          <cell r="V222" t="str">
            <v>ZENITH/003713</v>
          </cell>
          <cell r="W222">
            <v>0</v>
          </cell>
          <cell r="Y222">
            <v>57451.45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D223">
            <v>38601</v>
          </cell>
          <cell r="F223" t="str">
            <v>NIB</v>
          </cell>
          <cell r="G223" t="str">
            <v>OLAM NIGERIA LIMITED</v>
          </cell>
          <cell r="H223" t="str">
            <v>NIGERIAN POLISHED HULLED SESAME SEEDS</v>
          </cell>
          <cell r="I223" t="str">
            <v>12.07.40.00</v>
          </cell>
          <cell r="J223" t="str">
            <v>SEPTEMBER, 2005</v>
          </cell>
          <cell r="K223" t="str">
            <v>TURKEY</v>
          </cell>
          <cell r="L223" t="str">
            <v>APAPA PORT</v>
          </cell>
          <cell r="M223">
            <v>90</v>
          </cell>
          <cell r="N223" t="str">
            <v>DIAMOND</v>
          </cell>
          <cell r="O223">
            <v>95673.600000000006</v>
          </cell>
          <cell r="P223">
            <v>23918.400000000001</v>
          </cell>
          <cell r="Q223">
            <v>71755.199999999997</v>
          </cell>
          <cell r="R223">
            <v>72000</v>
          </cell>
          <cell r="S223" t="str">
            <v>USD</v>
          </cell>
          <cell r="T223" t="str">
            <v>DECEMBER, 2005</v>
          </cell>
          <cell r="U223">
            <v>38533</v>
          </cell>
          <cell r="V223" t="str">
            <v>DBL / 0001647</v>
          </cell>
          <cell r="W223">
            <v>0</v>
          </cell>
          <cell r="Y223">
            <v>72000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D224">
            <v>38601</v>
          </cell>
          <cell r="F224" t="str">
            <v>OMEGA</v>
          </cell>
          <cell r="G224" t="str">
            <v>AGRO FOREST SAWMILL NIGERIA LIMITED</v>
          </cell>
          <cell r="H224" t="str">
            <v>PROCESSED WOOD STRIPS (SEMI IROKO)</v>
          </cell>
          <cell r="I224" t="str">
            <v>44.09.00.00</v>
          </cell>
          <cell r="J224" t="str">
            <v>SEPTEMBER, 2005</v>
          </cell>
          <cell r="K224" t="str">
            <v>FRANCE</v>
          </cell>
          <cell r="L224" t="str">
            <v>TINCAN ISLAND</v>
          </cell>
          <cell r="M224">
            <v>18</v>
          </cell>
          <cell r="N224" t="str">
            <v>OCEANIC</v>
          </cell>
          <cell r="O224">
            <v>8320</v>
          </cell>
          <cell r="P224">
            <v>2080</v>
          </cell>
          <cell r="Q224">
            <v>6240</v>
          </cell>
          <cell r="R224">
            <v>6800</v>
          </cell>
          <cell r="S224" t="str">
            <v>USD</v>
          </cell>
          <cell r="T224" t="str">
            <v>DECEMBER, 2005</v>
          </cell>
          <cell r="U224">
            <v>38600</v>
          </cell>
          <cell r="V224" t="str">
            <v>OCEANIC / A0082406</v>
          </cell>
          <cell r="W224">
            <v>0</v>
          </cell>
          <cell r="Y224">
            <v>6800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5">
          <cell r="D225">
            <v>38601</v>
          </cell>
          <cell r="F225" t="str">
            <v>NIB</v>
          </cell>
          <cell r="G225" t="str">
            <v>OLAM NIGERIA LIMITED</v>
          </cell>
          <cell r="H225" t="str">
            <v>NIGERIAN POLISHED HULLED SESAME SEEDS</v>
          </cell>
          <cell r="I225" t="str">
            <v>12.07.40.00</v>
          </cell>
          <cell r="J225" t="str">
            <v>SEPTEMBER, 2005</v>
          </cell>
          <cell r="K225" t="str">
            <v>JAPAN</v>
          </cell>
          <cell r="L225" t="str">
            <v>APAPA PORT</v>
          </cell>
          <cell r="M225">
            <v>504</v>
          </cell>
          <cell r="N225" t="str">
            <v>DIAMOND</v>
          </cell>
          <cell r="O225">
            <v>535772.16000000003</v>
          </cell>
          <cell r="P225">
            <v>133943.04000000001</v>
          </cell>
          <cell r="Q225">
            <v>401829.12</v>
          </cell>
          <cell r="R225">
            <v>403200</v>
          </cell>
          <cell r="S225" t="str">
            <v>USD</v>
          </cell>
          <cell r="T225" t="str">
            <v>DECEMBER, 2005</v>
          </cell>
          <cell r="U225">
            <v>38518</v>
          </cell>
          <cell r="V225" t="str">
            <v>DBL/0001635</v>
          </cell>
          <cell r="W225">
            <v>0</v>
          </cell>
          <cell r="Y225">
            <v>403200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</row>
        <row r="226">
          <cell r="D226">
            <v>38601</v>
          </cell>
          <cell r="F226" t="str">
            <v>INMB</v>
          </cell>
          <cell r="G226" t="str">
            <v>OLOKUN (PISCES) LIMITED</v>
          </cell>
          <cell r="H226" t="str">
            <v>FROZEN SHRIMPS, SOLE FILLET/BLOCK AND PAN READY</v>
          </cell>
          <cell r="I226" t="str">
            <v>03.06.13.00</v>
          </cell>
          <cell r="J226" t="str">
            <v>SEPTEMBER, 2005</v>
          </cell>
          <cell r="K226" t="str">
            <v>BELGIUM</v>
          </cell>
          <cell r="L226" t="str">
            <v>APAPA PORT</v>
          </cell>
          <cell r="M226">
            <v>12</v>
          </cell>
          <cell r="N226" t="str">
            <v>ZENITH</v>
          </cell>
          <cell r="O226">
            <v>79272.77</v>
          </cell>
          <cell r="P226">
            <v>19818.192500000001</v>
          </cell>
          <cell r="Q226">
            <v>59454.577499999999</v>
          </cell>
          <cell r="R226">
            <v>61040.1</v>
          </cell>
          <cell r="S226" t="str">
            <v>USD</v>
          </cell>
          <cell r="T226" t="str">
            <v>DECEMBER, 2005</v>
          </cell>
          <cell r="U226">
            <v>38597</v>
          </cell>
          <cell r="V226" t="str">
            <v>ZENITH/003712</v>
          </cell>
          <cell r="W226">
            <v>0</v>
          </cell>
          <cell r="Y226">
            <v>61040.1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D227">
            <v>38601</v>
          </cell>
          <cell r="F227" t="str">
            <v>OMEGA</v>
          </cell>
          <cell r="G227" t="str">
            <v>WAN WOOD NIGERIA LIMITED</v>
          </cell>
          <cell r="H227" t="str">
            <v>PROCESSED WOOD STRIPS (IROKO)</v>
          </cell>
          <cell r="I227" t="str">
            <v>44.09.00.00</v>
          </cell>
          <cell r="J227" t="str">
            <v>SEPTEMBER, 2005</v>
          </cell>
          <cell r="K227" t="str">
            <v>ITALY</v>
          </cell>
          <cell r="L227" t="str">
            <v>TINCAN ISLAND</v>
          </cell>
          <cell r="M227">
            <v>18</v>
          </cell>
          <cell r="N227" t="str">
            <v>OCEANIC</v>
          </cell>
          <cell r="O227">
            <v>8320</v>
          </cell>
          <cell r="P227">
            <v>2080</v>
          </cell>
          <cell r="Q227">
            <v>6240</v>
          </cell>
          <cell r="R227">
            <v>6800</v>
          </cell>
          <cell r="S227" t="str">
            <v>USD</v>
          </cell>
          <cell r="T227" t="str">
            <v>DECEMBER, 2005</v>
          </cell>
          <cell r="U227">
            <v>38600</v>
          </cell>
          <cell r="V227" t="str">
            <v>OCEANIC/A 0082407</v>
          </cell>
          <cell r="W227">
            <v>0</v>
          </cell>
          <cell r="Y227">
            <v>6800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D228">
            <v>38602</v>
          </cell>
          <cell r="F228" t="str">
            <v>OMEGA</v>
          </cell>
          <cell r="G228" t="str">
            <v>AGRO FOREST SAWMILL NIGERIA LIMITED</v>
          </cell>
          <cell r="H228" t="str">
            <v>PROCESSED WOOD STRIPS/SEMI IROKO</v>
          </cell>
          <cell r="I228" t="str">
            <v>44.09.00.00</v>
          </cell>
          <cell r="J228" t="str">
            <v>SEPTEMBER, 2005</v>
          </cell>
          <cell r="K228" t="str">
            <v>ITALY</v>
          </cell>
          <cell r="L228" t="str">
            <v>TINCAN ISLAND</v>
          </cell>
          <cell r="M228">
            <v>36</v>
          </cell>
          <cell r="N228" t="str">
            <v>OCEANIC</v>
          </cell>
          <cell r="O228">
            <v>16640</v>
          </cell>
          <cell r="P228">
            <v>4160</v>
          </cell>
          <cell r="Q228">
            <v>12480</v>
          </cell>
          <cell r="R228">
            <v>13600</v>
          </cell>
          <cell r="S228" t="str">
            <v>USD</v>
          </cell>
          <cell r="T228" t="str">
            <v>DECEMBER, 2005</v>
          </cell>
          <cell r="U228">
            <v>38600</v>
          </cell>
          <cell r="V228" t="str">
            <v>OCEANIC/A0082405</v>
          </cell>
          <cell r="W228">
            <v>0</v>
          </cell>
          <cell r="Y228">
            <v>13600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D229">
            <v>38602</v>
          </cell>
          <cell r="F229" t="str">
            <v>NBM</v>
          </cell>
          <cell r="G229" t="str">
            <v>ALPHA WILONAT VENTURES LTD</v>
          </cell>
          <cell r="H229" t="str">
            <v>WOOD CHARCOAL</v>
          </cell>
          <cell r="I229" t="str">
            <v>44.02.00.00</v>
          </cell>
          <cell r="J229" t="str">
            <v>SEPTEMBER, 2005</v>
          </cell>
          <cell r="K229" t="str">
            <v>FRANCE</v>
          </cell>
          <cell r="L229" t="str">
            <v>TINCAN ISLAND</v>
          </cell>
          <cell r="M229">
            <v>46</v>
          </cell>
          <cell r="N229" t="str">
            <v>ZENITH</v>
          </cell>
          <cell r="O229">
            <v>12222.2</v>
          </cell>
          <cell r="P229">
            <v>3055.55</v>
          </cell>
          <cell r="Q229">
            <v>9166.65</v>
          </cell>
          <cell r="R229">
            <v>9200</v>
          </cell>
          <cell r="S229" t="str">
            <v>USD</v>
          </cell>
          <cell r="T229" t="str">
            <v>DECEMBER, 2005</v>
          </cell>
          <cell r="U229">
            <v>38600</v>
          </cell>
          <cell r="V229" t="str">
            <v>ZENITH / 005752</v>
          </cell>
          <cell r="W229" t="str">
            <v>ZENITH / 005772/005774</v>
          </cell>
          <cell r="Y229">
            <v>9200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0">
          <cell r="D230">
            <v>38602</v>
          </cell>
          <cell r="F230" t="str">
            <v>UNION</v>
          </cell>
          <cell r="G230" t="str">
            <v>MULTITAN LIMITED</v>
          </cell>
          <cell r="H230" t="str">
            <v>PROCESSED SHEEP FINISHED LEATHER (TR GRADE)</v>
          </cell>
          <cell r="I230" t="str">
            <v>41.05.30.00</v>
          </cell>
          <cell r="J230" t="str">
            <v>SEPTEMBER, 2005</v>
          </cell>
          <cell r="K230" t="str">
            <v>SPAIN</v>
          </cell>
          <cell r="L230" t="str">
            <v>APAPA PORT</v>
          </cell>
          <cell r="M230">
            <v>8.6</v>
          </cell>
          <cell r="N230" t="str">
            <v>UNION</v>
          </cell>
          <cell r="O230">
            <v>392461.91</v>
          </cell>
          <cell r="P230">
            <v>98115.477499999994</v>
          </cell>
          <cell r="Q230">
            <v>294346.4325</v>
          </cell>
          <cell r="R230">
            <v>302195.96999999997</v>
          </cell>
          <cell r="S230" t="str">
            <v>USD</v>
          </cell>
          <cell r="T230" t="str">
            <v>DECEMBER, 2005</v>
          </cell>
          <cell r="U230">
            <v>38596</v>
          </cell>
          <cell r="V230" t="str">
            <v>UBN/0000274</v>
          </cell>
          <cell r="W230">
            <v>0</v>
          </cell>
          <cell r="Y230">
            <v>302195.96999999997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</row>
        <row r="231">
          <cell r="D231">
            <v>38602</v>
          </cell>
          <cell r="F231" t="str">
            <v>GTB</v>
          </cell>
          <cell r="G231" t="str">
            <v>RONDIG-POINTERS INVESTMENTS LIMITED</v>
          </cell>
          <cell r="H231" t="str">
            <v>NO SPARKLING WOOD CHARCOAL</v>
          </cell>
          <cell r="I231" t="str">
            <v>44.02.00.00</v>
          </cell>
          <cell r="J231" t="str">
            <v>SEPTEMBER, 2005</v>
          </cell>
          <cell r="K231" t="str">
            <v>ISRAEL</v>
          </cell>
          <cell r="L231" t="str">
            <v>TINCAN ISLAND</v>
          </cell>
          <cell r="M231">
            <v>19.7</v>
          </cell>
          <cell r="N231" t="str">
            <v>GTB</v>
          </cell>
          <cell r="O231">
            <v>5109.91</v>
          </cell>
          <cell r="P231">
            <v>1277.4775</v>
          </cell>
          <cell r="Q231">
            <v>3832.4324999999999</v>
          </cell>
          <cell r="R231">
            <v>3736</v>
          </cell>
          <cell r="S231" t="str">
            <v>USD</v>
          </cell>
          <cell r="T231" t="str">
            <v>DECEMBER, 2005</v>
          </cell>
          <cell r="U231">
            <v>38593</v>
          </cell>
          <cell r="V231" t="str">
            <v>GTB / 0004290</v>
          </cell>
          <cell r="W231" t="str">
            <v>GTB / 0002770</v>
          </cell>
          <cell r="Y231">
            <v>3736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D232">
            <v>38602</v>
          </cell>
          <cell r="F232" t="str">
            <v>NIB</v>
          </cell>
          <cell r="G232" t="str">
            <v>OLAM NIGERIA LIMITED</v>
          </cell>
          <cell r="H232" t="str">
            <v>NIGERIAN POLISHED HULLED SESAME SEEDS</v>
          </cell>
          <cell r="I232" t="str">
            <v>12.07.40.00</v>
          </cell>
          <cell r="J232" t="str">
            <v>SEPTEMBER, 2005</v>
          </cell>
          <cell r="K232" t="str">
            <v>JAPAN</v>
          </cell>
          <cell r="L232" t="str">
            <v>APAPA PORT</v>
          </cell>
          <cell r="M232">
            <v>306</v>
          </cell>
          <cell r="N232" t="str">
            <v>DIAMOND</v>
          </cell>
          <cell r="O232">
            <v>325290.23999999999</v>
          </cell>
          <cell r="P232">
            <v>81322.559999999998</v>
          </cell>
          <cell r="Q232">
            <v>243967.68</v>
          </cell>
          <cell r="R232">
            <v>244800</v>
          </cell>
          <cell r="S232" t="str">
            <v>USD</v>
          </cell>
          <cell r="T232" t="str">
            <v>DECEMBER, 2005</v>
          </cell>
          <cell r="U232">
            <v>38533</v>
          </cell>
          <cell r="V232" t="str">
            <v>DBL/0001647</v>
          </cell>
          <cell r="W232">
            <v>0</v>
          </cell>
          <cell r="Y232">
            <v>244800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D233">
            <v>38602</v>
          </cell>
          <cell r="F233" t="str">
            <v>ZENITH</v>
          </cell>
          <cell r="G233" t="str">
            <v>STANMARK COCOA PROCESSING CO. LIMITED</v>
          </cell>
          <cell r="H233" t="str">
            <v>COCOA BUTTER</v>
          </cell>
          <cell r="I233" t="str">
            <v>18.04.00.00</v>
          </cell>
          <cell r="J233" t="str">
            <v>SEPTEMBER, 2005</v>
          </cell>
          <cell r="K233" t="str">
            <v>SOUTH AFRICA</v>
          </cell>
          <cell r="L233" t="str">
            <v>APAPA PORT</v>
          </cell>
          <cell r="M233">
            <v>22</v>
          </cell>
          <cell r="N233" t="str">
            <v>ZENITH</v>
          </cell>
          <cell r="O233">
            <v>126013.6</v>
          </cell>
          <cell r="P233">
            <v>31503.4</v>
          </cell>
          <cell r="Q233">
            <v>94510.2</v>
          </cell>
          <cell r="R233">
            <v>55550</v>
          </cell>
          <cell r="S233" t="str">
            <v>GBP</v>
          </cell>
          <cell r="T233" t="str">
            <v>DECEMBER, 2005</v>
          </cell>
          <cell r="U233">
            <v>38595</v>
          </cell>
          <cell r="V233" t="str">
            <v>ZENITH/005421</v>
          </cell>
          <cell r="W233">
            <v>0</v>
          </cell>
          <cell r="Y233">
            <v>0</v>
          </cell>
          <cell r="Z233">
            <v>0</v>
          </cell>
          <cell r="AA233">
            <v>55550</v>
          </cell>
          <cell r="AB233">
            <v>0</v>
          </cell>
          <cell r="AC233">
            <v>0</v>
          </cell>
        </row>
        <row r="234">
          <cell r="D234">
            <v>38602</v>
          </cell>
          <cell r="F234" t="str">
            <v>NIB</v>
          </cell>
          <cell r="G234" t="str">
            <v>OLAM NIGERIA LIMITED</v>
          </cell>
          <cell r="H234" t="str">
            <v>NIGERIAN POLISHED HULLED SESAME SEEDS</v>
          </cell>
          <cell r="I234" t="str">
            <v>12.07.40.00</v>
          </cell>
          <cell r="J234" t="str">
            <v>SEPTEMBER, 2005</v>
          </cell>
          <cell r="K234" t="str">
            <v>TURKEY</v>
          </cell>
          <cell r="L234" t="str">
            <v>APAPA PORT</v>
          </cell>
          <cell r="M234">
            <v>90</v>
          </cell>
          <cell r="N234" t="str">
            <v>DIAMOND</v>
          </cell>
          <cell r="O234">
            <v>95673.600000000006</v>
          </cell>
          <cell r="P234">
            <v>23918.400000000001</v>
          </cell>
          <cell r="Q234">
            <v>71755.199999999997</v>
          </cell>
          <cell r="R234">
            <v>72000</v>
          </cell>
          <cell r="S234" t="str">
            <v>USD</v>
          </cell>
          <cell r="T234" t="str">
            <v>DECEMBER, 2005</v>
          </cell>
          <cell r="U234">
            <v>38533</v>
          </cell>
          <cell r="V234" t="str">
            <v>DBL/0001647</v>
          </cell>
          <cell r="W234">
            <v>0</v>
          </cell>
          <cell r="Y234">
            <v>72000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5">
          <cell r="D235">
            <v>38602</v>
          </cell>
          <cell r="F235" t="str">
            <v>CAPITAL</v>
          </cell>
          <cell r="G235" t="str">
            <v>SONNEX PACKAGING NIG. LIMITED</v>
          </cell>
          <cell r="H235" t="str">
            <v>SONNEX PREFORMS</v>
          </cell>
          <cell r="I235" t="str">
            <v>39.01.60.00</v>
          </cell>
          <cell r="J235" t="str">
            <v>SEPTEMBER, 2005</v>
          </cell>
          <cell r="K235" t="str">
            <v>TOGO</v>
          </cell>
          <cell r="L235" t="str">
            <v>APAPA PORT</v>
          </cell>
          <cell r="M235">
            <v>14.1</v>
          </cell>
          <cell r="N235" t="str">
            <v>NUB</v>
          </cell>
          <cell r="O235">
            <v>36015.480000000003</v>
          </cell>
          <cell r="P235">
            <v>9003.8700000000008</v>
          </cell>
          <cell r="Q235">
            <v>27011.61</v>
          </cell>
          <cell r="R235">
            <v>27107.85</v>
          </cell>
          <cell r="S235" t="str">
            <v>USD</v>
          </cell>
          <cell r="T235" t="str">
            <v>DECEMBER, 2005</v>
          </cell>
          <cell r="U235">
            <v>38590</v>
          </cell>
          <cell r="V235" t="str">
            <v>NUB/00081</v>
          </cell>
          <cell r="W235">
            <v>0</v>
          </cell>
          <cell r="Y235">
            <v>27107.85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</row>
        <row r="236">
          <cell r="D236">
            <v>38602</v>
          </cell>
          <cell r="F236" t="str">
            <v>EIB</v>
          </cell>
          <cell r="G236" t="str">
            <v>MULTI-TREX INVESTMENTS LIMITED</v>
          </cell>
          <cell r="H236" t="str">
            <v>GOOD FERMENTED NIGERIAN COCOA BEANS - 2004/2005 CROP</v>
          </cell>
          <cell r="I236" t="str">
            <v>18.01.00.00</v>
          </cell>
          <cell r="J236" t="str">
            <v>SEPTEMBER, 2005</v>
          </cell>
          <cell r="K236" t="str">
            <v>FRANCE</v>
          </cell>
          <cell r="L236" t="str">
            <v>APAPA PORT</v>
          </cell>
          <cell r="M236">
            <v>50.8</v>
          </cell>
          <cell r="N236" t="str">
            <v>ZENITH</v>
          </cell>
          <cell r="O236">
            <v>90738.86</v>
          </cell>
          <cell r="P236">
            <v>22684.715</v>
          </cell>
          <cell r="Q236">
            <v>68054.145000000004</v>
          </cell>
          <cell r="R236">
            <v>40000</v>
          </cell>
          <cell r="S236" t="str">
            <v>GBP</v>
          </cell>
          <cell r="T236" t="str">
            <v>DECEMBER, 2005</v>
          </cell>
          <cell r="U236">
            <v>38594</v>
          </cell>
          <cell r="V236" t="str">
            <v>ZENITH/005416</v>
          </cell>
          <cell r="W236">
            <v>0</v>
          </cell>
          <cell r="Y236">
            <v>0</v>
          </cell>
          <cell r="Z236">
            <v>0</v>
          </cell>
          <cell r="AA236">
            <v>40000</v>
          </cell>
          <cell r="AB236">
            <v>0</v>
          </cell>
          <cell r="AC236">
            <v>0</v>
          </cell>
        </row>
        <row r="237">
          <cell r="D237">
            <v>38602</v>
          </cell>
          <cell r="F237" t="str">
            <v>NIB</v>
          </cell>
          <cell r="G237" t="str">
            <v>OLAM NIGERIA LIMITED</v>
          </cell>
          <cell r="H237" t="str">
            <v>NIGERIAN POLISHED HULLED SESAME SEEDS</v>
          </cell>
          <cell r="I237" t="str">
            <v>12.07.40.00</v>
          </cell>
          <cell r="J237" t="str">
            <v>SEPTEMBER, 2005</v>
          </cell>
          <cell r="K237" t="str">
            <v>JAPAN</v>
          </cell>
          <cell r="L237" t="str">
            <v>APAPA PORT</v>
          </cell>
          <cell r="M237">
            <v>306</v>
          </cell>
          <cell r="N237" t="str">
            <v>DIAMOND</v>
          </cell>
          <cell r="O237">
            <v>325290.23999999999</v>
          </cell>
          <cell r="P237">
            <v>81322.559999999998</v>
          </cell>
          <cell r="Q237">
            <v>243967.68</v>
          </cell>
          <cell r="R237">
            <v>244800</v>
          </cell>
          <cell r="S237" t="str">
            <v>USD</v>
          </cell>
          <cell r="T237" t="str">
            <v>DECEMBER, 2005</v>
          </cell>
          <cell r="U237">
            <v>38533</v>
          </cell>
          <cell r="V237" t="str">
            <v>DBL/0001647</v>
          </cell>
          <cell r="W237">
            <v>0</v>
          </cell>
          <cell r="Y237">
            <v>244800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D238">
            <v>38602</v>
          </cell>
          <cell r="F238" t="str">
            <v>UBA</v>
          </cell>
          <cell r="G238" t="str">
            <v>WOOD MILLS INDUSTRIES LIMITED</v>
          </cell>
          <cell r="H238" t="str">
            <v>WOOD FLOOR TILES (APA )</v>
          </cell>
          <cell r="I238" t="str">
            <v>44.09.00.00</v>
          </cell>
          <cell r="J238" t="str">
            <v>SEPTEMBER, 2005</v>
          </cell>
          <cell r="K238" t="str">
            <v>ITALY</v>
          </cell>
          <cell r="L238" t="str">
            <v>TINCAN ISLAND</v>
          </cell>
          <cell r="M238">
            <v>108</v>
          </cell>
          <cell r="N238" t="str">
            <v>OCEANIC</v>
          </cell>
          <cell r="O238">
            <v>158080</v>
          </cell>
          <cell r="P238">
            <v>39520</v>
          </cell>
          <cell r="Q238">
            <v>118560</v>
          </cell>
          <cell r="R238">
            <v>98800</v>
          </cell>
          <cell r="S238" t="str">
            <v>EUR</v>
          </cell>
          <cell r="T238" t="str">
            <v>DECEMBER, 2005</v>
          </cell>
          <cell r="U238">
            <v>38601</v>
          </cell>
          <cell r="V238" t="str">
            <v>OCEANIC / A 0082416</v>
          </cell>
          <cell r="W238">
            <v>0</v>
          </cell>
          <cell r="Y238">
            <v>0</v>
          </cell>
          <cell r="Z238">
            <v>98800</v>
          </cell>
          <cell r="AA238">
            <v>0</v>
          </cell>
          <cell r="AB238">
            <v>0</v>
          </cell>
          <cell r="AC238">
            <v>0</v>
          </cell>
        </row>
        <row r="239">
          <cell r="D239">
            <v>38602</v>
          </cell>
          <cell r="F239" t="str">
            <v>CHARTERED</v>
          </cell>
          <cell r="G239" t="str">
            <v>OLAM NIGERIA LIMITED</v>
          </cell>
          <cell r="H239" t="str">
            <v>NIGERIAN COCOA BUTTER</v>
          </cell>
          <cell r="I239" t="str">
            <v>18.04.00.00</v>
          </cell>
          <cell r="J239" t="str">
            <v>SEPTEMBER, 2005</v>
          </cell>
          <cell r="K239" t="str">
            <v>NETHERLANDS</v>
          </cell>
          <cell r="L239" t="str">
            <v>TINCAN ISLAND</v>
          </cell>
          <cell r="M239">
            <v>20.399999999999999</v>
          </cell>
          <cell r="N239" t="str">
            <v>DIAMOND</v>
          </cell>
          <cell r="O239">
            <v>128864.5</v>
          </cell>
          <cell r="P239">
            <v>32216.125</v>
          </cell>
          <cell r="Q239">
            <v>96648.375</v>
          </cell>
          <cell r="R239">
            <v>97000</v>
          </cell>
          <cell r="S239" t="str">
            <v>USD</v>
          </cell>
          <cell r="T239" t="str">
            <v>DECEMBER, 2005</v>
          </cell>
          <cell r="U239">
            <v>38593</v>
          </cell>
          <cell r="V239" t="str">
            <v>DBL/0002169</v>
          </cell>
          <cell r="W239">
            <v>0</v>
          </cell>
          <cell r="Y239">
            <v>97000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0">
          <cell r="D240">
            <v>38602</v>
          </cell>
          <cell r="F240" t="str">
            <v>DIAMOND</v>
          </cell>
          <cell r="G240" t="str">
            <v>OLAM NIGERIA LIMITED</v>
          </cell>
          <cell r="H240" t="str">
            <v>NIGERIAN HULLED AND POLISHED SESAME SEEDS</v>
          </cell>
          <cell r="I240" t="str">
            <v>12.07.40.00</v>
          </cell>
          <cell r="J240" t="str">
            <v>SEPTEMBER, 2005</v>
          </cell>
          <cell r="K240" t="str">
            <v>NETHERLANDS</v>
          </cell>
          <cell r="L240" t="str">
            <v>APAPA PORT</v>
          </cell>
          <cell r="M240">
            <v>90</v>
          </cell>
          <cell r="N240" t="str">
            <v>DIAMOND</v>
          </cell>
          <cell r="O240">
            <v>89673.75</v>
          </cell>
          <cell r="P240">
            <v>22418.4375</v>
          </cell>
          <cell r="Q240">
            <v>67255.3125</v>
          </cell>
          <cell r="R240">
            <v>67500</v>
          </cell>
          <cell r="S240" t="str">
            <v>USD</v>
          </cell>
          <cell r="T240" t="str">
            <v>DECEMBER, 2005</v>
          </cell>
          <cell r="U240">
            <v>38593</v>
          </cell>
          <cell r="V240" t="str">
            <v>DBL/0002171</v>
          </cell>
          <cell r="W240">
            <v>0</v>
          </cell>
          <cell r="Y240">
            <v>67500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</row>
        <row r="241">
          <cell r="D241">
            <v>38602</v>
          </cell>
          <cell r="F241" t="str">
            <v>CHARTERED</v>
          </cell>
          <cell r="G241" t="str">
            <v>OLAM NIGERIA LIMITED</v>
          </cell>
          <cell r="H241" t="str">
            <v>NIGERIAN COCOA BUTTER</v>
          </cell>
          <cell r="I241" t="str">
            <v>18.04.00.00</v>
          </cell>
          <cell r="J241" t="str">
            <v>SEPTEMBER, 2005</v>
          </cell>
          <cell r="K241" t="str">
            <v>NETHERLANDS</v>
          </cell>
          <cell r="L241" t="str">
            <v>TINCAN ISLAND</v>
          </cell>
          <cell r="M241">
            <v>20.399999999999999</v>
          </cell>
          <cell r="N241" t="str">
            <v>DIAMOND</v>
          </cell>
          <cell r="O241">
            <v>128864.5</v>
          </cell>
          <cell r="P241">
            <v>32216.125</v>
          </cell>
          <cell r="Q241">
            <v>96648.375</v>
          </cell>
          <cell r="R241">
            <v>97000</v>
          </cell>
          <cell r="S241" t="str">
            <v>USD</v>
          </cell>
          <cell r="T241" t="str">
            <v>DECEMBER, 2005</v>
          </cell>
          <cell r="U241">
            <v>38593</v>
          </cell>
          <cell r="V241" t="str">
            <v>DBL/0002169</v>
          </cell>
          <cell r="W241">
            <v>0</v>
          </cell>
          <cell r="Y241">
            <v>97000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D242">
            <v>38602</v>
          </cell>
          <cell r="F242" t="str">
            <v>UNION</v>
          </cell>
          <cell r="G242" t="str">
            <v>WEST AFRICAN RUBBER PRODUCTS (NIG) LIMITED</v>
          </cell>
          <cell r="H242" t="str">
            <v>ASSORTED BATHROOM SLIPPERS</v>
          </cell>
          <cell r="I242" t="str">
            <v>64.02.99.00</v>
          </cell>
          <cell r="J242" t="str">
            <v>SEPTEMBER, 2005</v>
          </cell>
          <cell r="K242" t="str">
            <v>TOGO</v>
          </cell>
          <cell r="L242" t="str">
            <v>SEME BORDER</v>
          </cell>
          <cell r="M242">
            <v>36.299999999999997</v>
          </cell>
          <cell r="N242" t="str">
            <v>UNION</v>
          </cell>
          <cell r="O242">
            <v>62872</v>
          </cell>
          <cell r="P242">
            <v>15718</v>
          </cell>
          <cell r="Q242">
            <v>47154</v>
          </cell>
          <cell r="R242">
            <v>46400</v>
          </cell>
          <cell r="S242" t="str">
            <v>USD</v>
          </cell>
          <cell r="T242" t="str">
            <v>DECEMBER, 2005</v>
          </cell>
          <cell r="U242">
            <v>38582</v>
          </cell>
          <cell r="V242" t="str">
            <v>UBN / 0001152</v>
          </cell>
          <cell r="W242">
            <v>0</v>
          </cell>
          <cell r="Y242">
            <v>46400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D243">
            <v>38602</v>
          </cell>
          <cell r="F243" t="str">
            <v>CHARTERED</v>
          </cell>
          <cell r="G243" t="str">
            <v>OLAM NIGERIA LIMITED</v>
          </cell>
          <cell r="H243" t="str">
            <v>NIGERIAN COCOA CAKE</v>
          </cell>
          <cell r="I243" t="str">
            <v>18.01.00.00</v>
          </cell>
          <cell r="J243" t="str">
            <v>SEPTEMBER, 2005</v>
          </cell>
          <cell r="K243" t="str">
            <v>SPAIN</v>
          </cell>
          <cell r="L243" t="str">
            <v>APAPA PORT</v>
          </cell>
          <cell r="M243">
            <v>67.3</v>
          </cell>
          <cell r="N243" t="str">
            <v>DIAMOND</v>
          </cell>
          <cell r="O243">
            <v>83315.759999999995</v>
          </cell>
          <cell r="P243">
            <v>20828.939999999999</v>
          </cell>
          <cell r="Q243">
            <v>62486.82</v>
          </cell>
          <cell r="R243">
            <v>62700</v>
          </cell>
          <cell r="S243" t="str">
            <v>USD</v>
          </cell>
          <cell r="T243" t="str">
            <v>DECEMBER, 2005</v>
          </cell>
          <cell r="U243">
            <v>38533</v>
          </cell>
          <cell r="V243" t="str">
            <v>DBL/0001643</v>
          </cell>
          <cell r="W243">
            <v>0</v>
          </cell>
          <cell r="Y243">
            <v>62700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D244">
            <v>38602</v>
          </cell>
          <cell r="F244" t="str">
            <v>NIB</v>
          </cell>
          <cell r="G244" t="str">
            <v>OLAM NIGERIA LIMITED</v>
          </cell>
          <cell r="H244" t="str">
            <v>NIGERIAN DRIED SPLIT GINGER - AFFLATOXIN FREE</v>
          </cell>
          <cell r="I244" t="str">
            <v>09.10.10.00</v>
          </cell>
          <cell r="J244" t="str">
            <v>SEPTEMBER, 2005</v>
          </cell>
          <cell r="K244" t="str">
            <v>INDIA</v>
          </cell>
          <cell r="L244" t="str">
            <v>TINCAN ISLAND</v>
          </cell>
          <cell r="M244">
            <v>18.2</v>
          </cell>
          <cell r="N244" t="str">
            <v>DIAMOND</v>
          </cell>
          <cell r="O244">
            <v>52620.480000000003</v>
          </cell>
          <cell r="P244">
            <v>13155.12</v>
          </cell>
          <cell r="Q244">
            <v>39465.360000000001</v>
          </cell>
          <cell r="R244">
            <v>39600</v>
          </cell>
          <cell r="S244" t="str">
            <v>USD</v>
          </cell>
          <cell r="T244" t="str">
            <v>DECEMBER, 2005</v>
          </cell>
          <cell r="U244">
            <v>38533</v>
          </cell>
          <cell r="V244" t="str">
            <v>DBL/0001646</v>
          </cell>
          <cell r="W244">
            <v>0</v>
          </cell>
          <cell r="Y244">
            <v>39600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5">
          <cell r="D245">
            <v>38602</v>
          </cell>
          <cell r="F245" t="str">
            <v>UNION</v>
          </cell>
          <cell r="G245" t="str">
            <v>WEST AFRICAN RUBBER PRODUCTS (NIG) LIMITED</v>
          </cell>
          <cell r="H245" t="str">
            <v>ASSORTED BATHROOM SLIPPERS</v>
          </cell>
          <cell r="I245" t="str">
            <v>64.02.99.00</v>
          </cell>
          <cell r="J245" t="str">
            <v>SEPTEMBER, 2005</v>
          </cell>
          <cell r="K245" t="str">
            <v>TOGO</v>
          </cell>
          <cell r="L245" t="str">
            <v>SEME BORDER</v>
          </cell>
          <cell r="M245">
            <v>35.200000000000003</v>
          </cell>
          <cell r="N245" t="str">
            <v>UNION</v>
          </cell>
          <cell r="O245">
            <v>61517</v>
          </cell>
          <cell r="P245">
            <v>15379.25</v>
          </cell>
          <cell r="Q245">
            <v>46137.75</v>
          </cell>
          <cell r="R245">
            <v>45400</v>
          </cell>
          <cell r="S245" t="str">
            <v>USD</v>
          </cell>
          <cell r="T245" t="str">
            <v>DECEMBER, 2005</v>
          </cell>
          <cell r="U245">
            <v>38569</v>
          </cell>
          <cell r="V245" t="str">
            <v>UBN / 0001146</v>
          </cell>
          <cell r="W245">
            <v>0</v>
          </cell>
          <cell r="Y245">
            <v>45400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</row>
        <row r="246">
          <cell r="D246">
            <v>38602</v>
          </cell>
          <cell r="F246" t="str">
            <v>ECO</v>
          </cell>
          <cell r="G246" t="str">
            <v>UNILEVER NIGERIA PLC</v>
          </cell>
          <cell r="H246" t="str">
            <v>RED CLOSE-UP FAMILY TOOTHPASTE PROMO (50X125 ML)</v>
          </cell>
          <cell r="I246" t="str">
            <v>33.06.10.00</v>
          </cell>
          <cell r="J246" t="str">
            <v>SEPTEMBER, 2005</v>
          </cell>
          <cell r="K246" t="str">
            <v>GHANA</v>
          </cell>
          <cell r="L246" t="str">
            <v>APAPA PORT</v>
          </cell>
          <cell r="M246">
            <v>27.7</v>
          </cell>
          <cell r="N246" t="str">
            <v>UBA</v>
          </cell>
          <cell r="O246">
            <v>86943</v>
          </cell>
          <cell r="P246">
            <v>21735.75</v>
          </cell>
          <cell r="Q246">
            <v>65207.25</v>
          </cell>
          <cell r="R246">
            <v>66945.850000000006</v>
          </cell>
          <cell r="S246" t="str">
            <v>USD</v>
          </cell>
          <cell r="T246" t="str">
            <v>DECEMBER, 2005</v>
          </cell>
          <cell r="U246">
            <v>38601</v>
          </cell>
          <cell r="V246" t="str">
            <v>UBA/0000545</v>
          </cell>
          <cell r="W246">
            <v>0</v>
          </cell>
          <cell r="Y246">
            <v>66945.850000000006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D247">
            <v>38602</v>
          </cell>
          <cell r="F247" t="str">
            <v>UNION</v>
          </cell>
          <cell r="G247" t="str">
            <v>WEST AFRICAN RUBBER PRODUCTS (NIG) LIMITED</v>
          </cell>
          <cell r="H247" t="str">
            <v>ASSORTED BATHROOM SLIPPERS</v>
          </cell>
          <cell r="I247" t="str">
            <v>64.02.99.00</v>
          </cell>
          <cell r="J247" t="str">
            <v>SEPTEMBER, 2005</v>
          </cell>
          <cell r="K247" t="str">
            <v>TOGO</v>
          </cell>
          <cell r="L247" t="str">
            <v>SEME BORDER</v>
          </cell>
          <cell r="M247">
            <v>35.1</v>
          </cell>
          <cell r="N247" t="str">
            <v>UNION</v>
          </cell>
          <cell r="O247">
            <v>60988.55</v>
          </cell>
          <cell r="P247">
            <v>15247.137500000001</v>
          </cell>
          <cell r="Q247">
            <v>45741.412499999999</v>
          </cell>
          <cell r="R247">
            <v>45010</v>
          </cell>
          <cell r="S247" t="str">
            <v>USD</v>
          </cell>
          <cell r="T247" t="str">
            <v>DECEMBER, 2005</v>
          </cell>
          <cell r="U247">
            <v>38582</v>
          </cell>
          <cell r="V247" t="str">
            <v>UBN / 0001156</v>
          </cell>
          <cell r="W247">
            <v>0</v>
          </cell>
          <cell r="Y247">
            <v>45010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D248">
            <v>38602</v>
          </cell>
          <cell r="F248" t="str">
            <v>DIAMOND</v>
          </cell>
          <cell r="G248" t="str">
            <v>OLAM NIGERIA LIMITED</v>
          </cell>
          <cell r="H248" t="str">
            <v>NIGERIAN RAW COTTON LINT</v>
          </cell>
          <cell r="I248" t="str">
            <v>52.01.00.00</v>
          </cell>
          <cell r="J248" t="str">
            <v>SEPTEMBER, 2005</v>
          </cell>
          <cell r="K248" t="str">
            <v>BANGLADESH</v>
          </cell>
          <cell r="L248" t="str">
            <v>APAPA PORT</v>
          </cell>
          <cell r="M248">
            <v>308.10000000000002</v>
          </cell>
          <cell r="N248" t="str">
            <v>DIAMOND</v>
          </cell>
          <cell r="O248">
            <v>418477.5</v>
          </cell>
          <cell r="P248">
            <v>104619.375</v>
          </cell>
          <cell r="Q248">
            <v>313858.125</v>
          </cell>
          <cell r="R248">
            <v>314895</v>
          </cell>
          <cell r="S248" t="str">
            <v>USD</v>
          </cell>
          <cell r="T248" t="str">
            <v>DECEMBER, 2005</v>
          </cell>
          <cell r="U248">
            <v>38593</v>
          </cell>
          <cell r="V248" t="str">
            <v>DBL/0002170</v>
          </cell>
          <cell r="W248">
            <v>0</v>
          </cell>
          <cell r="Y248">
            <v>314895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D249">
            <v>38602</v>
          </cell>
          <cell r="F249" t="str">
            <v>INMB</v>
          </cell>
          <cell r="G249" t="str">
            <v>MATHMER &amp; CO. NIG. LIMITED</v>
          </cell>
          <cell r="H249" t="str">
            <v>PROCESSED ROUGHLY SQUARED SLEEPERS (GMELINA)</v>
          </cell>
          <cell r="I249" t="str">
            <v>44.06.00.00</v>
          </cell>
          <cell r="J249" t="str">
            <v>SEPTEMBER, 2005</v>
          </cell>
          <cell r="K249" t="str">
            <v>INDIA</v>
          </cell>
          <cell r="L249" t="str">
            <v>APAPA PORT</v>
          </cell>
          <cell r="M249">
            <v>679</v>
          </cell>
          <cell r="N249" t="str">
            <v>ZENITH</v>
          </cell>
          <cell r="O249">
            <v>156781</v>
          </cell>
          <cell r="P249">
            <v>39195.25</v>
          </cell>
          <cell r="Q249">
            <v>117585.75</v>
          </cell>
          <cell r="R249">
            <v>121001.25</v>
          </cell>
          <cell r="S249" t="str">
            <v>USD</v>
          </cell>
          <cell r="T249" t="str">
            <v>DECEMBER, 2005</v>
          </cell>
          <cell r="U249">
            <v>38600</v>
          </cell>
          <cell r="V249" t="str">
            <v>ZENITH / 005619</v>
          </cell>
          <cell r="W249">
            <v>0</v>
          </cell>
          <cell r="Y249">
            <v>121001.25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D250">
            <v>38602</v>
          </cell>
          <cell r="F250" t="str">
            <v>ECO</v>
          </cell>
          <cell r="G250" t="str">
            <v>UNILEVER NIGERIA PLC</v>
          </cell>
          <cell r="H250" t="str">
            <v>RED CLOSE-UP FAMILY TOOTHPASTE  (50X125 ML)</v>
          </cell>
          <cell r="I250" t="str">
            <v>33.06.10.00</v>
          </cell>
          <cell r="J250" t="str">
            <v>SEPTEMBER, 2005</v>
          </cell>
          <cell r="K250" t="str">
            <v>GHANA</v>
          </cell>
          <cell r="L250" t="str">
            <v>APAPA PORT</v>
          </cell>
          <cell r="M250">
            <v>52.7</v>
          </cell>
          <cell r="N250" t="str">
            <v>UBA</v>
          </cell>
          <cell r="O250">
            <v>126455.2</v>
          </cell>
          <cell r="P250">
            <v>31613.8</v>
          </cell>
          <cell r="Q250">
            <v>94841.4</v>
          </cell>
          <cell r="R250">
            <v>97370.6</v>
          </cell>
          <cell r="S250" t="str">
            <v>USD</v>
          </cell>
          <cell r="T250" t="str">
            <v>DECEMBER, 2005</v>
          </cell>
          <cell r="U250">
            <v>38567</v>
          </cell>
          <cell r="V250" t="str">
            <v>UBA/0000544</v>
          </cell>
          <cell r="W250">
            <v>0</v>
          </cell>
          <cell r="Y250">
            <v>97370.6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</row>
        <row r="251">
          <cell r="D251">
            <v>38602</v>
          </cell>
          <cell r="F251" t="str">
            <v>ECO</v>
          </cell>
          <cell r="G251" t="str">
            <v>WEST AFRICAN RUBBER PRODUCTS (NIG) LIMITED</v>
          </cell>
          <cell r="H251" t="str">
            <v>ASSORTED BATHROOM SLIPPERS</v>
          </cell>
          <cell r="I251" t="str">
            <v>64.02.99.00</v>
          </cell>
          <cell r="J251" t="str">
            <v>SEPTEMBER, 2005</v>
          </cell>
          <cell r="K251" t="str">
            <v>GHANA</v>
          </cell>
          <cell r="L251" t="str">
            <v>APAPA PORT</v>
          </cell>
          <cell r="M251">
            <v>17.399999999999999</v>
          </cell>
          <cell r="N251" t="str">
            <v>UNION</v>
          </cell>
          <cell r="O251">
            <v>30082.799999999999</v>
          </cell>
          <cell r="P251">
            <v>7520.7</v>
          </cell>
          <cell r="Q251">
            <v>22562.1</v>
          </cell>
          <cell r="R251">
            <v>22790</v>
          </cell>
          <cell r="S251" t="str">
            <v>USD</v>
          </cell>
          <cell r="T251" t="str">
            <v>DECEMBER, 2005</v>
          </cell>
          <cell r="U251">
            <v>38594</v>
          </cell>
          <cell r="V251" t="str">
            <v>UBN / 000116</v>
          </cell>
          <cell r="W251">
            <v>0</v>
          </cell>
          <cell r="Y251">
            <v>22790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D252">
            <v>38602</v>
          </cell>
          <cell r="F252" t="str">
            <v>PRUDENT</v>
          </cell>
          <cell r="G252" t="str">
            <v>HONSYL MERCHANT PLC</v>
          </cell>
          <cell r="H252" t="str">
            <v>PROCESSED WOOD PRODUCTS  (IROKO)</v>
          </cell>
          <cell r="I252" t="str">
            <v>44.09.00.00</v>
          </cell>
          <cell r="J252" t="str">
            <v>SEPTEMBER, 2005</v>
          </cell>
          <cell r="K252" t="str">
            <v>ITALY</v>
          </cell>
          <cell r="L252" t="str">
            <v>TINCAN ISLAND</v>
          </cell>
          <cell r="M252">
            <v>85</v>
          </cell>
          <cell r="N252" t="str">
            <v>PRUDENT</v>
          </cell>
          <cell r="O252">
            <v>63308</v>
          </cell>
          <cell r="P252">
            <v>15827</v>
          </cell>
          <cell r="Q252">
            <v>47481</v>
          </cell>
          <cell r="R252">
            <v>47600</v>
          </cell>
          <cell r="S252" t="str">
            <v>USD</v>
          </cell>
          <cell r="T252" t="str">
            <v>DECEMBER, 2005</v>
          </cell>
          <cell r="U252">
            <v>38590</v>
          </cell>
          <cell r="V252" t="str">
            <v>PRUDENT/A 0000215</v>
          </cell>
          <cell r="W252">
            <v>0</v>
          </cell>
          <cell r="Y252">
            <v>47600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D253">
            <v>38602</v>
          </cell>
          <cell r="F253" t="str">
            <v>UNION</v>
          </cell>
          <cell r="G253" t="str">
            <v>WEST AFRICAN RUBBER PRODUCTS (NIG) LIMITED</v>
          </cell>
          <cell r="H253" t="str">
            <v>ASSORTED BATHROOM SLIPPERS</v>
          </cell>
          <cell r="I253" t="str">
            <v>64.02.99.00</v>
          </cell>
          <cell r="J253" t="str">
            <v>SEPTEMBER, 2005</v>
          </cell>
          <cell r="K253" t="str">
            <v>TOGO</v>
          </cell>
          <cell r="L253" t="str">
            <v>SEME BORDER</v>
          </cell>
          <cell r="M253">
            <v>36.9</v>
          </cell>
          <cell r="N253" t="str">
            <v>UNION</v>
          </cell>
          <cell r="O253">
            <v>62370</v>
          </cell>
          <cell r="P253">
            <v>15592.5</v>
          </cell>
          <cell r="Q253">
            <v>46777.5</v>
          </cell>
          <cell r="R253">
            <v>47250</v>
          </cell>
          <cell r="S253" t="str">
            <v>USD</v>
          </cell>
          <cell r="T253" t="str">
            <v>DECEMBER, 2005</v>
          </cell>
          <cell r="U253">
            <v>38589</v>
          </cell>
          <cell r="V253" t="str">
            <v>UBN/0001159</v>
          </cell>
          <cell r="W253">
            <v>0</v>
          </cell>
          <cell r="Y253">
            <v>47250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D254">
            <v>38602</v>
          </cell>
          <cell r="F254" t="str">
            <v>SCB</v>
          </cell>
          <cell r="G254" t="str">
            <v>ALKEM NIGERIA LIMITED</v>
          </cell>
          <cell r="H254" t="str">
            <v>POLYESTER STAPLE FIBRE</v>
          </cell>
          <cell r="I254" t="str">
            <v>55.03.20.00</v>
          </cell>
          <cell r="J254" t="str">
            <v>SEPTEMBER, 2005</v>
          </cell>
          <cell r="K254" t="str">
            <v>GERMANY</v>
          </cell>
          <cell r="L254" t="str">
            <v>APAPA PORT</v>
          </cell>
          <cell r="M254">
            <v>107.2</v>
          </cell>
          <cell r="N254" t="str">
            <v>ZENITH</v>
          </cell>
          <cell r="O254">
            <v>182743.29</v>
          </cell>
          <cell r="P254">
            <v>45685.822500000002</v>
          </cell>
          <cell r="Q254">
            <v>137057.4675</v>
          </cell>
          <cell r="R254">
            <v>116963.04</v>
          </cell>
          <cell r="S254" t="str">
            <v>EUR</v>
          </cell>
          <cell r="T254" t="str">
            <v>DECEMBER, 2005</v>
          </cell>
          <cell r="U254">
            <v>38600</v>
          </cell>
          <cell r="V254" t="str">
            <v>ZENITH/005017</v>
          </cell>
          <cell r="W254">
            <v>0</v>
          </cell>
          <cell r="Y254">
            <v>0</v>
          </cell>
          <cell r="Z254">
            <v>116963.04</v>
          </cell>
          <cell r="AA254">
            <v>0</v>
          </cell>
          <cell r="AB254">
            <v>0</v>
          </cell>
          <cell r="AC254">
            <v>0</v>
          </cell>
        </row>
        <row r="255">
          <cell r="D255">
            <v>38602</v>
          </cell>
          <cell r="F255" t="str">
            <v>ECO</v>
          </cell>
          <cell r="G255" t="str">
            <v>UNILEVER NIGERIA PLC</v>
          </cell>
          <cell r="H255" t="str">
            <v>RED CLOSE-UP FAMILY TOOTHPASTE (50*125ML)</v>
          </cell>
          <cell r="I255" t="str">
            <v>33.06.10.00</v>
          </cell>
          <cell r="J255" t="str">
            <v>SEPTEMBER, 2005</v>
          </cell>
          <cell r="K255" t="str">
            <v>GHANA</v>
          </cell>
          <cell r="L255" t="str">
            <v>APAPA PORT</v>
          </cell>
          <cell r="M255">
            <v>55.3</v>
          </cell>
          <cell r="N255" t="str">
            <v>UBA</v>
          </cell>
          <cell r="O255">
            <v>173885.15</v>
          </cell>
          <cell r="P255">
            <v>43471.287499999999</v>
          </cell>
          <cell r="Q255">
            <v>130413.8625</v>
          </cell>
          <cell r="R255">
            <v>133891.70000000001</v>
          </cell>
          <cell r="S255" t="str">
            <v>USD</v>
          </cell>
          <cell r="T255" t="str">
            <v>DECEMBER, 2005</v>
          </cell>
          <cell r="U255">
            <v>38601</v>
          </cell>
          <cell r="V255" t="str">
            <v>UBA / 0000546</v>
          </cell>
          <cell r="W255">
            <v>0</v>
          </cell>
          <cell r="Y255">
            <v>133891.70000000001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</row>
        <row r="256">
          <cell r="D256">
            <v>38602</v>
          </cell>
          <cell r="F256" t="str">
            <v>UNION</v>
          </cell>
          <cell r="G256" t="str">
            <v>WEST AFRICAN RUBBER PRODUCTS (NIG) LIMITED</v>
          </cell>
          <cell r="H256" t="str">
            <v>ASSORTED BATHROOM SLIPPERS</v>
          </cell>
          <cell r="I256" t="str">
            <v>64.02.99.00</v>
          </cell>
          <cell r="J256" t="str">
            <v>SEPTEMBER, 2005</v>
          </cell>
          <cell r="K256" t="str">
            <v>TOGO</v>
          </cell>
          <cell r="L256" t="str">
            <v>SEME BORDER</v>
          </cell>
          <cell r="M256">
            <v>35.799999999999997</v>
          </cell>
          <cell r="N256" t="str">
            <v>UNION</v>
          </cell>
          <cell r="O256">
            <v>60390</v>
          </cell>
          <cell r="P256">
            <v>15097.5</v>
          </cell>
          <cell r="Q256">
            <v>45292.5</v>
          </cell>
          <cell r="R256">
            <v>45750</v>
          </cell>
          <cell r="S256" t="str">
            <v>USD</v>
          </cell>
          <cell r="T256" t="str">
            <v>DECEMBER, 2005</v>
          </cell>
          <cell r="U256">
            <v>38589</v>
          </cell>
          <cell r="V256" t="str">
            <v>UNION/0001160</v>
          </cell>
          <cell r="W256">
            <v>0</v>
          </cell>
          <cell r="Y256">
            <v>45750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</row>
        <row r="257">
          <cell r="D257">
            <v>38602</v>
          </cell>
          <cell r="F257" t="str">
            <v>DIAMOND</v>
          </cell>
          <cell r="G257" t="str">
            <v>OLAM NIGERIA LIMITED</v>
          </cell>
          <cell r="H257" t="str">
            <v>NIGERIAN POLISHED HULLED SESAME SEEDS</v>
          </cell>
          <cell r="I257" t="str">
            <v>12.07.40.00</v>
          </cell>
          <cell r="J257" t="str">
            <v>SEPTEMBER, 2005</v>
          </cell>
          <cell r="K257" t="str">
            <v>TURKEY</v>
          </cell>
          <cell r="L257" t="str">
            <v>APAPA PORT</v>
          </cell>
          <cell r="M257">
            <v>91.8</v>
          </cell>
          <cell r="N257" t="str">
            <v>DIAMOND</v>
          </cell>
          <cell r="O257">
            <v>89673.75</v>
          </cell>
          <cell r="P257">
            <v>22418.4375</v>
          </cell>
          <cell r="Q257">
            <v>67255.3125</v>
          </cell>
          <cell r="R257">
            <v>67500</v>
          </cell>
          <cell r="S257" t="str">
            <v>USD</v>
          </cell>
          <cell r="T257" t="str">
            <v>DECEMBER, 2005</v>
          </cell>
          <cell r="U257">
            <v>38593</v>
          </cell>
          <cell r="V257" t="str">
            <v>DBL/0002171</v>
          </cell>
          <cell r="W257">
            <v>0</v>
          </cell>
          <cell r="Y257">
            <v>67500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</row>
        <row r="258">
          <cell r="D258">
            <v>38603</v>
          </cell>
          <cell r="F258" t="str">
            <v>DIAMOND</v>
          </cell>
          <cell r="G258" t="str">
            <v>OLAM NIGERIA LIMITED</v>
          </cell>
          <cell r="H258" t="str">
            <v>NIGERIAN DRIED SPLIT GINGER, AFFLATOXINE FREE</v>
          </cell>
          <cell r="I258" t="str">
            <v>09.10.10.00</v>
          </cell>
          <cell r="J258" t="str">
            <v>SEPTEMBER, 2005</v>
          </cell>
          <cell r="K258" t="str">
            <v>RUSSIA</v>
          </cell>
          <cell r="L258" t="str">
            <v>APAPA PORT</v>
          </cell>
          <cell r="M258">
            <v>9.1</v>
          </cell>
          <cell r="N258" t="str">
            <v>DIAMOND</v>
          </cell>
          <cell r="O258">
            <v>19728.23</v>
          </cell>
          <cell r="P258">
            <v>4932.0574999999999</v>
          </cell>
          <cell r="Q258">
            <v>14796.172500000001</v>
          </cell>
          <cell r="R258">
            <v>14850</v>
          </cell>
          <cell r="S258" t="str">
            <v>USD</v>
          </cell>
          <cell r="T258" t="str">
            <v>DECEMBER, 2005</v>
          </cell>
          <cell r="U258">
            <v>38593</v>
          </cell>
          <cell r="V258" t="str">
            <v>DBL/0002173</v>
          </cell>
          <cell r="W258">
            <v>0</v>
          </cell>
          <cell r="Y258">
            <v>14850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</row>
        <row r="259">
          <cell r="D259">
            <v>38603</v>
          </cell>
          <cell r="F259" t="str">
            <v>CHARTERED</v>
          </cell>
          <cell r="G259" t="str">
            <v>INTERNATIONAL TEXTILE INDUSTRIES (NIG) LTD</v>
          </cell>
          <cell r="H259" t="str">
            <v>VARIOUS TEXTILE FABRIC</v>
          </cell>
          <cell r="I259" t="str">
            <v>55.16.94.00</v>
          </cell>
          <cell r="J259" t="str">
            <v>SEPTEMBER, 2005</v>
          </cell>
          <cell r="K259" t="str">
            <v>BENIN</v>
          </cell>
          <cell r="L259" t="str">
            <v>APAPA PORT</v>
          </cell>
          <cell r="M259">
            <v>2.2999999999999998</v>
          </cell>
          <cell r="N259" t="str">
            <v>UNION</v>
          </cell>
          <cell r="O259">
            <v>15273</v>
          </cell>
          <cell r="P259">
            <v>3818.25</v>
          </cell>
          <cell r="Q259">
            <v>11454.75</v>
          </cell>
          <cell r="R259">
            <v>11495</v>
          </cell>
          <cell r="S259" t="str">
            <v>USD</v>
          </cell>
          <cell r="T259" t="str">
            <v>DECEMBER, 2005</v>
          </cell>
          <cell r="U259">
            <v>38594</v>
          </cell>
          <cell r="V259" t="str">
            <v>UBN/0000370</v>
          </cell>
          <cell r="W259">
            <v>0</v>
          </cell>
          <cell r="Y259">
            <v>11495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</row>
        <row r="260">
          <cell r="D260">
            <v>38603</v>
          </cell>
          <cell r="F260" t="str">
            <v>ZENITH</v>
          </cell>
          <cell r="G260" t="str">
            <v>MARIO JOSE ENTERPRISES LIMITED</v>
          </cell>
          <cell r="H260" t="str">
            <v>FINISHED LEATHER</v>
          </cell>
          <cell r="I260" t="str">
            <v>41.06.19.00</v>
          </cell>
          <cell r="J260" t="str">
            <v>SEPTEMBER, 2005</v>
          </cell>
          <cell r="K260" t="str">
            <v>ITALY</v>
          </cell>
          <cell r="L260" t="str">
            <v>APAPA PORT</v>
          </cell>
          <cell r="M260">
            <v>7.3</v>
          </cell>
          <cell r="N260" t="str">
            <v>ZENITH</v>
          </cell>
          <cell r="O260">
            <v>340269.07</v>
          </cell>
          <cell r="P260">
            <v>85067.267500000002</v>
          </cell>
          <cell r="Q260">
            <v>255201.80249999999</v>
          </cell>
          <cell r="R260">
            <v>256111</v>
          </cell>
          <cell r="S260" t="str">
            <v>USD</v>
          </cell>
          <cell r="T260" t="str">
            <v>DECEMBER, 2005</v>
          </cell>
          <cell r="U260">
            <v>38588</v>
          </cell>
          <cell r="V260" t="str">
            <v>ZENITH/004568</v>
          </cell>
          <cell r="W260">
            <v>0</v>
          </cell>
          <cell r="Y260">
            <v>256111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</row>
        <row r="261">
          <cell r="D261">
            <v>38603</v>
          </cell>
          <cell r="F261" t="str">
            <v>NIB</v>
          </cell>
          <cell r="G261" t="str">
            <v>GLOBE SPINNING MILLS (NIG) PLC</v>
          </cell>
          <cell r="H261" t="str">
            <v>NE 16/1 COTTON CARDED YARN OPEN END</v>
          </cell>
          <cell r="I261" t="str">
            <v>52.03.00.00</v>
          </cell>
          <cell r="J261" t="str">
            <v>SEPTEMBER, 2005</v>
          </cell>
          <cell r="K261" t="str">
            <v>PORTUGAL</v>
          </cell>
          <cell r="L261" t="str">
            <v>APAPA PORT</v>
          </cell>
          <cell r="M261">
            <v>19.899999999999999</v>
          </cell>
          <cell r="N261" t="str">
            <v>ZENITH</v>
          </cell>
          <cell r="O261">
            <v>41628.58</v>
          </cell>
          <cell r="P261">
            <v>10407.145</v>
          </cell>
          <cell r="Q261">
            <v>31221.435000000001</v>
          </cell>
          <cell r="R261">
            <v>26244.92</v>
          </cell>
          <cell r="S261" t="str">
            <v>EUR</v>
          </cell>
          <cell r="T261" t="str">
            <v>DECEMBER, 2005</v>
          </cell>
          <cell r="U261">
            <v>38589</v>
          </cell>
          <cell r="V261" t="str">
            <v>ZENITH / 004091</v>
          </cell>
          <cell r="W261">
            <v>0</v>
          </cell>
          <cell r="Y261">
            <v>0</v>
          </cell>
          <cell r="Z261">
            <v>26244.92</v>
          </cell>
          <cell r="AA261">
            <v>0</v>
          </cell>
          <cell r="AB261">
            <v>0</v>
          </cell>
          <cell r="AC261">
            <v>0</v>
          </cell>
        </row>
        <row r="262">
          <cell r="D262">
            <v>38603</v>
          </cell>
          <cell r="F262" t="str">
            <v>ZENITH</v>
          </cell>
          <cell r="G262" t="str">
            <v>MASVI &amp; SONS (NIG.) LIMITED</v>
          </cell>
          <cell r="H262" t="str">
            <v>SEMI PROCESSED WOOD PRODUCTS (GMELINA)</v>
          </cell>
          <cell r="I262" t="str">
            <v>44.07.00.00</v>
          </cell>
          <cell r="J262" t="str">
            <v>SEPTEMBER, 2005</v>
          </cell>
          <cell r="K262" t="str">
            <v>INDIA</v>
          </cell>
          <cell r="L262" t="str">
            <v>TINCAN ISLAND</v>
          </cell>
          <cell r="M262">
            <v>72</v>
          </cell>
          <cell r="N262" t="str">
            <v>ZENITH</v>
          </cell>
          <cell r="O262">
            <v>19131.84</v>
          </cell>
          <cell r="P262">
            <v>4782.96</v>
          </cell>
          <cell r="Q262">
            <v>14348.88</v>
          </cell>
          <cell r="R262">
            <v>14437.2</v>
          </cell>
          <cell r="S262" t="str">
            <v>USD</v>
          </cell>
          <cell r="T262" t="str">
            <v>DECEMBER, 2005</v>
          </cell>
          <cell r="U262">
            <v>38601</v>
          </cell>
          <cell r="V262" t="str">
            <v>ZENITH/005775</v>
          </cell>
          <cell r="W262" t="str">
            <v>ZENITH/002203</v>
          </cell>
          <cell r="Y262">
            <v>14437.2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</row>
        <row r="263">
          <cell r="D263">
            <v>38603</v>
          </cell>
          <cell r="F263" t="str">
            <v>ZENITH</v>
          </cell>
          <cell r="G263" t="str">
            <v>PROCTER &amp; GAMBLE NIGERIA LIMITED</v>
          </cell>
          <cell r="H263" t="str">
            <v>ALWAYS SANITARY PADS AND PAMPERS BABY  DIAPERS</v>
          </cell>
          <cell r="I263" t="str">
            <v>48.18.40.00</v>
          </cell>
          <cell r="J263" t="str">
            <v>SEPTEMBER, 2005</v>
          </cell>
          <cell r="K263" t="str">
            <v>GHANA</v>
          </cell>
          <cell r="L263" t="str">
            <v>SEME BORDER</v>
          </cell>
          <cell r="M263">
            <v>5.7</v>
          </cell>
          <cell r="N263" t="str">
            <v>ZENITH</v>
          </cell>
          <cell r="O263">
            <v>38567.800000000003</v>
          </cell>
          <cell r="P263">
            <v>9641.9500000000007</v>
          </cell>
          <cell r="Q263">
            <v>28925.85</v>
          </cell>
          <cell r="R263">
            <v>29766</v>
          </cell>
          <cell r="S263" t="str">
            <v>USD</v>
          </cell>
          <cell r="T263" t="str">
            <v>DECEMBER, 2005</v>
          </cell>
          <cell r="U263">
            <v>38602</v>
          </cell>
          <cell r="V263" t="str">
            <v>ZENITH/005631</v>
          </cell>
          <cell r="W263">
            <v>0</v>
          </cell>
          <cell r="Y263">
            <v>29766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D264">
            <v>38603</v>
          </cell>
          <cell r="F264" t="str">
            <v>CHARTERED</v>
          </cell>
          <cell r="G264" t="str">
            <v>OLAM NIGERIA LIMITED</v>
          </cell>
          <cell r="H264" t="str">
            <v>NIGERIAN COCOA BUTTER</v>
          </cell>
          <cell r="I264" t="str">
            <v>18.04.00.00</v>
          </cell>
          <cell r="J264" t="str">
            <v>SEPTEMBER, 2005</v>
          </cell>
          <cell r="K264" t="str">
            <v>NETHERLANDS</v>
          </cell>
          <cell r="L264" t="str">
            <v>APAPA PORT</v>
          </cell>
          <cell r="M264">
            <v>20.399999999999999</v>
          </cell>
          <cell r="N264" t="str">
            <v>DIAMOND</v>
          </cell>
          <cell r="O264">
            <v>128864.5</v>
          </cell>
          <cell r="P264">
            <v>32216.125</v>
          </cell>
          <cell r="Q264">
            <v>96648.375</v>
          </cell>
          <cell r="R264">
            <v>97000</v>
          </cell>
          <cell r="S264" t="str">
            <v>USD</v>
          </cell>
          <cell r="T264" t="str">
            <v>DECEMBER, 2005</v>
          </cell>
          <cell r="U264">
            <v>38593</v>
          </cell>
          <cell r="V264" t="str">
            <v>DBL/0002169</v>
          </cell>
          <cell r="W264">
            <v>0</v>
          </cell>
          <cell r="Y264">
            <v>97000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D265">
            <v>38603</v>
          </cell>
          <cell r="F265" t="str">
            <v>ZENITH</v>
          </cell>
          <cell r="G265" t="str">
            <v>AVOP INTERNATIONAL LIMITED</v>
          </cell>
          <cell r="H265" t="str">
            <v>PROCESSED BATTERY DUST/LEAD CONCENTRATE</v>
          </cell>
          <cell r="I265" t="str">
            <v>85.48.10.00</v>
          </cell>
          <cell r="J265" t="str">
            <v>SEPTEMBER, 2005</v>
          </cell>
          <cell r="K265" t="str">
            <v>INDIA</v>
          </cell>
          <cell r="L265" t="str">
            <v>APAPA PORT</v>
          </cell>
          <cell r="M265">
            <v>138</v>
          </cell>
          <cell r="N265" t="str">
            <v>ZENITH</v>
          </cell>
          <cell r="O265">
            <v>47670.17</v>
          </cell>
          <cell r="P265">
            <v>11917.5425</v>
          </cell>
          <cell r="Q265">
            <v>35752.627500000002</v>
          </cell>
          <cell r="R265">
            <v>35880</v>
          </cell>
          <cell r="S265" t="str">
            <v>USD</v>
          </cell>
          <cell r="T265" t="str">
            <v>DECEMBER, 2005</v>
          </cell>
          <cell r="U265">
            <v>38587</v>
          </cell>
          <cell r="V265" t="str">
            <v>ZENITH/002190</v>
          </cell>
          <cell r="W265">
            <v>0</v>
          </cell>
          <cell r="Y265">
            <v>35880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</row>
        <row r="266">
          <cell r="D266">
            <v>38603</v>
          </cell>
          <cell r="F266" t="str">
            <v>INTERCITY</v>
          </cell>
          <cell r="G266" t="str">
            <v>COTTON AND AGRICULTURAL PROCESSORS LIMITED</v>
          </cell>
          <cell r="H266" t="str">
            <v>NIGERIAN RAW COTTON LINT - CROP 2004/2005 (GRADE NA1)</v>
          </cell>
          <cell r="I266" t="str">
            <v>52.01.00.00</v>
          </cell>
          <cell r="J266" t="str">
            <v>SEPTEMBER, 2005</v>
          </cell>
          <cell r="K266" t="str">
            <v>PAKISTAN</v>
          </cell>
          <cell r="L266" t="str">
            <v>APAPA PORT</v>
          </cell>
          <cell r="M266">
            <v>256</v>
          </cell>
          <cell r="N266" t="str">
            <v>STB</v>
          </cell>
          <cell r="O266">
            <v>297169.40000000002</v>
          </cell>
          <cell r="P266">
            <v>74292.350000000006</v>
          </cell>
          <cell r="Q266">
            <v>222877.05</v>
          </cell>
          <cell r="R266">
            <v>223603.76</v>
          </cell>
          <cell r="S266" t="str">
            <v>USD</v>
          </cell>
          <cell r="T266" t="str">
            <v>DECEMBER, 2005</v>
          </cell>
          <cell r="U266">
            <v>38576</v>
          </cell>
          <cell r="V266" t="str">
            <v>STB/013</v>
          </cell>
          <cell r="W266">
            <v>0</v>
          </cell>
          <cell r="Y266">
            <v>223603.76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7">
          <cell r="D267">
            <v>38603</v>
          </cell>
          <cell r="F267" t="str">
            <v>CAPITAL</v>
          </cell>
          <cell r="G267" t="str">
            <v>ORC FISHING &amp; FOOD PROCESSING LIMITED</v>
          </cell>
          <cell r="H267" t="str">
            <v>VARIOUS PROC SHRIMPS AND CRAB CLAWS</v>
          </cell>
          <cell r="I267" t="str">
            <v>03.06.00.00</v>
          </cell>
          <cell r="J267" t="str">
            <v>SEPTEMBER, 2005</v>
          </cell>
          <cell r="K267" t="str">
            <v>FRANCE</v>
          </cell>
          <cell r="L267" t="str">
            <v>APAPA PORT</v>
          </cell>
          <cell r="M267">
            <v>23.9</v>
          </cell>
          <cell r="N267" t="str">
            <v>ZENITH</v>
          </cell>
          <cell r="O267">
            <v>168581.58</v>
          </cell>
          <cell r="P267">
            <v>42145.394999999997</v>
          </cell>
          <cell r="Q267">
            <v>126436.185</v>
          </cell>
          <cell r="R267">
            <v>130108.5</v>
          </cell>
          <cell r="S267" t="str">
            <v>USD</v>
          </cell>
          <cell r="T267" t="str">
            <v>DECEMBER, 2005</v>
          </cell>
          <cell r="U267">
            <v>38601</v>
          </cell>
          <cell r="V267" t="str">
            <v>ZENITH/003787</v>
          </cell>
          <cell r="W267">
            <v>0</v>
          </cell>
          <cell r="Y267">
            <v>130108.5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</row>
        <row r="268">
          <cell r="D268">
            <v>38603</v>
          </cell>
          <cell r="F268" t="str">
            <v>WEMA</v>
          </cell>
          <cell r="G268" t="str">
            <v>MOBERT NIGERIA LIMITED</v>
          </cell>
          <cell r="H268" t="str">
            <v>VARIOUS PLASTIC WARES</v>
          </cell>
          <cell r="I268" t="str">
            <v>39.24.90.00</v>
          </cell>
          <cell r="J268" t="str">
            <v>SEPTEMBER, 2005</v>
          </cell>
          <cell r="K268" t="str">
            <v>MALI</v>
          </cell>
          <cell r="L268" t="str">
            <v>SEME BORDER</v>
          </cell>
          <cell r="M268">
            <v>28.4</v>
          </cell>
          <cell r="N268" t="str">
            <v>ZENITH</v>
          </cell>
          <cell r="O268">
            <v>31513.65</v>
          </cell>
          <cell r="P268">
            <v>7878.4125000000004</v>
          </cell>
          <cell r="Q268">
            <v>23635.237499999999</v>
          </cell>
          <cell r="R268">
            <v>9150.5</v>
          </cell>
          <cell r="S268" t="str">
            <v>EUR</v>
          </cell>
          <cell r="T268" t="str">
            <v>DECEMBER, 2005</v>
          </cell>
          <cell r="U268">
            <v>38589</v>
          </cell>
          <cell r="V268" t="str">
            <v>ZENITH / 005748</v>
          </cell>
          <cell r="W268" t="str">
            <v>ZENITH/ 005770</v>
          </cell>
          <cell r="Y268">
            <v>0</v>
          </cell>
          <cell r="Z268">
            <v>9150.5</v>
          </cell>
          <cell r="AA268">
            <v>0</v>
          </cell>
          <cell r="AB268">
            <v>0</v>
          </cell>
          <cell r="AC268">
            <v>0</v>
          </cell>
        </row>
        <row r="269">
          <cell r="D269">
            <v>38603</v>
          </cell>
          <cell r="F269" t="str">
            <v>CAPITAL</v>
          </cell>
          <cell r="G269" t="str">
            <v>ALKEM NIGERIA LIMITED</v>
          </cell>
          <cell r="H269" t="str">
            <v>POLYESTER STAPLE FIBRE</v>
          </cell>
          <cell r="I269" t="str">
            <v>55.03.20.00</v>
          </cell>
          <cell r="J269" t="str">
            <v>SEPTEMBER, 2005</v>
          </cell>
          <cell r="K269" t="str">
            <v>GERMANY</v>
          </cell>
          <cell r="L269" t="str">
            <v>APAPA PORT</v>
          </cell>
          <cell r="M269">
            <v>17.899999999999999</v>
          </cell>
          <cell r="N269" t="str">
            <v>ZENITH</v>
          </cell>
          <cell r="O269">
            <v>31507.119999999999</v>
          </cell>
          <cell r="P269">
            <v>7876.78</v>
          </cell>
          <cell r="Q269">
            <v>23630.34</v>
          </cell>
          <cell r="R269">
            <v>20165.82</v>
          </cell>
          <cell r="S269" t="str">
            <v>EUR</v>
          </cell>
          <cell r="T269" t="str">
            <v>DECEMBER, 2005</v>
          </cell>
          <cell r="U269">
            <v>38601</v>
          </cell>
          <cell r="V269" t="str">
            <v>ZENITH / 005022</v>
          </cell>
          <cell r="W269">
            <v>0</v>
          </cell>
          <cell r="Y269">
            <v>0</v>
          </cell>
          <cell r="Z269">
            <v>20165.82</v>
          </cell>
          <cell r="AA269">
            <v>0</v>
          </cell>
          <cell r="AB269">
            <v>0</v>
          </cell>
          <cell r="AC269">
            <v>0</v>
          </cell>
        </row>
        <row r="270">
          <cell r="D270">
            <v>38603</v>
          </cell>
          <cell r="F270" t="str">
            <v>INTERCONTINENTAL</v>
          </cell>
          <cell r="G270" t="str">
            <v>CODINA COMPANY NIG. LIMITED</v>
          </cell>
          <cell r="H270" t="str">
            <v>FINISHED SHEEPSKINS</v>
          </cell>
          <cell r="I270" t="str">
            <v>41.05.30.00</v>
          </cell>
          <cell r="J270" t="str">
            <v>SEPTEMBER, 2005</v>
          </cell>
          <cell r="K270" t="str">
            <v>SPAIN</v>
          </cell>
          <cell r="L270" t="str">
            <v>MMIA, LAGOS</v>
          </cell>
          <cell r="M270">
            <v>8.1999999999999993</v>
          </cell>
          <cell r="N270" t="str">
            <v>ZENITH</v>
          </cell>
          <cell r="O270">
            <v>267590.49</v>
          </cell>
          <cell r="P270">
            <v>66897.622499999998</v>
          </cell>
          <cell r="Q270">
            <v>200692.86749999999</v>
          </cell>
          <cell r="R270">
            <v>171268.88</v>
          </cell>
          <cell r="S270" t="str">
            <v>EUR</v>
          </cell>
          <cell r="T270" t="str">
            <v>DECEMBER, 2005</v>
          </cell>
          <cell r="U270">
            <v>38600</v>
          </cell>
          <cell r="V270" t="str">
            <v>ZENITH/004575</v>
          </cell>
          <cell r="W270">
            <v>0</v>
          </cell>
          <cell r="Y270">
            <v>0</v>
          </cell>
          <cell r="Z270">
            <v>171268.88</v>
          </cell>
          <cell r="AA270">
            <v>0</v>
          </cell>
          <cell r="AB270">
            <v>0</v>
          </cell>
          <cell r="AC270">
            <v>0</v>
          </cell>
        </row>
        <row r="271">
          <cell r="D271">
            <v>38603</v>
          </cell>
          <cell r="F271" t="str">
            <v>GTB</v>
          </cell>
          <cell r="G271" t="str">
            <v>GRAND FOUNDRY &amp; ENGINEERING WORKS LIMITED</v>
          </cell>
          <cell r="H271" t="str">
            <v>FERRO MOLYBDENUM LUMPS (65% MOLY MIN.)</v>
          </cell>
          <cell r="I271" t="str">
            <v>72.02.70.00</v>
          </cell>
          <cell r="J271" t="str">
            <v>SEPTEMBER, 2005</v>
          </cell>
          <cell r="K271" t="str">
            <v>UNITED ARAB EMIRATES (UAE)</v>
          </cell>
          <cell r="L271" t="str">
            <v>MMIA, LAGOS</v>
          </cell>
          <cell r="M271">
            <v>0.2</v>
          </cell>
          <cell r="N271" t="str">
            <v>GTB</v>
          </cell>
          <cell r="O271">
            <v>11948.04</v>
          </cell>
          <cell r="P271">
            <v>2987.01</v>
          </cell>
          <cell r="Q271">
            <v>8961.0300000000007</v>
          </cell>
          <cell r="R271">
            <v>9200</v>
          </cell>
          <cell r="S271" t="str">
            <v>USD</v>
          </cell>
          <cell r="T271" t="str">
            <v>DECEMBER, 2005</v>
          </cell>
          <cell r="U271">
            <v>38593</v>
          </cell>
          <cell r="V271" t="str">
            <v>GTB/0004291</v>
          </cell>
          <cell r="W271">
            <v>0</v>
          </cell>
          <cell r="Y271">
            <v>9200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2">
          <cell r="D272">
            <v>38603</v>
          </cell>
          <cell r="F272" t="str">
            <v>NBM</v>
          </cell>
          <cell r="G272" t="str">
            <v>ALKEM NIGERIA LIMITED</v>
          </cell>
          <cell r="H272" t="str">
            <v>POLYESTER STAPLE FIBRE</v>
          </cell>
          <cell r="I272" t="str">
            <v>55.03.20.00</v>
          </cell>
          <cell r="J272" t="str">
            <v>SEPTEMBER, 2005</v>
          </cell>
          <cell r="K272" t="str">
            <v>UNITED KINGDOM</v>
          </cell>
          <cell r="L272" t="str">
            <v>TINCAN ISLAND</v>
          </cell>
          <cell r="M272">
            <v>8.6999999999999993</v>
          </cell>
          <cell r="N272" t="str">
            <v>ZENITH</v>
          </cell>
          <cell r="O272">
            <v>13664.6</v>
          </cell>
          <cell r="P272">
            <v>3416.15</v>
          </cell>
          <cell r="Q272">
            <v>10248.450000000001</v>
          </cell>
          <cell r="R272">
            <v>6035.54</v>
          </cell>
          <cell r="S272" t="str">
            <v>GBP</v>
          </cell>
          <cell r="T272" t="str">
            <v>DECEMBER, 2005</v>
          </cell>
          <cell r="U272">
            <v>38600</v>
          </cell>
          <cell r="V272" t="str">
            <v>ZENITH / 005019</v>
          </cell>
          <cell r="W272">
            <v>0</v>
          </cell>
          <cell r="Y272">
            <v>0</v>
          </cell>
          <cell r="Z272">
            <v>0</v>
          </cell>
          <cell r="AA272">
            <v>6035.54</v>
          </cell>
          <cell r="AB272">
            <v>0</v>
          </cell>
          <cell r="AC272">
            <v>0</v>
          </cell>
        </row>
        <row r="273">
          <cell r="D273">
            <v>38603</v>
          </cell>
          <cell r="F273" t="str">
            <v>IBTC</v>
          </cell>
          <cell r="G273" t="str">
            <v>WAHUM PACKAGING LIMITED</v>
          </cell>
          <cell r="H273" t="str">
            <v>WASTE PAPER</v>
          </cell>
          <cell r="I273" t="str">
            <v>47.07.00.00</v>
          </cell>
          <cell r="J273" t="str">
            <v>SEPTEMBER, 2005</v>
          </cell>
          <cell r="K273" t="str">
            <v>CHINA</v>
          </cell>
          <cell r="L273" t="str">
            <v>TINCAN ISLAND</v>
          </cell>
          <cell r="M273">
            <v>32</v>
          </cell>
          <cell r="N273" t="str">
            <v>ZENITH</v>
          </cell>
          <cell r="O273">
            <v>1575.57</v>
          </cell>
          <cell r="P273">
            <v>393.89249999999998</v>
          </cell>
          <cell r="Q273">
            <v>1181.6775</v>
          </cell>
          <cell r="R273">
            <v>1216</v>
          </cell>
          <cell r="S273" t="str">
            <v>USD</v>
          </cell>
          <cell r="T273" t="str">
            <v>DECEMBER, 2005</v>
          </cell>
          <cell r="U273">
            <v>38596</v>
          </cell>
          <cell r="V273" t="str">
            <v>ZENITH/005423</v>
          </cell>
          <cell r="W273">
            <v>0</v>
          </cell>
          <cell r="Y273">
            <v>1216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D274">
            <v>38603</v>
          </cell>
          <cell r="F274" t="str">
            <v>CITIZENS</v>
          </cell>
          <cell r="G274" t="str">
            <v>SALINI NIGERIA LIMITED</v>
          </cell>
          <cell r="H274" t="str">
            <v>USED BULLDOZER CATERPILLAR DSR PLUS RIPPER ID BLADE AND ARM &amp; SPARE PARTS</v>
          </cell>
          <cell r="I274" t="str">
            <v>84.29.19.00</v>
          </cell>
          <cell r="J274" t="str">
            <v>SEPTEMBER, 2005</v>
          </cell>
          <cell r="K274" t="str">
            <v>SIERRA LEONE</v>
          </cell>
          <cell r="L274" t="str">
            <v>TINCAN ISLAND</v>
          </cell>
          <cell r="M274">
            <v>37.799999999999997</v>
          </cell>
          <cell r="N274" t="str">
            <v>PRUDENT</v>
          </cell>
          <cell r="O274">
            <v>132052.38</v>
          </cell>
          <cell r="P274">
            <v>33013.095000000001</v>
          </cell>
          <cell r="Q274">
            <v>99039.285000000003</v>
          </cell>
          <cell r="R274">
            <v>79430</v>
          </cell>
          <cell r="S274" t="str">
            <v>EUR</v>
          </cell>
          <cell r="T274" t="str">
            <v>DECEMBER, 2005</v>
          </cell>
          <cell r="U274">
            <v>38601</v>
          </cell>
          <cell r="V274" t="str">
            <v>PRUDENT/3238300</v>
          </cell>
          <cell r="W274">
            <v>0</v>
          </cell>
          <cell r="Y274">
            <v>0</v>
          </cell>
          <cell r="Z274">
            <v>79430</v>
          </cell>
          <cell r="AA274">
            <v>0</v>
          </cell>
          <cell r="AB274">
            <v>0</v>
          </cell>
          <cell r="AC274">
            <v>0</v>
          </cell>
        </row>
        <row r="275">
          <cell r="D275">
            <v>38603</v>
          </cell>
          <cell r="F275" t="str">
            <v>ZENITH</v>
          </cell>
          <cell r="G275" t="str">
            <v>MINL LIMITED</v>
          </cell>
          <cell r="H275" t="str">
            <v>SECONDARY ALUMINIUM ALLOY INGOTS</v>
          </cell>
          <cell r="I275" t="str">
            <v>76.01.20.00</v>
          </cell>
          <cell r="J275" t="str">
            <v>SEPTEMBER, 2005</v>
          </cell>
          <cell r="K275" t="str">
            <v>MALAYSIA</v>
          </cell>
          <cell r="L275" t="str">
            <v>APAPA PORT</v>
          </cell>
          <cell r="M275">
            <v>127.3</v>
          </cell>
          <cell r="N275" t="str">
            <v>ZENITH</v>
          </cell>
          <cell r="O275">
            <v>254156.74</v>
          </cell>
          <cell r="P275">
            <v>63539.184999999998</v>
          </cell>
          <cell r="Q275">
            <v>190617.55499999999</v>
          </cell>
          <cell r="R275">
            <v>196154</v>
          </cell>
          <cell r="S275" t="str">
            <v>USD</v>
          </cell>
          <cell r="T275" t="str">
            <v>DECEMBER, 2005</v>
          </cell>
          <cell r="U275">
            <v>38602</v>
          </cell>
          <cell r="V275" t="str">
            <v>ZENITH/005629</v>
          </cell>
          <cell r="W275">
            <v>0</v>
          </cell>
          <cell r="Y275">
            <v>196154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D276">
            <v>38603</v>
          </cell>
          <cell r="F276" t="str">
            <v>UTB</v>
          </cell>
          <cell r="G276" t="str">
            <v>BEL PAPYRUS LIMITED</v>
          </cell>
          <cell r="H276" t="str">
            <v>TOILET PAPER PRIME PULP RECYCLED WHITE</v>
          </cell>
          <cell r="I276" t="str">
            <v>48.03.11.00</v>
          </cell>
          <cell r="J276" t="str">
            <v>SEPTEMBER, 2005</v>
          </cell>
          <cell r="K276" t="str">
            <v>ANGOLA</v>
          </cell>
          <cell r="L276" t="str">
            <v>APAPA PORT</v>
          </cell>
          <cell r="M276">
            <v>81.2</v>
          </cell>
          <cell r="N276" t="str">
            <v>ZENITH</v>
          </cell>
          <cell r="O276">
            <v>123642.17</v>
          </cell>
          <cell r="P276">
            <v>30910.5425</v>
          </cell>
          <cell r="Q276">
            <v>92731.627500000002</v>
          </cell>
          <cell r="R276">
            <v>95495.12</v>
          </cell>
          <cell r="S276" t="str">
            <v>USD</v>
          </cell>
          <cell r="T276" t="str">
            <v>DECEMBER, 2005</v>
          </cell>
          <cell r="U276">
            <v>38594</v>
          </cell>
          <cell r="V276" t="str">
            <v>ZENITH / 005764</v>
          </cell>
          <cell r="W276" t="str">
            <v>ZENITH / 005776</v>
          </cell>
          <cell r="Y276">
            <v>95495.12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7">
          <cell r="D277">
            <v>38603</v>
          </cell>
          <cell r="F277" t="str">
            <v>UBA</v>
          </cell>
          <cell r="G277" t="str">
            <v>SAPELE INTEGRATED INDUSTRIES LIMITED</v>
          </cell>
          <cell r="H277" t="str">
            <v>NIGERIAN SPECIFIED RUBBER (NSR 10)</v>
          </cell>
          <cell r="I277" t="str">
            <v>40.01.22.00</v>
          </cell>
          <cell r="J277" t="str">
            <v>SEPTEMBER, 2005</v>
          </cell>
          <cell r="K277" t="str">
            <v>SPAIN</v>
          </cell>
          <cell r="L277" t="str">
            <v>APAPA PORT</v>
          </cell>
          <cell r="M277">
            <v>108.4</v>
          </cell>
          <cell r="N277" t="str">
            <v>UBA</v>
          </cell>
          <cell r="O277">
            <v>188888.11</v>
          </cell>
          <cell r="P277">
            <v>47222.027499999997</v>
          </cell>
          <cell r="Q277">
            <v>141666.08249999999</v>
          </cell>
          <cell r="R277">
            <v>142128</v>
          </cell>
          <cell r="S277" t="str">
            <v>USD</v>
          </cell>
          <cell r="T277" t="str">
            <v>DECEMBER, 2005</v>
          </cell>
          <cell r="U277">
            <v>38574</v>
          </cell>
          <cell r="V277" t="str">
            <v>UBA/0000538</v>
          </cell>
          <cell r="W277">
            <v>0</v>
          </cell>
          <cell r="Y277">
            <v>142128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</row>
        <row r="278">
          <cell r="D278">
            <v>38603</v>
          </cell>
          <cell r="F278" t="str">
            <v>IBTC</v>
          </cell>
          <cell r="G278" t="str">
            <v>WAHUM PACKAGING LIMITED</v>
          </cell>
          <cell r="H278" t="str">
            <v>WASTE PAPER</v>
          </cell>
          <cell r="I278" t="str">
            <v>47.07.00.00</v>
          </cell>
          <cell r="J278" t="str">
            <v>SEPTEMBER, 2005</v>
          </cell>
          <cell r="K278" t="str">
            <v>CHINA</v>
          </cell>
          <cell r="L278" t="str">
            <v>APAPA PORT</v>
          </cell>
          <cell r="M278">
            <v>192</v>
          </cell>
          <cell r="N278" t="str">
            <v>ZENITH</v>
          </cell>
          <cell r="O278">
            <v>9453.43</v>
          </cell>
          <cell r="P278">
            <v>2363.3575000000001</v>
          </cell>
          <cell r="Q278">
            <v>7090.0725000000002</v>
          </cell>
          <cell r="R278">
            <v>7296</v>
          </cell>
          <cell r="S278" t="str">
            <v>USD</v>
          </cell>
          <cell r="T278" t="str">
            <v>DECEMBER, 2005</v>
          </cell>
          <cell r="U278">
            <v>38596</v>
          </cell>
          <cell r="V278" t="str">
            <v>ZENITH/005424</v>
          </cell>
          <cell r="W278">
            <v>0</v>
          </cell>
          <cell r="Y278">
            <v>7296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D279">
            <v>38602</v>
          </cell>
          <cell r="F279" t="str">
            <v>ZENITH</v>
          </cell>
          <cell r="G279" t="str">
            <v>MINL LIMITED</v>
          </cell>
          <cell r="H279" t="str">
            <v>SECONDARY ALUMINIUM INGOTS</v>
          </cell>
          <cell r="I279" t="str">
            <v>76.01.10.00</v>
          </cell>
          <cell r="J279" t="str">
            <v>SEPTEMBER, 2005</v>
          </cell>
          <cell r="K279" t="str">
            <v>INDIA</v>
          </cell>
          <cell r="L279" t="str">
            <v>APAPA PORT</v>
          </cell>
          <cell r="M279">
            <v>104.2</v>
          </cell>
          <cell r="N279" t="str">
            <v>ZENITH</v>
          </cell>
          <cell r="O279">
            <v>192047.35999999999</v>
          </cell>
          <cell r="P279">
            <v>48011.839999999997</v>
          </cell>
          <cell r="Q279">
            <v>144035.51999999999</v>
          </cell>
          <cell r="R279">
            <v>145082.65</v>
          </cell>
          <cell r="S279" t="str">
            <v>USD</v>
          </cell>
          <cell r="T279" t="str">
            <v>DECEMBER, 2005</v>
          </cell>
          <cell r="U279">
            <v>38597</v>
          </cell>
          <cell r="V279" t="str">
            <v>ZENITH/005628</v>
          </cell>
          <cell r="W279">
            <v>0</v>
          </cell>
          <cell r="Y279">
            <v>145082.65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D280">
            <v>38604</v>
          </cell>
          <cell r="F280" t="str">
            <v>CHARTERED</v>
          </cell>
          <cell r="G280" t="str">
            <v>OLAM NIGERIA LIMITED</v>
          </cell>
          <cell r="H280" t="str">
            <v>NIGERIAN CASHEW NUT KERNELS</v>
          </cell>
          <cell r="I280" t="str">
            <v>08.01.32.00</v>
          </cell>
          <cell r="J280" t="str">
            <v>SEPTEMBER, 2005</v>
          </cell>
          <cell r="K280" t="str">
            <v>VIETNAM</v>
          </cell>
          <cell r="L280" t="str">
            <v>APAPA PORT</v>
          </cell>
          <cell r="M280">
            <v>506.5</v>
          </cell>
          <cell r="N280" t="str">
            <v>DIAMOND</v>
          </cell>
          <cell r="O280">
            <v>830062.5</v>
          </cell>
          <cell r="P280">
            <v>207515.625</v>
          </cell>
          <cell r="Q280">
            <v>622546.875</v>
          </cell>
          <cell r="R280">
            <v>624675</v>
          </cell>
          <cell r="S280" t="str">
            <v>USD</v>
          </cell>
          <cell r="T280" t="str">
            <v>DECEMBER, 2005</v>
          </cell>
          <cell r="U280">
            <v>38490</v>
          </cell>
          <cell r="V280" t="str">
            <v>DBL/0001619</v>
          </cell>
          <cell r="W280">
            <v>0</v>
          </cell>
          <cell r="Y280">
            <v>624675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D281">
            <v>38604</v>
          </cell>
          <cell r="F281" t="str">
            <v>NIB</v>
          </cell>
          <cell r="G281" t="str">
            <v>OLAM NIGERIA LIMITED</v>
          </cell>
          <cell r="H281" t="str">
            <v>NIGERIAN CASHEW NUTS KERNELS</v>
          </cell>
          <cell r="I281" t="str">
            <v>08.01.32.00</v>
          </cell>
          <cell r="J281" t="str">
            <v>SEPTEMBER, 2005</v>
          </cell>
          <cell r="K281" t="str">
            <v>VIETNAM</v>
          </cell>
          <cell r="L281" t="str">
            <v>APAPA PORT</v>
          </cell>
          <cell r="M281">
            <v>506.7</v>
          </cell>
          <cell r="N281" t="str">
            <v>DIAMOND</v>
          </cell>
          <cell r="O281">
            <v>830187.5</v>
          </cell>
          <cell r="P281">
            <v>207546.875</v>
          </cell>
          <cell r="Q281">
            <v>622640.625</v>
          </cell>
          <cell r="R281">
            <v>624987.5</v>
          </cell>
          <cell r="S281" t="str">
            <v>USD</v>
          </cell>
          <cell r="T281" t="str">
            <v>DECEMBER, 2005</v>
          </cell>
          <cell r="U281">
            <v>38509</v>
          </cell>
          <cell r="V281" t="str">
            <v>DBL/0001625</v>
          </cell>
          <cell r="W281">
            <v>0</v>
          </cell>
          <cell r="Y281">
            <v>624987.5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2">
          <cell r="D282">
            <v>38604</v>
          </cell>
          <cell r="F282" t="str">
            <v>CHARTERED</v>
          </cell>
          <cell r="G282" t="str">
            <v>OLAM NIGERIA LIMITED</v>
          </cell>
          <cell r="H282" t="str">
            <v>NIGERIAN CASHEW NUT KERNELS</v>
          </cell>
          <cell r="I282" t="str">
            <v>08.01.32.00</v>
          </cell>
          <cell r="J282" t="str">
            <v>SEPTEMBER, 2005</v>
          </cell>
          <cell r="K282" t="str">
            <v>VIETNAM</v>
          </cell>
          <cell r="L282" t="str">
            <v>APAPA PORT</v>
          </cell>
          <cell r="M282">
            <v>506.7</v>
          </cell>
          <cell r="N282" t="str">
            <v>DIAMOND</v>
          </cell>
          <cell r="O282">
            <v>830062.5</v>
          </cell>
          <cell r="P282">
            <v>207515.625</v>
          </cell>
          <cell r="Q282">
            <v>622546.875</v>
          </cell>
          <cell r="R282">
            <v>624962.5</v>
          </cell>
          <cell r="S282" t="str">
            <v>USD</v>
          </cell>
          <cell r="T282" t="str">
            <v>DECEMBER, 2005</v>
          </cell>
          <cell r="U282">
            <v>38490</v>
          </cell>
          <cell r="V282" t="str">
            <v>DBL/0001619</v>
          </cell>
          <cell r="W282">
            <v>0</v>
          </cell>
          <cell r="Y282">
            <v>624962.5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</row>
        <row r="283">
          <cell r="D283">
            <v>38604</v>
          </cell>
          <cell r="F283" t="str">
            <v>CHARTERED</v>
          </cell>
          <cell r="G283" t="str">
            <v>OLAM NIGERIA LIMITED</v>
          </cell>
          <cell r="H283" t="str">
            <v>NIGERIAN CASHEW NUT KERNELS</v>
          </cell>
          <cell r="I283" t="str">
            <v>08.01.32.00</v>
          </cell>
          <cell r="J283" t="str">
            <v>SEPTEMBER, 2005</v>
          </cell>
          <cell r="K283" t="str">
            <v>VIETNAM</v>
          </cell>
          <cell r="L283" t="str">
            <v>APAPA PORT</v>
          </cell>
          <cell r="M283">
            <v>506.2</v>
          </cell>
          <cell r="N283" t="str">
            <v>DIAMOND</v>
          </cell>
          <cell r="O283">
            <v>830062.5</v>
          </cell>
          <cell r="P283">
            <v>207515.625</v>
          </cell>
          <cell r="Q283">
            <v>622546.875</v>
          </cell>
          <cell r="R283">
            <v>624525</v>
          </cell>
          <cell r="S283" t="str">
            <v>USD</v>
          </cell>
          <cell r="T283" t="str">
            <v>DECEMBER, 2005</v>
          </cell>
          <cell r="U283">
            <v>38490</v>
          </cell>
          <cell r="V283" t="str">
            <v>DBL/0001619</v>
          </cell>
          <cell r="W283">
            <v>0</v>
          </cell>
          <cell r="Y283">
            <v>624525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D284">
            <v>38604</v>
          </cell>
          <cell r="F284" t="str">
            <v>CHARTERED</v>
          </cell>
          <cell r="G284" t="str">
            <v>OLAM NIGERIA LIMITED</v>
          </cell>
          <cell r="H284" t="str">
            <v>NIGERIAN COCOA BEANS</v>
          </cell>
          <cell r="I284" t="str">
            <v>18.01.00.00</v>
          </cell>
          <cell r="J284" t="str">
            <v>SEPTEMBER, 2005</v>
          </cell>
          <cell r="K284" t="str">
            <v>MALAYSIA</v>
          </cell>
          <cell r="L284" t="str">
            <v>APAPA PORT</v>
          </cell>
          <cell r="M284">
            <v>101.6</v>
          </cell>
          <cell r="N284" t="str">
            <v>DIAMOND</v>
          </cell>
          <cell r="O284">
            <v>259116</v>
          </cell>
          <cell r="P284">
            <v>64779</v>
          </cell>
          <cell r="Q284">
            <v>194337</v>
          </cell>
          <cell r="R284">
            <v>195000</v>
          </cell>
          <cell r="S284" t="str">
            <v>USD</v>
          </cell>
          <cell r="T284" t="str">
            <v>DECEMBER, 2005</v>
          </cell>
          <cell r="U284">
            <v>38533</v>
          </cell>
          <cell r="V284" t="str">
            <v>DBL / 0001642</v>
          </cell>
          <cell r="W284">
            <v>0</v>
          </cell>
          <cell r="Y284">
            <v>195000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D285">
            <v>38604</v>
          </cell>
          <cell r="F285" t="str">
            <v>NIB</v>
          </cell>
          <cell r="G285" t="str">
            <v>OLAM NIGERIA LIMITED</v>
          </cell>
          <cell r="H285" t="str">
            <v>NIGERIAN POLISHED AND HULLED SESAME SEEDS</v>
          </cell>
          <cell r="I285" t="str">
            <v>12.07.40.00</v>
          </cell>
          <cell r="J285" t="str">
            <v>SEPTEMBER, 2005</v>
          </cell>
          <cell r="K285" t="str">
            <v>JAPAN</v>
          </cell>
          <cell r="L285" t="str">
            <v>APAPA PORT</v>
          </cell>
          <cell r="M285">
            <v>198</v>
          </cell>
          <cell r="N285" t="str">
            <v>DIAMOND</v>
          </cell>
          <cell r="O285">
            <v>210450.24</v>
          </cell>
          <cell r="P285">
            <v>52612.56</v>
          </cell>
          <cell r="Q285">
            <v>157837.68</v>
          </cell>
          <cell r="R285">
            <v>158400</v>
          </cell>
          <cell r="S285" t="str">
            <v>USD</v>
          </cell>
          <cell r="T285" t="str">
            <v>DECEMBER, 2005</v>
          </cell>
          <cell r="U285">
            <v>38411</v>
          </cell>
          <cell r="V285" t="str">
            <v>DBL/0002090</v>
          </cell>
          <cell r="W285">
            <v>0</v>
          </cell>
          <cell r="Y285">
            <v>158400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D286">
            <v>38604</v>
          </cell>
          <cell r="F286" t="str">
            <v>SCB</v>
          </cell>
          <cell r="G286" t="str">
            <v>CARGILL VENTURES</v>
          </cell>
          <cell r="H286" t="str">
            <v>GOOD FERMENTED NIGERIAN COCOA BEANS</v>
          </cell>
          <cell r="I286" t="str">
            <v>18.01.00.00</v>
          </cell>
          <cell r="J286" t="str">
            <v>SEPTEMBER, 2005</v>
          </cell>
          <cell r="K286" t="str">
            <v>NETHERLANDS</v>
          </cell>
          <cell r="L286" t="str">
            <v>APAPA PORT</v>
          </cell>
          <cell r="M286">
            <v>99</v>
          </cell>
          <cell r="N286" t="str">
            <v>ZENITH</v>
          </cell>
          <cell r="O286">
            <v>173419.08</v>
          </cell>
          <cell r="P286">
            <v>43354.77</v>
          </cell>
          <cell r="Q286">
            <v>130064.31</v>
          </cell>
          <cell r="R286">
            <v>132503.57999999999</v>
          </cell>
          <cell r="S286" t="str">
            <v>USD</v>
          </cell>
          <cell r="T286" t="str">
            <v>DECEMBER, 2005</v>
          </cell>
          <cell r="U286">
            <v>38596</v>
          </cell>
          <cell r="V286" t="str">
            <v>ZENITH/005016</v>
          </cell>
          <cell r="W286">
            <v>0</v>
          </cell>
          <cell r="Y286">
            <v>132503.57999999999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7">
          <cell r="D287">
            <v>38604</v>
          </cell>
          <cell r="F287" t="str">
            <v>CITIBANK</v>
          </cell>
          <cell r="G287" t="str">
            <v>NIGERIAN BREWERIES PLC</v>
          </cell>
          <cell r="H287" t="str">
            <v>STAR AND GULDER LARGER BEER</v>
          </cell>
          <cell r="I287" t="str">
            <v>22.03.00.00</v>
          </cell>
          <cell r="J287" t="str">
            <v>SEPTEMBER, 2005</v>
          </cell>
          <cell r="K287" t="str">
            <v>UNITED KINGDOM</v>
          </cell>
          <cell r="L287" t="str">
            <v>APAPA PORT</v>
          </cell>
          <cell r="M287">
            <v>61.2</v>
          </cell>
          <cell r="N287" t="str">
            <v>ZENITH</v>
          </cell>
          <cell r="O287">
            <v>42014.63</v>
          </cell>
          <cell r="P287">
            <v>10503.657499999999</v>
          </cell>
          <cell r="Q287">
            <v>31510.9725</v>
          </cell>
          <cell r="R287">
            <v>18564</v>
          </cell>
          <cell r="S287" t="str">
            <v>GBP</v>
          </cell>
          <cell r="T287" t="str">
            <v>DECEMBER, 2005</v>
          </cell>
          <cell r="U287">
            <v>38601</v>
          </cell>
          <cell r="V287" t="str">
            <v>ZENITH/002192</v>
          </cell>
          <cell r="W287">
            <v>0</v>
          </cell>
          <cell r="Y287">
            <v>0</v>
          </cell>
          <cell r="Z287">
            <v>0</v>
          </cell>
          <cell r="AA287">
            <v>18564</v>
          </cell>
          <cell r="AB287">
            <v>0</v>
          </cell>
          <cell r="AC287">
            <v>0</v>
          </cell>
        </row>
        <row r="288">
          <cell r="D288">
            <v>38604</v>
          </cell>
          <cell r="F288" t="str">
            <v>NIB</v>
          </cell>
          <cell r="G288" t="str">
            <v>OLAM NIGERIA LIMITED</v>
          </cell>
          <cell r="H288" t="str">
            <v>NIGERIAN RAW COTTON LINT</v>
          </cell>
          <cell r="I288" t="str">
            <v>52.01.00.00</v>
          </cell>
          <cell r="J288" t="str">
            <v>SEPTEMBER, 2005</v>
          </cell>
          <cell r="K288" t="str">
            <v>BANGLADESH</v>
          </cell>
          <cell r="L288" t="str">
            <v>APAPA PORT</v>
          </cell>
          <cell r="M288">
            <v>41.7</v>
          </cell>
          <cell r="N288" t="str">
            <v>DIAMOND</v>
          </cell>
          <cell r="O288">
            <v>74396</v>
          </cell>
          <cell r="P288">
            <v>18599</v>
          </cell>
          <cell r="Q288">
            <v>55797</v>
          </cell>
          <cell r="R288">
            <v>55720</v>
          </cell>
          <cell r="S288" t="str">
            <v>USD</v>
          </cell>
          <cell r="T288" t="str">
            <v>DECEMBER, 2005</v>
          </cell>
          <cell r="U288">
            <v>38357</v>
          </cell>
          <cell r="V288" t="str">
            <v>DBL/0002062</v>
          </cell>
          <cell r="W288">
            <v>0</v>
          </cell>
          <cell r="Y288">
            <v>55720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89">
          <cell r="D289">
            <v>38604</v>
          </cell>
          <cell r="F289" t="str">
            <v>CHARTERED</v>
          </cell>
          <cell r="G289" t="str">
            <v>INTERNATIONAL TEXTILE INDUSTRIES (NIG) LTD</v>
          </cell>
          <cell r="H289" t="str">
            <v>VARIOUS COLOURS OF ART 39002 AND SCH STRIP (TEXTILE FABRIC)</v>
          </cell>
          <cell r="I289" t="str">
            <v>55.16.94.00</v>
          </cell>
          <cell r="J289" t="str">
            <v>SEPTEMBER, 2005</v>
          </cell>
          <cell r="K289" t="str">
            <v>BENIN</v>
          </cell>
          <cell r="L289" t="str">
            <v>APAPA PORT</v>
          </cell>
          <cell r="M289">
            <v>1.1000000000000001</v>
          </cell>
          <cell r="N289" t="str">
            <v>ZENITH</v>
          </cell>
          <cell r="O289">
            <v>5349</v>
          </cell>
          <cell r="P289">
            <v>1337.25</v>
          </cell>
          <cell r="Q289">
            <v>4011.75</v>
          </cell>
          <cell r="R289">
            <v>4065.18</v>
          </cell>
          <cell r="S289" t="str">
            <v>USD</v>
          </cell>
          <cell r="T289" t="str">
            <v>DECEMBER, 2005</v>
          </cell>
          <cell r="U289">
            <v>38567</v>
          </cell>
          <cell r="V289" t="str">
            <v>ZENITH/0000368</v>
          </cell>
          <cell r="W289">
            <v>0</v>
          </cell>
          <cell r="Y289">
            <v>4065.18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D290">
            <v>38604</v>
          </cell>
          <cell r="F290" t="str">
            <v>MAGNUM</v>
          </cell>
          <cell r="G290" t="str">
            <v>UNITED FISHERIES LIMITED</v>
          </cell>
          <cell r="H290" t="str">
            <v>FROZEN SHRIMPS, CRAB LEGS AND CUTTLE FISH</v>
          </cell>
          <cell r="I290" t="str">
            <v>03.06.13.00</v>
          </cell>
          <cell r="J290" t="str">
            <v>SEPTEMBER, 2005</v>
          </cell>
          <cell r="K290" t="str">
            <v>GREECE</v>
          </cell>
          <cell r="L290" t="str">
            <v>APAPA PORT</v>
          </cell>
          <cell r="M290">
            <v>21.6</v>
          </cell>
          <cell r="N290" t="str">
            <v>NUB</v>
          </cell>
          <cell r="O290">
            <v>153474.64000000001</v>
          </cell>
          <cell r="P290">
            <v>38368.660000000003</v>
          </cell>
          <cell r="Q290">
            <v>115105.98</v>
          </cell>
          <cell r="R290">
            <v>115694.6</v>
          </cell>
          <cell r="S290" t="str">
            <v>USD</v>
          </cell>
          <cell r="T290" t="str">
            <v>DECEMBER, 2005</v>
          </cell>
          <cell r="U290">
            <v>38586</v>
          </cell>
          <cell r="V290" t="str">
            <v>NUB/00076</v>
          </cell>
          <cell r="W290" t="str">
            <v>NUB/00082</v>
          </cell>
          <cell r="Y290">
            <v>115694.6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D291">
            <v>38604</v>
          </cell>
          <cell r="F291" t="str">
            <v>GTB</v>
          </cell>
          <cell r="G291" t="str">
            <v>UNITED SPINNERS NIGERIA LIMITED</v>
          </cell>
          <cell r="H291" t="str">
            <v>NE 24/2 COTTON CARDED YARN NORMAL TWIST</v>
          </cell>
          <cell r="I291" t="str">
            <v>52.03.00.00</v>
          </cell>
          <cell r="J291" t="str">
            <v>SEPTEMBER, 2005</v>
          </cell>
          <cell r="K291" t="str">
            <v>PORTUGAL</v>
          </cell>
          <cell r="L291" t="str">
            <v>APAPA PORT</v>
          </cell>
          <cell r="M291">
            <v>16.7</v>
          </cell>
          <cell r="N291" t="str">
            <v>GTB</v>
          </cell>
          <cell r="O291">
            <v>42653.15</v>
          </cell>
          <cell r="P291">
            <v>10663.2875</v>
          </cell>
          <cell r="Q291">
            <v>31989.862499999999</v>
          </cell>
          <cell r="R291">
            <v>26611.01</v>
          </cell>
          <cell r="S291" t="str">
            <v>EUR</v>
          </cell>
          <cell r="T291" t="str">
            <v>DECEMBER, 2005</v>
          </cell>
          <cell r="U291">
            <v>38473</v>
          </cell>
          <cell r="V291" t="str">
            <v>GTB/0002859</v>
          </cell>
          <cell r="W291">
            <v>0</v>
          </cell>
          <cell r="Y291">
            <v>0</v>
          </cell>
          <cell r="Z291">
            <v>26611.01</v>
          </cell>
          <cell r="AA291">
            <v>0</v>
          </cell>
          <cell r="AB291">
            <v>0</v>
          </cell>
          <cell r="AC291">
            <v>0</v>
          </cell>
        </row>
        <row r="292">
          <cell r="D292">
            <v>38604</v>
          </cell>
          <cell r="F292" t="str">
            <v>ZENITH</v>
          </cell>
          <cell r="G292" t="str">
            <v>PROCTER &amp; GAMBLE NIGERIA LIMITED</v>
          </cell>
          <cell r="H292" t="str">
            <v>ALWAYS SANITARY PADS</v>
          </cell>
          <cell r="I292" t="str">
            <v>48.18.40.00</v>
          </cell>
          <cell r="J292" t="str">
            <v>SEPTEMBER, 2005</v>
          </cell>
          <cell r="K292" t="str">
            <v>GHANA</v>
          </cell>
          <cell r="L292" t="str">
            <v>APAPA PORT</v>
          </cell>
          <cell r="M292">
            <v>20.3</v>
          </cell>
          <cell r="N292" t="str">
            <v>ZENITH</v>
          </cell>
          <cell r="O292">
            <v>127945.79</v>
          </cell>
          <cell r="P292">
            <v>31986.447499999998</v>
          </cell>
          <cell r="Q292">
            <v>95959.342499999999</v>
          </cell>
          <cell r="R292">
            <v>98746.46</v>
          </cell>
          <cell r="S292" t="str">
            <v>USD</v>
          </cell>
          <cell r="T292" t="str">
            <v>DECEMBER, 2005</v>
          </cell>
          <cell r="U292">
            <v>38596</v>
          </cell>
          <cell r="V292" t="str">
            <v>ZENITH / 005422</v>
          </cell>
          <cell r="W292">
            <v>0</v>
          </cell>
          <cell r="Y292">
            <v>98746.46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</row>
        <row r="293">
          <cell r="D293">
            <v>38604</v>
          </cell>
          <cell r="F293" t="str">
            <v>PLATINUM</v>
          </cell>
          <cell r="G293" t="str">
            <v>UNION AUTO PARTS MANUFACTURING CO. LIMITED.</v>
          </cell>
          <cell r="H293" t="str">
            <v>PURE LEAD INGOTS 99.97% MIN. PURITY</v>
          </cell>
          <cell r="I293" t="str">
            <v>78.01.00.00</v>
          </cell>
          <cell r="J293" t="str">
            <v>SEPTEMBER, 2005</v>
          </cell>
          <cell r="K293" t="str">
            <v>INDIA</v>
          </cell>
          <cell r="L293" t="str">
            <v>APAPA PORT</v>
          </cell>
          <cell r="M293">
            <v>143.19999999999999</v>
          </cell>
          <cell r="N293" t="str">
            <v>ZENITH</v>
          </cell>
          <cell r="O293">
            <v>191786.92</v>
          </cell>
          <cell r="P293">
            <v>47946.73</v>
          </cell>
          <cell r="Q293">
            <v>143840.19</v>
          </cell>
          <cell r="R293">
            <v>147189.04</v>
          </cell>
          <cell r="S293" t="str">
            <v>USD</v>
          </cell>
          <cell r="T293" t="str">
            <v>DECEMBER, 2005</v>
          </cell>
          <cell r="U293">
            <v>38603</v>
          </cell>
          <cell r="V293" t="str">
            <v>ZENITH/005777</v>
          </cell>
          <cell r="W293">
            <v>0</v>
          </cell>
          <cell r="Y293">
            <v>147189.04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</row>
        <row r="294">
          <cell r="D294">
            <v>38604</v>
          </cell>
          <cell r="F294" t="str">
            <v>ECO</v>
          </cell>
          <cell r="G294" t="str">
            <v>FACILITY PRODUCTS (NIGERIA) LIMITED</v>
          </cell>
          <cell r="H294" t="str">
            <v>ASSORTED BATHROOM SLIPPERS</v>
          </cell>
          <cell r="I294" t="str">
            <v>64.02.99.00</v>
          </cell>
          <cell r="J294" t="str">
            <v>SEPTEMBER, 2005</v>
          </cell>
          <cell r="K294" t="str">
            <v>GHANA</v>
          </cell>
          <cell r="L294" t="str">
            <v>SEME BORDER</v>
          </cell>
          <cell r="M294">
            <v>24.7</v>
          </cell>
          <cell r="N294" t="str">
            <v>ZENITH</v>
          </cell>
          <cell r="O294">
            <v>56942.13</v>
          </cell>
          <cell r="P294">
            <v>14235.532499999999</v>
          </cell>
          <cell r="Q294">
            <v>42706.597500000003</v>
          </cell>
          <cell r="R294">
            <v>43947</v>
          </cell>
          <cell r="S294" t="str">
            <v>USD</v>
          </cell>
          <cell r="T294" t="str">
            <v>DECEMBER, 2005</v>
          </cell>
          <cell r="U294">
            <v>38603</v>
          </cell>
          <cell r="V294" t="str">
            <v>ZENITH/000011</v>
          </cell>
          <cell r="W294">
            <v>0</v>
          </cell>
          <cell r="Y294">
            <v>43947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</row>
        <row r="295">
          <cell r="D295">
            <v>38604</v>
          </cell>
          <cell r="F295" t="str">
            <v>NIB</v>
          </cell>
          <cell r="G295" t="str">
            <v>UNITED SPINNERS NIGERIA LIMITED</v>
          </cell>
          <cell r="H295" t="str">
            <v>NE 24/2 COTTON CARDED YARN - NORMAL TWIST</v>
          </cell>
          <cell r="I295" t="str">
            <v>52.03.00.00</v>
          </cell>
          <cell r="J295" t="str">
            <v>SEPTEMBER, 2005</v>
          </cell>
          <cell r="K295" t="str">
            <v>PORTUGAL</v>
          </cell>
          <cell r="L295" t="str">
            <v>APAPA PORT</v>
          </cell>
          <cell r="M295">
            <v>16.8</v>
          </cell>
          <cell r="N295" t="str">
            <v>GTB</v>
          </cell>
          <cell r="O295">
            <v>42688.13</v>
          </cell>
          <cell r="P295">
            <v>10672.032499999999</v>
          </cell>
          <cell r="Q295">
            <v>32016.0975</v>
          </cell>
          <cell r="R295">
            <v>26633.07</v>
          </cell>
          <cell r="S295" t="str">
            <v>EUR</v>
          </cell>
          <cell r="T295" t="str">
            <v>DECEMBER, 2005</v>
          </cell>
          <cell r="U295">
            <v>38596</v>
          </cell>
          <cell r="V295" t="str">
            <v>GTB/0002858</v>
          </cell>
          <cell r="W295">
            <v>0</v>
          </cell>
          <cell r="Y295">
            <v>0</v>
          </cell>
          <cell r="Z295">
            <v>26633.07</v>
          </cell>
          <cell r="AA295">
            <v>0</v>
          </cell>
          <cell r="AB295">
            <v>0</v>
          </cell>
          <cell r="AC295">
            <v>0</v>
          </cell>
        </row>
        <row r="296">
          <cell r="D296">
            <v>38604</v>
          </cell>
          <cell r="F296" t="str">
            <v>GTB</v>
          </cell>
          <cell r="G296" t="str">
            <v>UNITED SPINNERS NIGERIA LIMITED</v>
          </cell>
          <cell r="H296" t="str">
            <v>NE 24/2 COTTON CARDED YARN</v>
          </cell>
          <cell r="I296" t="str">
            <v>52.03.00.00</v>
          </cell>
          <cell r="J296" t="str">
            <v>SEPTEMBER, 2005</v>
          </cell>
          <cell r="K296" t="str">
            <v>PORTUGAL</v>
          </cell>
          <cell r="L296" t="str">
            <v>APAPA PORT</v>
          </cell>
          <cell r="M296">
            <v>16</v>
          </cell>
          <cell r="N296" t="str">
            <v>GTB</v>
          </cell>
          <cell r="O296">
            <v>40031.949999999997</v>
          </cell>
          <cell r="P296">
            <v>10007.987499999999</v>
          </cell>
          <cell r="Q296">
            <v>30023.962500000001</v>
          </cell>
          <cell r="R296">
            <v>24976.080000000002</v>
          </cell>
          <cell r="S296" t="str">
            <v>EUR</v>
          </cell>
          <cell r="T296" t="str">
            <v>DECEMBER, 2005</v>
          </cell>
          <cell r="U296">
            <v>38596</v>
          </cell>
          <cell r="V296" t="str">
            <v>GTB/0002860</v>
          </cell>
          <cell r="W296">
            <v>0</v>
          </cell>
          <cell r="Y296">
            <v>0</v>
          </cell>
          <cell r="Z296">
            <v>24976.080000000002</v>
          </cell>
          <cell r="AA296">
            <v>0</v>
          </cell>
          <cell r="AB296">
            <v>0</v>
          </cell>
          <cell r="AC296">
            <v>0</v>
          </cell>
        </row>
        <row r="297">
          <cell r="D297">
            <v>38604</v>
          </cell>
          <cell r="F297" t="str">
            <v>GTB</v>
          </cell>
          <cell r="G297" t="str">
            <v>UNITED SPINNERS NIGERIA LIMITED</v>
          </cell>
          <cell r="H297" t="str">
            <v>NE 24/2 COTTON CARDED YARN (NORMAL TWIST)</v>
          </cell>
          <cell r="I297" t="str">
            <v>52.03.00.00</v>
          </cell>
          <cell r="J297" t="str">
            <v>SEPTEMBER, 2005</v>
          </cell>
          <cell r="K297" t="str">
            <v>PORTUGAL</v>
          </cell>
          <cell r="L297" t="str">
            <v>APAPA PORT</v>
          </cell>
          <cell r="M297">
            <v>16.7</v>
          </cell>
          <cell r="N297" t="str">
            <v>GTB</v>
          </cell>
          <cell r="O297">
            <v>42806.04</v>
          </cell>
          <cell r="P297">
            <v>10701.51</v>
          </cell>
          <cell r="Q297">
            <v>32104.53</v>
          </cell>
          <cell r="R297">
            <v>26478.68</v>
          </cell>
          <cell r="S297" t="str">
            <v>EUR</v>
          </cell>
          <cell r="T297" t="str">
            <v>DECEMBER, 2005</v>
          </cell>
          <cell r="U297">
            <v>38601</v>
          </cell>
          <cell r="V297" t="str">
            <v>GTB/0002775</v>
          </cell>
          <cell r="W297">
            <v>0</v>
          </cell>
          <cell r="Y297">
            <v>0</v>
          </cell>
          <cell r="Z297">
            <v>26478.68</v>
          </cell>
          <cell r="AA297">
            <v>0</v>
          </cell>
          <cell r="AB297">
            <v>0</v>
          </cell>
          <cell r="AC297">
            <v>0</v>
          </cell>
        </row>
        <row r="298">
          <cell r="D298">
            <v>38604</v>
          </cell>
          <cell r="F298" t="str">
            <v>NIB</v>
          </cell>
          <cell r="G298" t="str">
            <v>UNITED SPINNERS NIGERIA LIMITED</v>
          </cell>
          <cell r="H298" t="str">
            <v>NE 20/2 100% COTTON CARDED YARN - SOFT TWIST</v>
          </cell>
          <cell r="I298" t="str">
            <v>52.03.00.00</v>
          </cell>
          <cell r="J298" t="str">
            <v>SEPTEMBER, 2005</v>
          </cell>
          <cell r="K298" t="str">
            <v>PORTUGAL</v>
          </cell>
          <cell r="L298" t="str">
            <v>APAPA PORT</v>
          </cell>
          <cell r="M298">
            <v>15.9</v>
          </cell>
          <cell r="N298" t="str">
            <v>GTB</v>
          </cell>
          <cell r="O298">
            <v>39592.699999999997</v>
          </cell>
          <cell r="P298">
            <v>9898.1749999999993</v>
          </cell>
          <cell r="Q298">
            <v>29694.525000000001</v>
          </cell>
          <cell r="R298">
            <v>24491.200000000001</v>
          </cell>
          <cell r="S298" t="str">
            <v>EUR</v>
          </cell>
          <cell r="T298" t="str">
            <v>DECEMBER, 2005</v>
          </cell>
          <cell r="U298">
            <v>38601</v>
          </cell>
          <cell r="V298" t="str">
            <v>GTB/0002774</v>
          </cell>
          <cell r="W298">
            <v>0</v>
          </cell>
          <cell r="Y298">
            <v>0</v>
          </cell>
          <cell r="Z298">
            <v>24491.200000000001</v>
          </cell>
          <cell r="AA298">
            <v>0</v>
          </cell>
          <cell r="AB298">
            <v>0</v>
          </cell>
          <cell r="AC298">
            <v>0</v>
          </cell>
        </row>
        <row r="299">
          <cell r="D299">
            <v>38607</v>
          </cell>
          <cell r="F299" t="str">
            <v>MBC</v>
          </cell>
          <cell r="G299" t="str">
            <v>MAMUDA INDUSTRIES (NIG) LIMITED</v>
          </cell>
          <cell r="H299" t="str">
            <v>FINISHED LEATHER</v>
          </cell>
          <cell r="I299" t="str">
            <v>41.06.19.00</v>
          </cell>
          <cell r="J299" t="str">
            <v>SEPTEMBER, 2005</v>
          </cell>
          <cell r="K299" t="str">
            <v>ITALY</v>
          </cell>
          <cell r="L299" t="str">
            <v>APAPA PORT</v>
          </cell>
          <cell r="M299">
            <v>13.6</v>
          </cell>
          <cell r="N299" t="str">
            <v>FIRST</v>
          </cell>
          <cell r="O299">
            <v>427472.3</v>
          </cell>
          <cell r="P299">
            <v>106868.075</v>
          </cell>
          <cell r="Q299">
            <v>320604.22499999998</v>
          </cell>
          <cell r="R299">
            <v>321698</v>
          </cell>
          <cell r="S299" t="str">
            <v>USD</v>
          </cell>
          <cell r="T299" t="str">
            <v>DECEMBER, 2005</v>
          </cell>
          <cell r="U299">
            <v>38573</v>
          </cell>
          <cell r="V299" t="str">
            <v>FBN/0046039</v>
          </cell>
          <cell r="W299">
            <v>0</v>
          </cell>
          <cell r="Y299">
            <v>321698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</row>
        <row r="300">
          <cell r="D300">
            <v>38607</v>
          </cell>
          <cell r="F300" t="str">
            <v>ZENITH</v>
          </cell>
          <cell r="G300" t="str">
            <v>MOBIL OIL NIGERIA PLC</v>
          </cell>
          <cell r="H300" t="str">
            <v>DELVAC 1340 AND DELVAC 1340 (4 X 4)</v>
          </cell>
          <cell r="I300" t="str">
            <v>27.10.00.00</v>
          </cell>
          <cell r="J300" t="str">
            <v>SEPTEMBER, 2005</v>
          </cell>
          <cell r="K300" t="str">
            <v>SIERRA LEONE</v>
          </cell>
          <cell r="L300" t="str">
            <v>APAPA PORT</v>
          </cell>
          <cell r="M300">
            <v>26.5</v>
          </cell>
          <cell r="N300" t="str">
            <v>ZENITH</v>
          </cell>
          <cell r="O300">
            <v>40012.51</v>
          </cell>
          <cell r="P300">
            <v>10003.127500000001</v>
          </cell>
          <cell r="Q300">
            <v>30009.3825</v>
          </cell>
          <cell r="R300">
            <v>30880.959999999999</v>
          </cell>
          <cell r="S300" t="str">
            <v>USD</v>
          </cell>
          <cell r="T300" t="str">
            <v>DECEMBER, 2005</v>
          </cell>
          <cell r="U300">
            <v>38603</v>
          </cell>
          <cell r="V300" t="str">
            <v>ZENITH/005778</v>
          </cell>
          <cell r="W300">
            <v>0</v>
          </cell>
          <cell r="Y300">
            <v>30880.959999999999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</row>
        <row r="301">
          <cell r="D301">
            <v>38607</v>
          </cell>
          <cell r="F301" t="str">
            <v>FSB</v>
          </cell>
          <cell r="G301" t="str">
            <v>KODA TRADING COMPANY LIMITED</v>
          </cell>
          <cell r="H301" t="str">
            <v>SOLVENT EXTRACTED NIGERIAN PALM KERNEL EXPELLERS / MEAL</v>
          </cell>
          <cell r="I301" t="str">
            <v>23.06.60.00</v>
          </cell>
          <cell r="J301" t="str">
            <v>SEPTEMBER, 2005</v>
          </cell>
          <cell r="K301" t="str">
            <v>UNITED KINGDOM</v>
          </cell>
          <cell r="L301" t="str">
            <v>TINCAN ISLAND</v>
          </cell>
          <cell r="M301">
            <v>600</v>
          </cell>
          <cell r="N301" t="str">
            <v>FSB</v>
          </cell>
          <cell r="O301">
            <v>9565.92</v>
          </cell>
          <cell r="P301">
            <v>2391.48</v>
          </cell>
          <cell r="Q301">
            <v>7174.44</v>
          </cell>
          <cell r="R301">
            <v>7200</v>
          </cell>
          <cell r="S301" t="str">
            <v>USD</v>
          </cell>
          <cell r="T301" t="str">
            <v>DECEMBER, 2005</v>
          </cell>
          <cell r="U301">
            <v>38567</v>
          </cell>
          <cell r="V301" t="str">
            <v>FSB/0000011</v>
          </cell>
          <cell r="W301">
            <v>0</v>
          </cell>
          <cell r="Y301">
            <v>7200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</row>
        <row r="302">
          <cell r="D302">
            <v>38607</v>
          </cell>
          <cell r="F302" t="str">
            <v>MAGNUM</v>
          </cell>
          <cell r="G302" t="str">
            <v>ORC FISHING &amp; FOOD PROCESSING LIMITED</v>
          </cell>
          <cell r="H302" t="str">
            <v>PUD SHRIMPS</v>
          </cell>
          <cell r="I302" t="str">
            <v>03.06.13.00</v>
          </cell>
          <cell r="J302" t="str">
            <v>SEPTEMBER, 2005</v>
          </cell>
          <cell r="K302" t="str">
            <v>NETHERLANDS</v>
          </cell>
          <cell r="L302" t="str">
            <v>TINCAN ISLAND</v>
          </cell>
          <cell r="M302">
            <v>14.4</v>
          </cell>
          <cell r="N302" t="str">
            <v>ZENITH</v>
          </cell>
          <cell r="O302">
            <v>36927.449999999997</v>
          </cell>
          <cell r="P302">
            <v>9231.8624999999993</v>
          </cell>
          <cell r="Q302">
            <v>27695.587500000001</v>
          </cell>
          <cell r="R302">
            <v>28500</v>
          </cell>
          <cell r="S302" t="str">
            <v>USD</v>
          </cell>
          <cell r="T302" t="str">
            <v>DECEMBER, 2005</v>
          </cell>
          <cell r="U302">
            <v>38603</v>
          </cell>
          <cell r="V302" t="str">
            <v>ZENITH/003714</v>
          </cell>
          <cell r="W302">
            <v>0</v>
          </cell>
          <cell r="Y302">
            <v>28500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</row>
        <row r="303">
          <cell r="D303">
            <v>38607</v>
          </cell>
          <cell r="F303" t="str">
            <v>MBC</v>
          </cell>
          <cell r="G303" t="str">
            <v>MAMUDA INDUSTRIES (NIG) LIMITED</v>
          </cell>
          <cell r="H303" t="str">
            <v>FINISHED LEATHER</v>
          </cell>
          <cell r="I303" t="str">
            <v>41.06.19.00</v>
          </cell>
          <cell r="J303" t="str">
            <v>SEPTEMBER, 2005</v>
          </cell>
          <cell r="K303" t="str">
            <v>ITALY</v>
          </cell>
          <cell r="L303" t="str">
            <v>APAPA PORT</v>
          </cell>
          <cell r="M303">
            <v>8.3000000000000007</v>
          </cell>
          <cell r="N303" t="str">
            <v>FIRST</v>
          </cell>
          <cell r="O303">
            <v>477975.3</v>
          </cell>
          <cell r="P303">
            <v>119493.825</v>
          </cell>
          <cell r="Q303">
            <v>358481.47499999998</v>
          </cell>
          <cell r="R303">
            <v>299277</v>
          </cell>
          <cell r="S303" t="str">
            <v>EUR</v>
          </cell>
          <cell r="T303" t="str">
            <v>DECEMBER, 2005</v>
          </cell>
          <cell r="U303">
            <v>38600</v>
          </cell>
          <cell r="V303" t="str">
            <v>FBN/0045254</v>
          </cell>
          <cell r="W303">
            <v>0</v>
          </cell>
          <cell r="Y303">
            <v>0</v>
          </cell>
          <cell r="Z303">
            <v>299277</v>
          </cell>
          <cell r="AA303">
            <v>0</v>
          </cell>
          <cell r="AB303">
            <v>0</v>
          </cell>
          <cell r="AC303">
            <v>0</v>
          </cell>
        </row>
        <row r="304">
          <cell r="D304">
            <v>38607</v>
          </cell>
          <cell r="F304" t="str">
            <v>MBC</v>
          </cell>
          <cell r="G304" t="str">
            <v>HUFAWA ENTERPRISES LIMITED</v>
          </cell>
          <cell r="H304" t="str">
            <v>FINISHED CRUST LEATHER</v>
          </cell>
          <cell r="I304" t="str">
            <v>41.06.19.00</v>
          </cell>
          <cell r="J304" t="str">
            <v>SEPTEMBER, 2005</v>
          </cell>
          <cell r="K304" t="str">
            <v>CHINA</v>
          </cell>
          <cell r="L304" t="str">
            <v>APAPA PORT</v>
          </cell>
          <cell r="M304">
            <v>7.6</v>
          </cell>
          <cell r="N304" t="str">
            <v>FIRST</v>
          </cell>
          <cell r="O304">
            <v>676115.55</v>
          </cell>
          <cell r="P304">
            <v>169028.88750000001</v>
          </cell>
          <cell r="Q304">
            <v>507086.66249999998</v>
          </cell>
          <cell r="R304">
            <v>520609.49</v>
          </cell>
          <cell r="S304" t="str">
            <v>USD</v>
          </cell>
          <cell r="T304" t="str">
            <v>DECEMBER, 2005</v>
          </cell>
          <cell r="U304">
            <v>38594</v>
          </cell>
          <cell r="V304" t="str">
            <v>FBN / 0046188</v>
          </cell>
          <cell r="W304">
            <v>0</v>
          </cell>
          <cell r="Y304">
            <v>520609.49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</row>
        <row r="305">
          <cell r="D305">
            <v>38607</v>
          </cell>
          <cell r="F305" t="str">
            <v>MBC</v>
          </cell>
          <cell r="G305" t="str">
            <v>MAMUDA INDUSTRIES (NIG) LIMITED</v>
          </cell>
          <cell r="H305" t="str">
            <v>PROCESSED, FINISHED LEATHER</v>
          </cell>
          <cell r="I305" t="str">
            <v>41.06.19.00</v>
          </cell>
          <cell r="J305" t="str">
            <v>SEPTEMBER, 2005</v>
          </cell>
          <cell r="K305" t="str">
            <v>ITALY</v>
          </cell>
          <cell r="L305" t="str">
            <v>APAPA PORT</v>
          </cell>
          <cell r="M305">
            <v>8.3000000000000007</v>
          </cell>
          <cell r="N305" t="str">
            <v>FIRST</v>
          </cell>
          <cell r="O305">
            <v>375110.01</v>
          </cell>
          <cell r="P305">
            <v>93777.502500000002</v>
          </cell>
          <cell r="Q305">
            <v>281332.50750000001</v>
          </cell>
          <cell r="R305">
            <v>288835</v>
          </cell>
          <cell r="S305" t="str">
            <v>USD</v>
          </cell>
          <cell r="T305" t="str">
            <v>DECEMBER, 2005</v>
          </cell>
          <cell r="U305">
            <v>38600</v>
          </cell>
          <cell r="V305" t="str">
            <v>FBN / 0045252</v>
          </cell>
          <cell r="W305">
            <v>0</v>
          </cell>
          <cell r="Y305">
            <v>288835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</row>
        <row r="306">
          <cell r="D306">
            <v>38607</v>
          </cell>
          <cell r="F306" t="str">
            <v>ACCESS</v>
          </cell>
          <cell r="G306" t="str">
            <v>BHOJRAJ INDUSTRIES PLC</v>
          </cell>
          <cell r="H306" t="str">
            <v xml:space="preserve">DOUBLE FOLD DUST COTTON SHEET </v>
          </cell>
          <cell r="I306" t="str">
            <v>63.01.90.00</v>
          </cell>
          <cell r="J306" t="str">
            <v>SEPTEMBER, 2005</v>
          </cell>
          <cell r="K306" t="str">
            <v>UNITED KINGDOM</v>
          </cell>
          <cell r="L306" t="str">
            <v>APAPA PORT</v>
          </cell>
          <cell r="M306">
            <v>5.2</v>
          </cell>
          <cell r="N306" t="str">
            <v>ZENITH</v>
          </cell>
          <cell r="O306">
            <v>59731.77</v>
          </cell>
          <cell r="P306">
            <v>14932.942499999999</v>
          </cell>
          <cell r="Q306">
            <v>44798.827499999999</v>
          </cell>
          <cell r="R306">
            <v>39820</v>
          </cell>
          <cell r="S306" t="str">
            <v>USD</v>
          </cell>
          <cell r="T306" t="str">
            <v>DECEMBER, 2005</v>
          </cell>
          <cell r="U306">
            <v>38603</v>
          </cell>
          <cell r="V306" t="str">
            <v>ZENITH / 004168</v>
          </cell>
          <cell r="W306">
            <v>0</v>
          </cell>
          <cell r="Y306">
            <v>39820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</row>
        <row r="307">
          <cell r="D307">
            <v>38607</v>
          </cell>
          <cell r="F307" t="str">
            <v>WEMA</v>
          </cell>
          <cell r="G307" t="str">
            <v>AKS STEEL NIGERIA LIMITED</v>
          </cell>
          <cell r="H307" t="str">
            <v>IRON INGOT</v>
          </cell>
          <cell r="I307" t="str">
            <v>72.06.10.00</v>
          </cell>
          <cell r="J307" t="str">
            <v>SEPTEMBER, 2005</v>
          </cell>
          <cell r="K307" t="str">
            <v>INDIA</v>
          </cell>
          <cell r="L307" t="str">
            <v>APAPA PORT</v>
          </cell>
          <cell r="M307">
            <v>988.7</v>
          </cell>
          <cell r="N307" t="str">
            <v>UBA</v>
          </cell>
          <cell r="O307">
            <v>371428.2</v>
          </cell>
          <cell r="P307">
            <v>92857.05</v>
          </cell>
          <cell r="Q307">
            <v>278571.15000000002</v>
          </cell>
          <cell r="R307">
            <v>282753.90000000002</v>
          </cell>
          <cell r="S307" t="str">
            <v>USD</v>
          </cell>
          <cell r="T307" t="str">
            <v>DECEMBER, 2005</v>
          </cell>
          <cell r="U307">
            <v>38593</v>
          </cell>
          <cell r="V307" t="str">
            <v>ZENITH/005754</v>
          </cell>
          <cell r="W307">
            <v>0</v>
          </cell>
          <cell r="Y307">
            <v>282753.90000000002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D308">
            <v>38607</v>
          </cell>
          <cell r="F308" t="str">
            <v>INTERCONTINENTAL</v>
          </cell>
          <cell r="G308" t="str">
            <v>UNIQUE LEATHER FINISHING CO. LIMITED</v>
          </cell>
          <cell r="H308" t="str">
            <v>NIGERIAN SHEEP AND GOAT SKIN FINISHED LEATHER</v>
          </cell>
          <cell r="I308" t="str">
            <v>41.05.30.00</v>
          </cell>
          <cell r="J308" t="str">
            <v>SEPTEMBER, 2005</v>
          </cell>
          <cell r="K308" t="str">
            <v>SPAIN</v>
          </cell>
          <cell r="L308" t="str">
            <v>APAPA PORT</v>
          </cell>
          <cell r="M308">
            <v>6.4</v>
          </cell>
          <cell r="N308" t="str">
            <v>GTB</v>
          </cell>
          <cell r="O308">
            <v>278068.62</v>
          </cell>
          <cell r="P308">
            <v>69517.154999999999</v>
          </cell>
          <cell r="Q308">
            <v>208551.465</v>
          </cell>
          <cell r="R308">
            <v>214608.8</v>
          </cell>
          <cell r="S308" t="str">
            <v>USD</v>
          </cell>
          <cell r="T308" t="str">
            <v>DECEMBER, 2005</v>
          </cell>
          <cell r="U308">
            <v>38597</v>
          </cell>
          <cell r="V308" t="str">
            <v>GTB/0003729</v>
          </cell>
          <cell r="W308">
            <v>0</v>
          </cell>
          <cell r="Y308">
            <v>214608.8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09">
          <cell r="D309">
            <v>38607</v>
          </cell>
          <cell r="F309" t="str">
            <v>NIB</v>
          </cell>
          <cell r="G309" t="str">
            <v>OLAM NIGERIA LIMITED</v>
          </cell>
          <cell r="H309" t="str">
            <v>NIGERIAN RAW COTTON LINT</v>
          </cell>
          <cell r="I309" t="str">
            <v>52.01.00.00</v>
          </cell>
          <cell r="J309" t="str">
            <v>SEPTEMBER, 2005</v>
          </cell>
          <cell r="K309" t="str">
            <v>BANGLADESH</v>
          </cell>
          <cell r="L309" t="str">
            <v>APAPA PORT</v>
          </cell>
          <cell r="M309">
            <v>210</v>
          </cell>
          <cell r="N309" t="str">
            <v>DIAMOND</v>
          </cell>
          <cell r="O309">
            <v>372064</v>
          </cell>
          <cell r="P309">
            <v>93016</v>
          </cell>
          <cell r="Q309">
            <v>279048</v>
          </cell>
          <cell r="R309">
            <v>280000</v>
          </cell>
          <cell r="S309" t="str">
            <v>USD</v>
          </cell>
          <cell r="T309" t="str">
            <v>DECEMBER, 2005</v>
          </cell>
          <cell r="U309">
            <v>38375</v>
          </cell>
          <cell r="V309" t="str">
            <v>DBL/0002072</v>
          </cell>
          <cell r="W309">
            <v>0</v>
          </cell>
          <cell r="Y309">
            <v>280000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</row>
        <row r="310">
          <cell r="D310">
            <v>38607</v>
          </cell>
          <cell r="F310" t="str">
            <v>ZENITH</v>
          </cell>
          <cell r="G310" t="str">
            <v>ENGHUAT  INDUSTRIES LIMITED</v>
          </cell>
          <cell r="H310" t="str">
            <v>PROCESSED  RUBBER</v>
          </cell>
          <cell r="I310" t="str">
            <v>40.01.22.00</v>
          </cell>
          <cell r="J310" t="str">
            <v>SEPTEMBER, 2005</v>
          </cell>
          <cell r="K310" t="str">
            <v>SOUTH AFRICA</v>
          </cell>
          <cell r="L310" t="str">
            <v>APAPA PORT</v>
          </cell>
          <cell r="M310">
            <v>100.8</v>
          </cell>
          <cell r="N310" t="str">
            <v>ZENITH</v>
          </cell>
          <cell r="O310">
            <v>176318.86</v>
          </cell>
          <cell r="P310">
            <v>44079.714999999997</v>
          </cell>
          <cell r="Q310">
            <v>132239.14499999999</v>
          </cell>
          <cell r="R310">
            <v>136080</v>
          </cell>
          <cell r="S310" t="str">
            <v>USD</v>
          </cell>
          <cell r="T310" t="str">
            <v>DECEMBER, 2005</v>
          </cell>
          <cell r="U310">
            <v>38601</v>
          </cell>
          <cell r="V310" t="str">
            <v>ZENITH / 005625</v>
          </cell>
          <cell r="W310">
            <v>0</v>
          </cell>
          <cell r="Y310">
            <v>136080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</row>
        <row r="311">
          <cell r="D311">
            <v>38607</v>
          </cell>
          <cell r="F311" t="str">
            <v>WEMA</v>
          </cell>
          <cell r="G311" t="str">
            <v>MOBERT NIGERIA LIMITED</v>
          </cell>
          <cell r="H311" t="str">
            <v>BITTER COLA</v>
          </cell>
          <cell r="I311" t="str">
            <v>08.02.00.00</v>
          </cell>
          <cell r="J311" t="str">
            <v>SEPTEMBER, 2005</v>
          </cell>
          <cell r="K311" t="str">
            <v>SENEGAL</v>
          </cell>
          <cell r="L311" t="str">
            <v>APAPA PORT</v>
          </cell>
          <cell r="M311">
            <v>6.6</v>
          </cell>
          <cell r="N311" t="str">
            <v>ZENITH</v>
          </cell>
          <cell r="O311">
            <v>5441.94</v>
          </cell>
          <cell r="P311">
            <v>1360.4849999999999</v>
          </cell>
          <cell r="Q311">
            <v>4081.4549999999999</v>
          </cell>
          <cell r="R311">
            <v>840</v>
          </cell>
          <cell r="S311" t="str">
            <v>USD</v>
          </cell>
          <cell r="T311" t="str">
            <v>DECEMBER, 2005</v>
          </cell>
          <cell r="U311">
            <v>38596</v>
          </cell>
          <cell r="V311" t="str">
            <v>ZENITH/005769</v>
          </cell>
          <cell r="W311">
            <v>0</v>
          </cell>
          <cell r="Y311">
            <v>840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</row>
        <row r="312">
          <cell r="D312">
            <v>38607</v>
          </cell>
          <cell r="F312" t="str">
            <v>ZENITH</v>
          </cell>
          <cell r="G312" t="str">
            <v xml:space="preserve">KULAK TRADES AND INDUSTRIES PLC </v>
          </cell>
          <cell r="H312" t="str">
            <v>FRESH FROZEN HEAD-ON PRAWNS AND TIGERS.</v>
          </cell>
          <cell r="I312" t="str">
            <v>03.06.13.00</v>
          </cell>
          <cell r="J312" t="str">
            <v>SEPTEMBER, 2005</v>
          </cell>
          <cell r="K312" t="str">
            <v>BELGIUM</v>
          </cell>
          <cell r="L312" t="str">
            <v>APAPA PORT</v>
          </cell>
          <cell r="M312">
            <v>21.2</v>
          </cell>
          <cell r="N312" t="str">
            <v>ZENITH</v>
          </cell>
          <cell r="O312">
            <v>228327</v>
          </cell>
          <cell r="P312">
            <v>57081.75</v>
          </cell>
          <cell r="Q312">
            <v>171245.25</v>
          </cell>
          <cell r="R312">
            <v>176218.2</v>
          </cell>
          <cell r="S312" t="str">
            <v>USD</v>
          </cell>
          <cell r="T312" t="str">
            <v>DECEMBER, 2005</v>
          </cell>
          <cell r="U312">
            <v>38603</v>
          </cell>
          <cell r="V312" t="str">
            <v>ZENITH/005786</v>
          </cell>
          <cell r="W312">
            <v>0</v>
          </cell>
          <cell r="Y312">
            <v>176218.2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D313">
            <v>38607</v>
          </cell>
          <cell r="F313" t="str">
            <v>UBA</v>
          </cell>
          <cell r="G313" t="str">
            <v>CHISTIC NIGERIA LIMITED</v>
          </cell>
          <cell r="H313" t="str">
            <v>COPPER STONE POWDER</v>
          </cell>
          <cell r="I313" t="str">
            <v>25.17.49.00</v>
          </cell>
          <cell r="J313" t="str">
            <v>SEPTEMBER, 2005</v>
          </cell>
          <cell r="K313" t="str">
            <v>CHINA</v>
          </cell>
          <cell r="L313" t="str">
            <v>APAPA PORT</v>
          </cell>
          <cell r="M313">
            <v>46</v>
          </cell>
          <cell r="N313" t="str">
            <v>STB</v>
          </cell>
          <cell r="O313">
            <v>21390.46</v>
          </cell>
          <cell r="P313">
            <v>5347.6149999999998</v>
          </cell>
          <cell r="Q313">
            <v>16042.844999999999</v>
          </cell>
          <cell r="R313">
            <v>16100</v>
          </cell>
          <cell r="S313" t="str">
            <v>USD</v>
          </cell>
          <cell r="T313" t="str">
            <v>DECEMBER, 2005</v>
          </cell>
          <cell r="U313">
            <v>38583</v>
          </cell>
          <cell r="V313" t="str">
            <v>STB/005</v>
          </cell>
          <cell r="W313">
            <v>0</v>
          </cell>
          <cell r="Y313">
            <v>16100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</row>
        <row r="314">
          <cell r="D314">
            <v>38608</v>
          </cell>
          <cell r="F314" t="str">
            <v>NIB</v>
          </cell>
          <cell r="G314" t="str">
            <v>OLAM NIGERIA LIMITED</v>
          </cell>
          <cell r="H314" t="str">
            <v>NIGERIAN RAW COTTON LINT</v>
          </cell>
          <cell r="I314" t="str">
            <v>52.01.00.00</v>
          </cell>
          <cell r="J314" t="str">
            <v>SEPTEMBER, 2005</v>
          </cell>
          <cell r="K314" t="str">
            <v>ITALY</v>
          </cell>
          <cell r="L314" t="str">
            <v>APAPA PORT</v>
          </cell>
          <cell r="M314">
            <v>19</v>
          </cell>
          <cell r="N314" t="str">
            <v>DIAMOND</v>
          </cell>
          <cell r="O314">
            <v>30376.367999999999</v>
          </cell>
          <cell r="P314">
            <v>7594.0919999999996</v>
          </cell>
          <cell r="Q314">
            <v>22782.276000000002</v>
          </cell>
          <cell r="R314">
            <v>22860</v>
          </cell>
          <cell r="S314" t="str">
            <v>USD</v>
          </cell>
          <cell r="T314" t="str">
            <v>DECEMBER, 2005</v>
          </cell>
          <cell r="U314">
            <v>38533</v>
          </cell>
          <cell r="V314" t="str">
            <v>DBL/0001645</v>
          </cell>
          <cell r="W314">
            <v>0</v>
          </cell>
          <cell r="Y314">
            <v>22860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D315">
            <v>38608</v>
          </cell>
          <cell r="F315" t="str">
            <v>GTB</v>
          </cell>
          <cell r="G315" t="str">
            <v>ATLANTIC SHRIMPERS LIMITED</v>
          </cell>
          <cell r="H315" t="str">
            <v>FROZEN SHRIMPS AND CRABS</v>
          </cell>
          <cell r="I315" t="str">
            <v>03.06.13.00</v>
          </cell>
          <cell r="J315" t="str">
            <v>SEPTEMBER, 2005</v>
          </cell>
          <cell r="K315" t="str">
            <v>NETHERLANDS</v>
          </cell>
          <cell r="L315" t="str">
            <v>APAPA PORT</v>
          </cell>
          <cell r="M315">
            <v>24.8</v>
          </cell>
          <cell r="N315" t="str">
            <v>GTB</v>
          </cell>
          <cell r="O315">
            <v>324944.71999999997</v>
          </cell>
          <cell r="P315">
            <v>81236.179999999993</v>
          </cell>
          <cell r="Q315">
            <v>243708.54</v>
          </cell>
          <cell r="R315">
            <v>250787.04</v>
          </cell>
          <cell r="S315" t="str">
            <v>USD</v>
          </cell>
          <cell r="T315" t="str">
            <v>DECEMBER, 2005</v>
          </cell>
          <cell r="U315">
            <v>38601</v>
          </cell>
          <cell r="V315" t="str">
            <v>GTB/0003500</v>
          </cell>
          <cell r="W315">
            <v>0</v>
          </cell>
          <cell r="Y315">
            <v>250787.04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</row>
        <row r="316">
          <cell r="D316">
            <v>38608</v>
          </cell>
          <cell r="F316" t="str">
            <v>STB</v>
          </cell>
          <cell r="G316" t="str">
            <v>COCOA  INDUSTRIES LIMITED</v>
          </cell>
          <cell r="H316" t="str">
            <v>NIGERIAN COCOA BUTTER</v>
          </cell>
          <cell r="I316" t="str">
            <v>18.04.00.00</v>
          </cell>
          <cell r="J316" t="str">
            <v>SEPTEMBER, 2005</v>
          </cell>
          <cell r="K316" t="str">
            <v>FRANCE</v>
          </cell>
          <cell r="L316" t="str">
            <v>APAPA PORT</v>
          </cell>
          <cell r="M316">
            <v>22.4</v>
          </cell>
          <cell r="N316" t="str">
            <v>STB</v>
          </cell>
          <cell r="O316">
            <v>122892</v>
          </cell>
          <cell r="P316">
            <v>30723</v>
          </cell>
          <cell r="Q316">
            <v>92169</v>
          </cell>
          <cell r="R316">
            <v>92400</v>
          </cell>
          <cell r="S316" t="str">
            <v>USD</v>
          </cell>
          <cell r="T316" t="str">
            <v>DECEMBER, 2005</v>
          </cell>
          <cell r="U316">
            <v>38579</v>
          </cell>
          <cell r="V316" t="str">
            <v>STB / 007</v>
          </cell>
          <cell r="W316">
            <v>0</v>
          </cell>
          <cell r="Y316">
            <v>92400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</row>
        <row r="317">
          <cell r="D317">
            <v>38608</v>
          </cell>
          <cell r="F317" t="str">
            <v>ZENITH</v>
          </cell>
          <cell r="G317" t="str">
            <v>DANSA FOOD PROCESSING CO. LIMITED</v>
          </cell>
          <cell r="H317" t="str">
            <v>PROCESSED GUM ARABIC</v>
          </cell>
          <cell r="I317" t="str">
            <v>13.01.20.00</v>
          </cell>
          <cell r="J317" t="str">
            <v>SEPTEMBER, 2005</v>
          </cell>
          <cell r="K317" t="str">
            <v>GERMANY</v>
          </cell>
          <cell r="L317" t="str">
            <v>APAPA PORT</v>
          </cell>
          <cell r="M317">
            <v>137.19999999999999</v>
          </cell>
          <cell r="N317" t="str">
            <v>ZENITH</v>
          </cell>
          <cell r="O317">
            <v>1255222.33</v>
          </cell>
          <cell r="P317">
            <v>313805.58250000002</v>
          </cell>
          <cell r="Q317">
            <v>941416.74750000006</v>
          </cell>
          <cell r="R317">
            <v>968760</v>
          </cell>
          <cell r="S317" t="str">
            <v>USD</v>
          </cell>
          <cell r="T317" t="str">
            <v>DECEMBER, 2005</v>
          </cell>
          <cell r="U317">
            <v>38600</v>
          </cell>
          <cell r="V317" t="str">
            <v>ZENITH / 004705</v>
          </cell>
          <cell r="W317">
            <v>0</v>
          </cell>
          <cell r="Y317">
            <v>968760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D318">
            <v>38608</v>
          </cell>
          <cell r="F318" t="str">
            <v>GTB</v>
          </cell>
          <cell r="G318" t="str">
            <v>ATLANTIC SHRIMPERS LIMITED</v>
          </cell>
          <cell r="H318" t="str">
            <v>FROZEN SHRIMPS</v>
          </cell>
          <cell r="I318" t="str">
            <v>03.06.13.00</v>
          </cell>
          <cell r="J318" t="str">
            <v>SEPTEMBER, 2005</v>
          </cell>
          <cell r="K318" t="str">
            <v>NETHERLANDS</v>
          </cell>
          <cell r="L318" t="str">
            <v>APAPA PORT</v>
          </cell>
          <cell r="M318">
            <v>25.2</v>
          </cell>
          <cell r="N318" t="str">
            <v>GTB</v>
          </cell>
          <cell r="O318">
            <v>410739.49</v>
          </cell>
          <cell r="P318">
            <v>102684.8725</v>
          </cell>
          <cell r="Q318">
            <v>308054.61749999999</v>
          </cell>
          <cell r="R318">
            <v>317001.59999999998</v>
          </cell>
          <cell r="S318" t="str">
            <v>USD</v>
          </cell>
          <cell r="T318" t="str">
            <v>DECEMBER, 2005</v>
          </cell>
          <cell r="U318">
            <v>38601</v>
          </cell>
          <cell r="V318" t="str">
            <v>GTB/0002773</v>
          </cell>
          <cell r="W318">
            <v>0</v>
          </cell>
          <cell r="Y318">
            <v>317001.59999999998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D319">
            <v>38608</v>
          </cell>
          <cell r="F319" t="str">
            <v>GTB</v>
          </cell>
          <cell r="G319" t="str">
            <v>UNITED SPINNERS NIGERIA LIMITED</v>
          </cell>
          <cell r="H319" t="str">
            <v>NE 24/2 COTTON CARDED YARN SOFT TWIST</v>
          </cell>
          <cell r="I319" t="str">
            <v>52.03.00.00</v>
          </cell>
          <cell r="J319" t="str">
            <v>SEPTEMBER, 2005</v>
          </cell>
          <cell r="K319" t="str">
            <v>PORTUGAL</v>
          </cell>
          <cell r="L319" t="str">
            <v>APAPA PORT</v>
          </cell>
          <cell r="M319">
            <v>15.9</v>
          </cell>
          <cell r="N319" t="str">
            <v>GTB</v>
          </cell>
          <cell r="O319">
            <v>39784.379999999997</v>
          </cell>
          <cell r="P319">
            <v>9946.0949999999993</v>
          </cell>
          <cell r="Q319">
            <v>29838.285</v>
          </cell>
          <cell r="R319">
            <v>24882.54</v>
          </cell>
          <cell r="S319" t="str">
            <v>EUR</v>
          </cell>
          <cell r="T319" t="str">
            <v>DECEMBER, 2005</v>
          </cell>
          <cell r="U319">
            <v>38590</v>
          </cell>
          <cell r="V319" t="str">
            <v>GTB/0002761</v>
          </cell>
          <cell r="W319">
            <v>0</v>
          </cell>
          <cell r="Y319">
            <v>0</v>
          </cell>
          <cell r="Z319">
            <v>24882.54</v>
          </cell>
          <cell r="AA319">
            <v>0</v>
          </cell>
          <cell r="AB319">
            <v>0</v>
          </cell>
          <cell r="AC319">
            <v>0</v>
          </cell>
        </row>
        <row r="320">
          <cell r="D320">
            <v>38608</v>
          </cell>
          <cell r="F320" t="str">
            <v>CHARTERED</v>
          </cell>
          <cell r="G320" t="str">
            <v>OLAM NIGERIA LIMITED</v>
          </cell>
          <cell r="H320" t="str">
            <v>NIGERIAN COCOA BEANS</v>
          </cell>
          <cell r="I320" t="str">
            <v>18.01.00.00</v>
          </cell>
          <cell r="J320" t="str">
            <v>SEPTEMBER, 2005</v>
          </cell>
          <cell r="K320" t="str">
            <v>JAPAN</v>
          </cell>
          <cell r="L320" t="str">
            <v>APAPA PORT</v>
          </cell>
          <cell r="M320">
            <v>101.6</v>
          </cell>
          <cell r="N320" t="str">
            <v>DIAMOND</v>
          </cell>
          <cell r="O320">
            <v>252434</v>
          </cell>
          <cell r="P320">
            <v>63108.5</v>
          </cell>
          <cell r="Q320">
            <v>189325.5</v>
          </cell>
          <cell r="R320">
            <v>190000</v>
          </cell>
          <cell r="S320" t="str">
            <v>USD</v>
          </cell>
          <cell r="T320" t="str">
            <v>DECEMBER, 2005</v>
          </cell>
          <cell r="U320">
            <v>38560</v>
          </cell>
          <cell r="V320" t="str">
            <v>DBL/0002157</v>
          </cell>
          <cell r="W320">
            <v>0</v>
          </cell>
          <cell r="Y320">
            <v>190000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1">
          <cell r="D321">
            <v>38608</v>
          </cell>
          <cell r="F321" t="str">
            <v>ALLSTATES</v>
          </cell>
          <cell r="G321" t="str">
            <v>FARIOG NIGERIA LIMITED</v>
          </cell>
          <cell r="H321" t="str">
            <v xml:space="preserve">PARQUET AND SEMI-FINISHED PARQUET MATERIALS (SPECIAL ORDER) (IROKO AND DOUSSIE) </v>
          </cell>
          <cell r="I321" t="str">
            <v>44.09.00.00</v>
          </cell>
          <cell r="J321" t="str">
            <v>SEPTEMBER, 2005</v>
          </cell>
          <cell r="K321" t="str">
            <v>ITALY</v>
          </cell>
          <cell r="L321" t="str">
            <v>TINCAN ISLAND</v>
          </cell>
          <cell r="M321">
            <v>90</v>
          </cell>
          <cell r="N321" t="str">
            <v>PRUDENT</v>
          </cell>
          <cell r="O321">
            <v>78120</v>
          </cell>
          <cell r="P321">
            <v>19530</v>
          </cell>
          <cell r="Q321">
            <v>58590</v>
          </cell>
          <cell r="R321">
            <v>59761.2</v>
          </cell>
          <cell r="S321" t="str">
            <v>USD</v>
          </cell>
          <cell r="T321" t="str">
            <v>DECEMBER, 2005</v>
          </cell>
          <cell r="U321">
            <v>38607</v>
          </cell>
          <cell r="V321" t="str">
            <v>PRUDENT / 3237164</v>
          </cell>
          <cell r="W321">
            <v>0</v>
          </cell>
          <cell r="Y321">
            <v>59761.2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</row>
        <row r="322">
          <cell r="D322">
            <v>38608</v>
          </cell>
          <cell r="F322" t="str">
            <v>GTB</v>
          </cell>
          <cell r="G322" t="str">
            <v>ATLANTIC SHRIMPERS LIMITED</v>
          </cell>
          <cell r="H322" t="str">
            <v>FROZEN SHRIMPS AND CUTTLE FISH</v>
          </cell>
          <cell r="I322" t="str">
            <v>03.06.13.00</v>
          </cell>
          <cell r="J322" t="str">
            <v>SEPTEMBER, 2005</v>
          </cell>
          <cell r="K322" t="str">
            <v>NETHERLANDS</v>
          </cell>
          <cell r="L322" t="str">
            <v>APAPA PORT</v>
          </cell>
          <cell r="M322">
            <v>25.1</v>
          </cell>
          <cell r="N322" t="str">
            <v>GTB</v>
          </cell>
          <cell r="O322">
            <v>224001.91</v>
          </cell>
          <cell r="P322">
            <v>56000.477500000001</v>
          </cell>
          <cell r="Q322">
            <v>168001.4325</v>
          </cell>
          <cell r="R322">
            <v>172880.64000000001</v>
          </cell>
          <cell r="S322" t="str">
            <v>USD</v>
          </cell>
          <cell r="T322" t="str">
            <v>DECEMBER, 2005</v>
          </cell>
          <cell r="U322">
            <v>38601</v>
          </cell>
          <cell r="V322" t="str">
            <v>GTB/0003499</v>
          </cell>
          <cell r="W322">
            <v>0</v>
          </cell>
          <cell r="Y322">
            <v>172880.64000000001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D323">
            <v>38608</v>
          </cell>
          <cell r="F323" t="str">
            <v>GTB</v>
          </cell>
          <cell r="G323" t="str">
            <v>ATLANTIC SHRIMPERS LIMITED</v>
          </cell>
          <cell r="H323" t="str">
            <v>FROZEN SHRIMPS</v>
          </cell>
          <cell r="I323" t="str">
            <v>03.06.13.00</v>
          </cell>
          <cell r="J323" t="str">
            <v>SEPTEMBER, 2005</v>
          </cell>
          <cell r="K323" t="str">
            <v>SPAIN</v>
          </cell>
          <cell r="L323" t="str">
            <v>APAPA PORT</v>
          </cell>
          <cell r="M323">
            <v>25.2</v>
          </cell>
          <cell r="N323" t="str">
            <v>GTB</v>
          </cell>
          <cell r="O323">
            <v>83927.67</v>
          </cell>
          <cell r="P323">
            <v>20981.9175</v>
          </cell>
          <cell r="Q323">
            <v>62945.752500000002</v>
          </cell>
          <cell r="R323">
            <v>64774.080000000002</v>
          </cell>
          <cell r="S323" t="str">
            <v>USD</v>
          </cell>
          <cell r="T323" t="str">
            <v>DECEMBER, 2005</v>
          </cell>
          <cell r="U323">
            <v>38601</v>
          </cell>
          <cell r="V323" t="str">
            <v>GTB/0002772</v>
          </cell>
          <cell r="W323">
            <v>0</v>
          </cell>
          <cell r="Y323">
            <v>64774.080000000002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D324">
            <v>38608</v>
          </cell>
          <cell r="F324" t="str">
            <v>IBTC</v>
          </cell>
          <cell r="G324" t="str">
            <v>OMO WOOD INDUSTRY LIMITED</v>
          </cell>
          <cell r="H324" t="str">
            <v>PROCESSED WOOD APA (DOUSSIE) SQUARES</v>
          </cell>
          <cell r="I324" t="str">
            <v>44.09.00.00</v>
          </cell>
          <cell r="J324" t="str">
            <v>SEPTEMBER, 2005</v>
          </cell>
          <cell r="K324" t="str">
            <v>CHINA</v>
          </cell>
          <cell r="L324" t="str">
            <v>APAPA PORT</v>
          </cell>
          <cell r="M324">
            <v>22.2</v>
          </cell>
          <cell r="N324" t="str">
            <v>FIRST</v>
          </cell>
          <cell r="O324">
            <v>27670.5</v>
          </cell>
          <cell r="P324">
            <v>6917.625</v>
          </cell>
          <cell r="Q324">
            <v>20752.875</v>
          </cell>
          <cell r="R324">
            <v>21285</v>
          </cell>
          <cell r="S324" t="str">
            <v>USD</v>
          </cell>
          <cell r="T324" t="str">
            <v>DECEMBER, 2005</v>
          </cell>
          <cell r="U324">
            <v>38603</v>
          </cell>
          <cell r="V324" t="str">
            <v>FBN/0018957</v>
          </cell>
          <cell r="W324">
            <v>0</v>
          </cell>
          <cell r="Y324">
            <v>21285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D325">
            <v>38608</v>
          </cell>
          <cell r="F325" t="str">
            <v>UBA</v>
          </cell>
          <cell r="G325" t="str">
            <v>SAPELE INTEGRATED INDUSTRIES LIMITED</v>
          </cell>
          <cell r="H325" t="str">
            <v>NIGERIAN SPECIFIED RUBBER (NSR 10)</v>
          </cell>
          <cell r="I325" t="str">
            <v>40.01.22.00</v>
          </cell>
          <cell r="J325" t="str">
            <v>SEPTEMBER, 2005</v>
          </cell>
          <cell r="K325" t="str">
            <v>SPAIN</v>
          </cell>
          <cell r="L325" t="str">
            <v>APAPA PORT</v>
          </cell>
          <cell r="M325">
            <v>108.4</v>
          </cell>
          <cell r="N325" t="str">
            <v>UBA</v>
          </cell>
          <cell r="O325">
            <v>197595.72</v>
          </cell>
          <cell r="P325">
            <v>49398.93</v>
          </cell>
          <cell r="Q325">
            <v>148196.79</v>
          </cell>
          <cell r="R325">
            <v>148680</v>
          </cell>
          <cell r="S325" t="str">
            <v>USD</v>
          </cell>
          <cell r="T325" t="str">
            <v>DECEMBER, 2005</v>
          </cell>
          <cell r="U325">
            <v>38574</v>
          </cell>
          <cell r="V325" t="str">
            <v>UBA / 0000539</v>
          </cell>
          <cell r="W325">
            <v>0</v>
          </cell>
          <cell r="Y325">
            <v>148680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6">
          <cell r="D326">
            <v>38608</v>
          </cell>
          <cell r="F326" t="str">
            <v>ECO</v>
          </cell>
          <cell r="G326" t="str">
            <v>SUN AND SAND INDUSTRIES LIMITED</v>
          </cell>
          <cell r="H326" t="str">
            <v xml:space="preserve">REMELTED COPPER INGOTS </v>
          </cell>
          <cell r="I326" t="str">
            <v>74.04.00.00</v>
          </cell>
          <cell r="J326" t="str">
            <v>SEPTEMBER, 2005</v>
          </cell>
          <cell r="K326" t="str">
            <v>INDIA</v>
          </cell>
          <cell r="L326" t="str">
            <v>APAPA PORT</v>
          </cell>
          <cell r="M326">
            <v>26</v>
          </cell>
          <cell r="N326" t="str">
            <v>ZENITH</v>
          </cell>
          <cell r="O326">
            <v>122571.75</v>
          </cell>
          <cell r="P326">
            <v>30642.9375</v>
          </cell>
          <cell r="Q326">
            <v>91928.8125</v>
          </cell>
          <cell r="R326">
            <v>94650</v>
          </cell>
          <cell r="S326" t="str">
            <v>USD</v>
          </cell>
          <cell r="T326" t="str">
            <v>DECEMBER, 2005</v>
          </cell>
          <cell r="U326">
            <v>38607</v>
          </cell>
          <cell r="V326" t="str">
            <v>ZENITH/002208</v>
          </cell>
          <cell r="W326">
            <v>0</v>
          </cell>
          <cell r="Y326">
            <v>94650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</row>
        <row r="327">
          <cell r="D327">
            <v>38608</v>
          </cell>
          <cell r="F327" t="str">
            <v>UNION</v>
          </cell>
          <cell r="G327" t="str">
            <v>WEST AFRICAN RUBBER PRODUCTS (NIG) LIMITED</v>
          </cell>
          <cell r="H327" t="str">
            <v>ASSORTED BATHROOM SLIPPERS</v>
          </cell>
          <cell r="I327" t="str">
            <v>64.02.99.00</v>
          </cell>
          <cell r="J327" t="str">
            <v>SEPTEMBER, 2005</v>
          </cell>
          <cell r="K327" t="str">
            <v>TOGO</v>
          </cell>
          <cell r="L327" t="str">
            <v>SEME BORDER</v>
          </cell>
          <cell r="M327">
            <v>36.299999999999997</v>
          </cell>
          <cell r="N327" t="str">
            <v>UNION</v>
          </cell>
          <cell r="O327">
            <v>61380</v>
          </cell>
          <cell r="P327">
            <v>15345</v>
          </cell>
          <cell r="Q327">
            <v>46035</v>
          </cell>
          <cell r="R327">
            <v>46500</v>
          </cell>
          <cell r="S327" t="str">
            <v>USD</v>
          </cell>
          <cell r="T327" t="str">
            <v>DECEMBER, 2005</v>
          </cell>
          <cell r="U327">
            <v>38589</v>
          </cell>
          <cell r="V327" t="str">
            <v>UBN/0001158</v>
          </cell>
          <cell r="W327">
            <v>0</v>
          </cell>
          <cell r="Y327">
            <v>46500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D328">
            <v>38608</v>
          </cell>
          <cell r="F328" t="str">
            <v>ALLSTATES</v>
          </cell>
          <cell r="G328" t="str">
            <v>KIMATRAI NIGERIA LIMITED</v>
          </cell>
          <cell r="H328" t="str">
            <v>NIGERIAN PROCESSED NATURAL CRUMB RUBBER NSR 10</v>
          </cell>
          <cell r="I328" t="str">
            <v>40.01.22.00</v>
          </cell>
          <cell r="J328" t="str">
            <v>SEPTEMBER, 2005</v>
          </cell>
          <cell r="K328" t="str">
            <v>ITALY</v>
          </cell>
          <cell r="L328" t="str">
            <v>APAPA PORT</v>
          </cell>
          <cell r="M328">
            <v>43.4</v>
          </cell>
          <cell r="N328" t="str">
            <v>ZENITH</v>
          </cell>
          <cell r="O328">
            <v>70979.13</v>
          </cell>
          <cell r="P328">
            <v>17744.782500000001</v>
          </cell>
          <cell r="Q328">
            <v>53234.347500000003</v>
          </cell>
          <cell r="R328">
            <v>53424</v>
          </cell>
          <cell r="S328" t="str">
            <v>USD</v>
          </cell>
          <cell r="T328" t="str">
            <v>DECEMBER, 2005</v>
          </cell>
          <cell r="U328">
            <v>38586</v>
          </cell>
          <cell r="V328" t="str">
            <v>ZENITH / 005736</v>
          </cell>
          <cell r="W328">
            <v>0</v>
          </cell>
          <cell r="Y328">
            <v>53424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D329">
            <v>38608</v>
          </cell>
          <cell r="F329" t="str">
            <v>NIB</v>
          </cell>
          <cell r="G329" t="str">
            <v>OLAM NIGERIA LIMITED</v>
          </cell>
          <cell r="H329" t="str">
            <v>NIGERIAN DRIED SPLIT GINGER, AFFLATOXIN FREE</v>
          </cell>
          <cell r="I329" t="str">
            <v>09.10.10.00</v>
          </cell>
          <cell r="J329" t="str">
            <v>SEPTEMBER, 2005</v>
          </cell>
          <cell r="K329" t="str">
            <v>GERMANY</v>
          </cell>
          <cell r="L329" t="str">
            <v>TINCAN ISLAND</v>
          </cell>
          <cell r="M329">
            <v>22.3</v>
          </cell>
          <cell r="N329" t="str">
            <v>DIAMOND</v>
          </cell>
          <cell r="O329">
            <v>58467.199999999997</v>
          </cell>
          <cell r="P329">
            <v>14616.8</v>
          </cell>
          <cell r="Q329">
            <v>43850.400000000001</v>
          </cell>
          <cell r="R329">
            <v>48400</v>
          </cell>
          <cell r="S329" t="str">
            <v>USD</v>
          </cell>
          <cell r="T329" t="str">
            <v>DECEMBER, 2005</v>
          </cell>
          <cell r="U329">
            <v>38533</v>
          </cell>
          <cell r="V329" t="str">
            <v>DBL/0001646</v>
          </cell>
          <cell r="W329">
            <v>0</v>
          </cell>
          <cell r="Y329">
            <v>48400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D330">
            <v>38609</v>
          </cell>
          <cell r="F330" t="str">
            <v>ECO</v>
          </cell>
          <cell r="G330" t="str">
            <v>SUN AND SAND INDUSTRIES LIMITED</v>
          </cell>
          <cell r="H330" t="str">
            <v>REMELTED COPPER INGOT</v>
          </cell>
          <cell r="I330" t="str">
            <v>74.04.00.00</v>
          </cell>
          <cell r="J330" t="str">
            <v>SEPTEMBER, 2005</v>
          </cell>
          <cell r="K330" t="str">
            <v>INDIA</v>
          </cell>
          <cell r="L330" t="str">
            <v>APAPA PORT</v>
          </cell>
          <cell r="M330">
            <v>25.6</v>
          </cell>
          <cell r="N330" t="str">
            <v>ZENITH</v>
          </cell>
          <cell r="O330">
            <v>120668.1</v>
          </cell>
          <cell r="P330">
            <v>30167.025000000001</v>
          </cell>
          <cell r="Q330">
            <v>90501.074999999997</v>
          </cell>
          <cell r="R330">
            <v>93180</v>
          </cell>
          <cell r="S330" t="str">
            <v>USD</v>
          </cell>
          <cell r="T330" t="str">
            <v>DECEMBER, 2005</v>
          </cell>
          <cell r="U330">
            <v>38607</v>
          </cell>
          <cell r="V330" t="str">
            <v>ZENITH/002205</v>
          </cell>
          <cell r="W330">
            <v>0</v>
          </cell>
          <cell r="Y330">
            <v>93180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1">
          <cell r="D331">
            <v>38609</v>
          </cell>
          <cell r="F331" t="str">
            <v>ECO</v>
          </cell>
          <cell r="G331" t="str">
            <v>SUN AND SAND INDUSTRIES LIMITED</v>
          </cell>
          <cell r="H331" t="str">
            <v>ALUMINIUM ALLOY/INGOT</v>
          </cell>
          <cell r="I331" t="str">
            <v>76.01.20.00</v>
          </cell>
          <cell r="J331" t="str">
            <v>SEPTEMBER, 2005</v>
          </cell>
          <cell r="K331" t="str">
            <v>UNITED ARAB EMIRATES (UAE)</v>
          </cell>
          <cell r="L331" t="str">
            <v>APAPA PORT</v>
          </cell>
          <cell r="M331">
            <v>26.7</v>
          </cell>
          <cell r="N331" t="str">
            <v>ZENITH</v>
          </cell>
          <cell r="O331">
            <v>62558.86</v>
          </cell>
          <cell r="P331">
            <v>15639.715</v>
          </cell>
          <cell r="Q331">
            <v>46919.144999999997</v>
          </cell>
          <cell r="R331">
            <v>48308</v>
          </cell>
          <cell r="S331" t="str">
            <v>USD</v>
          </cell>
          <cell r="T331" t="str">
            <v>DECEMBER, 2005</v>
          </cell>
          <cell r="U331">
            <v>38607</v>
          </cell>
          <cell r="V331" t="str">
            <v>ZENITH/002204</v>
          </cell>
          <cell r="W331">
            <v>0</v>
          </cell>
          <cell r="Y331">
            <v>48308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</row>
        <row r="332">
          <cell r="D332">
            <v>38609</v>
          </cell>
          <cell r="F332" t="str">
            <v>MBC</v>
          </cell>
          <cell r="G332" t="str">
            <v>MARIO JOSE ENTERPRISES LIMITED</v>
          </cell>
          <cell r="H332" t="str">
            <v>FINISHED LEATHER</v>
          </cell>
          <cell r="I332" t="str">
            <v>41.06.19.00</v>
          </cell>
          <cell r="J332" t="str">
            <v>SEPTEMBER, 2005</v>
          </cell>
          <cell r="K332" t="str">
            <v>ITALY</v>
          </cell>
          <cell r="L332" t="str">
            <v>APAPA PORT</v>
          </cell>
          <cell r="M332">
            <v>8.5</v>
          </cell>
          <cell r="N332" t="str">
            <v>FIRST</v>
          </cell>
          <cell r="O332">
            <v>389116.49</v>
          </cell>
          <cell r="P332">
            <v>97279.122499999998</v>
          </cell>
          <cell r="Q332">
            <v>291837.36749999999</v>
          </cell>
          <cell r="R332">
            <v>299620</v>
          </cell>
          <cell r="S332" t="str">
            <v>USD</v>
          </cell>
          <cell r="T332" t="str">
            <v>DECEMBER, 2005</v>
          </cell>
          <cell r="U332">
            <v>38600</v>
          </cell>
          <cell r="V332" t="str">
            <v>FBN / 0045253</v>
          </cell>
          <cell r="W332">
            <v>0</v>
          </cell>
          <cell r="Y332">
            <v>299620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D333">
            <v>38609</v>
          </cell>
          <cell r="F333" t="str">
            <v>FSB</v>
          </cell>
          <cell r="G333" t="str">
            <v>INDUSTRIAL &amp; FARM EQUIPMENT COMPANY LIMITED.</v>
          </cell>
          <cell r="H333" t="str">
            <v>SEMI-PROCESSED PARTS TO PRODUCE 2,000 SETS OF WHEELBARROW</v>
          </cell>
          <cell r="I333" t="str">
            <v>87.16.00.00</v>
          </cell>
          <cell r="J333" t="str">
            <v>SEPTEMBER, 2005</v>
          </cell>
          <cell r="K333" t="str">
            <v>CAMEROON</v>
          </cell>
          <cell r="L333" t="str">
            <v>APAPA PORT</v>
          </cell>
          <cell r="M333">
            <v>30</v>
          </cell>
          <cell r="N333" t="str">
            <v>FSB</v>
          </cell>
          <cell r="O333">
            <v>53152</v>
          </cell>
          <cell r="P333">
            <v>13288</v>
          </cell>
          <cell r="Q333">
            <v>39864</v>
          </cell>
          <cell r="R333">
            <v>40000</v>
          </cell>
          <cell r="S333" t="str">
            <v>USD</v>
          </cell>
          <cell r="T333" t="str">
            <v>DECEMBER, 2005</v>
          </cell>
          <cell r="U333">
            <v>38593</v>
          </cell>
          <cell r="V333" t="str">
            <v>FSB/0000023</v>
          </cell>
          <cell r="W333">
            <v>0</v>
          </cell>
          <cell r="Y333">
            <v>40000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D334">
            <v>38609</v>
          </cell>
          <cell r="F334" t="str">
            <v>FSB</v>
          </cell>
          <cell r="G334" t="str">
            <v>INDUSTRIAL &amp; FARM EQUIPMENT COMPANY LIMITED.</v>
          </cell>
          <cell r="H334" t="str">
            <v>ELEPHANT BRAND HEADPANS</v>
          </cell>
          <cell r="I334" t="str">
            <v>73.10.10.00</v>
          </cell>
          <cell r="J334" t="str">
            <v>SEPTEMBER, 2005</v>
          </cell>
          <cell r="K334" t="str">
            <v>GHANA</v>
          </cell>
          <cell r="L334" t="str">
            <v>APAPA PORT</v>
          </cell>
          <cell r="M334">
            <v>9</v>
          </cell>
          <cell r="N334" t="str">
            <v>FSB</v>
          </cell>
          <cell r="O334">
            <v>20454.53</v>
          </cell>
          <cell r="P334">
            <v>5113.6324999999997</v>
          </cell>
          <cell r="Q334">
            <v>15340.897499999999</v>
          </cell>
          <cell r="R334">
            <v>15750</v>
          </cell>
          <cell r="S334" t="str">
            <v>USD</v>
          </cell>
          <cell r="T334" t="str">
            <v>DECEMBER, 2005</v>
          </cell>
          <cell r="U334">
            <v>38600</v>
          </cell>
          <cell r="V334" t="str">
            <v>FSB/0000024</v>
          </cell>
          <cell r="W334">
            <v>0</v>
          </cell>
          <cell r="Y334">
            <v>15750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D335">
            <v>38609</v>
          </cell>
          <cell r="F335" t="str">
            <v>MBC</v>
          </cell>
          <cell r="G335" t="str">
            <v>MARIO JOSE ENTERPRISES LIMITED</v>
          </cell>
          <cell r="H335" t="str">
            <v>FINISHED LEATHER</v>
          </cell>
          <cell r="I335" t="str">
            <v>41.06.19.00</v>
          </cell>
          <cell r="J335" t="str">
            <v>SEPTEMBER, 2005</v>
          </cell>
          <cell r="K335" t="str">
            <v>ITALY</v>
          </cell>
          <cell r="L335" t="str">
            <v>APAPA PORT</v>
          </cell>
          <cell r="M335">
            <v>8.8000000000000007</v>
          </cell>
          <cell r="N335" t="str">
            <v>FIRST</v>
          </cell>
          <cell r="O335">
            <v>400726.87</v>
          </cell>
          <cell r="P335">
            <v>100181.7175</v>
          </cell>
          <cell r="Q335">
            <v>300545.15250000003</v>
          </cell>
          <cell r="R335">
            <v>308560</v>
          </cell>
          <cell r="S335" t="str">
            <v>USD</v>
          </cell>
          <cell r="T335" t="str">
            <v>DECEMBER, 2005</v>
          </cell>
          <cell r="U335">
            <v>38594</v>
          </cell>
          <cell r="V335" t="str">
            <v>FBN / 0046190</v>
          </cell>
          <cell r="W335">
            <v>0</v>
          </cell>
          <cell r="Y335">
            <v>308560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6">
          <cell r="D336">
            <v>38609</v>
          </cell>
          <cell r="F336" t="str">
            <v>NIB</v>
          </cell>
          <cell r="G336" t="str">
            <v>OLAM NIGERIA LIMITED</v>
          </cell>
          <cell r="H336" t="str">
            <v>NIGERIAN DRIED SPLIT GINGER, AFFLATOXIN FREE</v>
          </cell>
          <cell r="I336" t="str">
            <v>09.10.10.00</v>
          </cell>
          <cell r="J336" t="str">
            <v>SEPTEMBER, 2005</v>
          </cell>
          <cell r="K336" t="str">
            <v>GERMANY</v>
          </cell>
          <cell r="L336" t="str">
            <v>TINCAN ISLAND</v>
          </cell>
          <cell r="M336">
            <v>22.3</v>
          </cell>
          <cell r="N336" t="str">
            <v>DIAMOND</v>
          </cell>
          <cell r="O336">
            <v>58467.199999999997</v>
          </cell>
          <cell r="P336">
            <v>14616.8</v>
          </cell>
          <cell r="Q336">
            <v>43850.400000000001</v>
          </cell>
          <cell r="R336">
            <v>48400</v>
          </cell>
          <cell r="S336" t="str">
            <v>USD</v>
          </cell>
          <cell r="T336" t="str">
            <v>DECEMBER, 2005</v>
          </cell>
          <cell r="U336">
            <v>38533</v>
          </cell>
          <cell r="V336" t="str">
            <v>DBL/0001646</v>
          </cell>
          <cell r="W336">
            <v>0</v>
          </cell>
          <cell r="Y336">
            <v>48400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</row>
        <row r="337">
          <cell r="D337">
            <v>38609</v>
          </cell>
          <cell r="F337" t="str">
            <v>FSB</v>
          </cell>
          <cell r="G337" t="str">
            <v>INDUSTRIAL &amp; FARM EQUIPMENT COMPANY LIMITED.</v>
          </cell>
          <cell r="H337" t="str">
            <v>INDOMIE NOODLES</v>
          </cell>
          <cell r="I337" t="str">
            <v>19.02.19.00</v>
          </cell>
          <cell r="J337" t="str">
            <v>SEPTEMBER, 2005</v>
          </cell>
          <cell r="K337" t="str">
            <v>CAMEROON</v>
          </cell>
          <cell r="L337" t="str">
            <v>APAPA PORT</v>
          </cell>
          <cell r="M337">
            <v>3.3</v>
          </cell>
          <cell r="N337" t="str">
            <v>FSB</v>
          </cell>
          <cell r="O337">
            <v>8969.4</v>
          </cell>
          <cell r="P337">
            <v>2242.35</v>
          </cell>
          <cell r="Q337">
            <v>6727.05</v>
          </cell>
          <cell r="R337">
            <v>6750</v>
          </cell>
          <cell r="S337" t="str">
            <v>USD</v>
          </cell>
          <cell r="T337" t="str">
            <v>DECEMBER, 2005</v>
          </cell>
          <cell r="U337">
            <v>38593</v>
          </cell>
          <cell r="V337" t="str">
            <v>FSB/0000021</v>
          </cell>
          <cell r="W337">
            <v>0</v>
          </cell>
          <cell r="Y337">
            <v>6750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D338">
            <v>38608</v>
          </cell>
          <cell r="F338" t="str">
            <v>ZENITH</v>
          </cell>
          <cell r="G338" t="str">
            <v>MARIO JOSE ENTERPRISES LIMITED</v>
          </cell>
          <cell r="H338" t="str">
            <v>FINISHED LEATHER</v>
          </cell>
          <cell r="I338" t="str">
            <v>41.06.19.00</v>
          </cell>
          <cell r="J338" t="str">
            <v>SEPTEMBER, 2005</v>
          </cell>
          <cell r="K338" t="str">
            <v>ITALY</v>
          </cell>
          <cell r="L338" t="str">
            <v>APAPA PORT</v>
          </cell>
          <cell r="M338">
            <v>8</v>
          </cell>
          <cell r="N338" t="str">
            <v>ZENITH</v>
          </cell>
          <cell r="O338">
            <v>419025.49</v>
          </cell>
          <cell r="P338">
            <v>104756.3725</v>
          </cell>
          <cell r="Q338">
            <v>314269.11749999999</v>
          </cell>
          <cell r="R338">
            <v>323397</v>
          </cell>
          <cell r="S338" t="str">
            <v>USD</v>
          </cell>
          <cell r="T338" t="str">
            <v>DECEMBER, 2005</v>
          </cell>
          <cell r="U338">
            <v>38602</v>
          </cell>
          <cell r="V338" t="str">
            <v>ZENITH / 004579</v>
          </cell>
          <cell r="W338">
            <v>0</v>
          </cell>
          <cell r="Y338">
            <v>323397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D339">
            <v>38609</v>
          </cell>
          <cell r="F339" t="str">
            <v>SCB</v>
          </cell>
          <cell r="G339" t="str">
            <v>P.Z. INDUSTRIES PLC</v>
          </cell>
          <cell r="H339" t="str">
            <v>MEDICAMENTS, POMADES, SOAPS AND PACKING MATERIALS</v>
          </cell>
          <cell r="I339" t="str">
            <v>30.01.00.00</v>
          </cell>
          <cell r="J339" t="str">
            <v>SEPTEMBER, 2005</v>
          </cell>
          <cell r="K339" t="str">
            <v>GHANA</v>
          </cell>
          <cell r="L339" t="str">
            <v>APAPA PORT</v>
          </cell>
          <cell r="M339">
            <v>30.4</v>
          </cell>
          <cell r="N339" t="str">
            <v>ZENITH</v>
          </cell>
          <cell r="O339">
            <v>96855.14</v>
          </cell>
          <cell r="P339">
            <v>24213.785</v>
          </cell>
          <cell r="Q339">
            <v>72641.354999999996</v>
          </cell>
          <cell r="R339">
            <v>74791.61</v>
          </cell>
          <cell r="S339" t="str">
            <v>USD</v>
          </cell>
          <cell r="T339" t="str">
            <v>DECEMBER, 2005</v>
          </cell>
          <cell r="U339">
            <v>38607</v>
          </cell>
          <cell r="V339" t="str">
            <v>ZENITH/004169</v>
          </cell>
          <cell r="W339">
            <v>0</v>
          </cell>
          <cell r="Y339">
            <v>74791.61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D340">
            <v>38609</v>
          </cell>
          <cell r="F340" t="str">
            <v>ECO</v>
          </cell>
          <cell r="G340" t="str">
            <v>SUN AND SAND INDUSTRIES LIMITED</v>
          </cell>
          <cell r="H340" t="str">
            <v>ALUMINIUM ALLOY/INGOT</v>
          </cell>
          <cell r="I340" t="str">
            <v>76.01.20.00</v>
          </cell>
          <cell r="J340" t="str">
            <v>SEPTEMBER, 2005</v>
          </cell>
          <cell r="K340" t="str">
            <v>UNITED ARAB EMIRATES (UAE)</v>
          </cell>
          <cell r="L340" t="str">
            <v>APAPA PORT</v>
          </cell>
          <cell r="M340">
            <v>26.2</v>
          </cell>
          <cell r="N340" t="str">
            <v>ZENITH</v>
          </cell>
          <cell r="O340">
            <v>63464.07</v>
          </cell>
          <cell r="P340">
            <v>15866.0175</v>
          </cell>
          <cell r="Q340">
            <v>47598.052499999998</v>
          </cell>
          <cell r="R340">
            <v>49007</v>
          </cell>
          <cell r="S340" t="str">
            <v>USD</v>
          </cell>
          <cell r="T340" t="str">
            <v>DECEMBER, 2005</v>
          </cell>
          <cell r="U340">
            <v>38607</v>
          </cell>
          <cell r="V340" t="str">
            <v>ZENITH/002207</v>
          </cell>
          <cell r="W340">
            <v>0</v>
          </cell>
          <cell r="Y340">
            <v>49007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1">
          <cell r="D341">
            <v>38609</v>
          </cell>
          <cell r="F341" t="str">
            <v>NATIONAL</v>
          </cell>
          <cell r="G341" t="str">
            <v>LORNEVIEW INTERNATIONAL LIMITED</v>
          </cell>
          <cell r="H341" t="str">
            <v>NIGERIAN COCOA CAKE</v>
          </cell>
          <cell r="I341" t="str">
            <v>18.01.00.00</v>
          </cell>
          <cell r="J341" t="str">
            <v>SEPTEMBER, 2005</v>
          </cell>
          <cell r="K341" t="str">
            <v>SPAIN</v>
          </cell>
          <cell r="L341" t="str">
            <v>APAPA PORT</v>
          </cell>
          <cell r="M341">
            <v>40</v>
          </cell>
          <cell r="N341" t="str">
            <v>NATIONAL</v>
          </cell>
          <cell r="O341">
            <v>26040</v>
          </cell>
          <cell r="P341">
            <v>6510</v>
          </cell>
          <cell r="Q341">
            <v>19530</v>
          </cell>
          <cell r="R341">
            <v>19600</v>
          </cell>
          <cell r="S341" t="str">
            <v>USD</v>
          </cell>
          <cell r="T341" t="str">
            <v>DECEMBER, 2005</v>
          </cell>
          <cell r="U341">
            <v>38588</v>
          </cell>
          <cell r="V341" t="str">
            <v>NATIONAL/00257</v>
          </cell>
          <cell r="W341">
            <v>0</v>
          </cell>
          <cell r="Y341">
            <v>19600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</row>
        <row r="342">
          <cell r="D342">
            <v>38609</v>
          </cell>
          <cell r="F342" t="str">
            <v>ZENITH</v>
          </cell>
          <cell r="G342" t="str">
            <v>WEST AFRICA MILK COMPANY (NIGERIA) PLC</v>
          </cell>
          <cell r="H342" t="str">
            <v>PEAK BRAND INSTANT FULL CREAM MILK POWDER SACHETS</v>
          </cell>
          <cell r="I342" t="str">
            <v>04.02.21.00</v>
          </cell>
          <cell r="J342" t="str">
            <v>SEPTEMBER, 2005</v>
          </cell>
          <cell r="K342" t="str">
            <v>GHANA</v>
          </cell>
          <cell r="L342" t="str">
            <v>SEME BORDER</v>
          </cell>
          <cell r="M342">
            <v>36.9</v>
          </cell>
          <cell r="N342" t="str">
            <v>ZENITH</v>
          </cell>
          <cell r="O342">
            <v>180393.78</v>
          </cell>
          <cell r="P342">
            <v>45098.445</v>
          </cell>
          <cell r="Q342">
            <v>135295.33499999999</v>
          </cell>
          <cell r="R342">
            <v>139224.95999999999</v>
          </cell>
          <cell r="S342" t="str">
            <v>USD</v>
          </cell>
          <cell r="T342" t="str">
            <v>DECEMBER, 2005</v>
          </cell>
          <cell r="U342">
            <v>38601</v>
          </cell>
          <cell r="V342" t="str">
            <v>ZENITH/005426</v>
          </cell>
          <cell r="W342">
            <v>0</v>
          </cell>
          <cell r="Y342">
            <v>139224.95999999999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</row>
        <row r="343">
          <cell r="D343">
            <v>38610</v>
          </cell>
          <cell r="F343" t="str">
            <v>INTERCONTINENTAL</v>
          </cell>
          <cell r="G343" t="str">
            <v>MAMUDA INDUSTRIES (NIG) LIMITED</v>
          </cell>
          <cell r="H343" t="str">
            <v>PROCESSED, FINISHED LEAHER</v>
          </cell>
          <cell r="I343" t="str">
            <v>41.06.19.00</v>
          </cell>
          <cell r="J343" t="str">
            <v>SEPTEMBER, 2005</v>
          </cell>
          <cell r="K343" t="str">
            <v>ITALY</v>
          </cell>
          <cell r="L343" t="str">
            <v>APAPA PORT</v>
          </cell>
          <cell r="M343">
            <v>8</v>
          </cell>
          <cell r="N343" t="str">
            <v>GTB</v>
          </cell>
          <cell r="O343">
            <v>229746.07</v>
          </cell>
          <cell r="P343">
            <v>57436.517500000002</v>
          </cell>
          <cell r="Q343">
            <v>172309.55249999999</v>
          </cell>
          <cell r="R343">
            <v>141275</v>
          </cell>
          <cell r="S343" t="str">
            <v>EUR</v>
          </cell>
          <cell r="T343" t="str">
            <v>DECEMBER, 2005</v>
          </cell>
          <cell r="U343">
            <v>38600</v>
          </cell>
          <cell r="V343" t="str">
            <v>GTB / 0003730</v>
          </cell>
          <cell r="W343">
            <v>0</v>
          </cell>
          <cell r="Y343">
            <v>0</v>
          </cell>
          <cell r="Z343">
            <v>141275</v>
          </cell>
          <cell r="AA343">
            <v>0</v>
          </cell>
          <cell r="AB343">
            <v>0</v>
          </cell>
          <cell r="AC343">
            <v>0</v>
          </cell>
        </row>
        <row r="344">
          <cell r="D344">
            <v>38608</v>
          </cell>
          <cell r="F344" t="str">
            <v>FOUNTAIN</v>
          </cell>
          <cell r="G344" t="str">
            <v>BENCOVIK NIGERIA LIMITED</v>
          </cell>
          <cell r="H344" t="str">
            <v>ZIRCONIUM ORE LOW GRADE 47%</v>
          </cell>
          <cell r="I344" t="str">
            <v>26.15.10.00</v>
          </cell>
          <cell r="J344" t="str">
            <v>SEPTEMBER, 2005</v>
          </cell>
          <cell r="K344" t="str">
            <v>UNITED ARAB EMIRATES (UAE)</v>
          </cell>
          <cell r="L344" t="str">
            <v>APAPA PORT</v>
          </cell>
          <cell r="M344">
            <v>110.1</v>
          </cell>
          <cell r="N344" t="str">
            <v>PRUDENT</v>
          </cell>
          <cell r="O344">
            <v>39530.699999999997</v>
          </cell>
          <cell r="P344">
            <v>9882.6749999999993</v>
          </cell>
          <cell r="Q344">
            <v>29648.025000000001</v>
          </cell>
          <cell r="R344">
            <v>29403</v>
          </cell>
          <cell r="S344" t="str">
            <v>USD</v>
          </cell>
          <cell r="T344" t="str">
            <v>DECEMBER, 2005</v>
          </cell>
          <cell r="U344">
            <v>38604</v>
          </cell>
          <cell r="V344" t="str">
            <v>PRUDENT/3237874</v>
          </cell>
          <cell r="W344">
            <v>0</v>
          </cell>
          <cell r="Y344">
            <v>29403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D345">
            <v>38608</v>
          </cell>
          <cell r="F345" t="str">
            <v>ZENITH</v>
          </cell>
          <cell r="G345" t="str">
            <v>STANMARK COCOA PROCESSING CO. LIMITED</v>
          </cell>
          <cell r="H345" t="str">
            <v>COCOA LIQUOR</v>
          </cell>
          <cell r="I345" t="str">
            <v>18.03.10.00</v>
          </cell>
          <cell r="J345" t="str">
            <v>SEPTEMBER, 2005</v>
          </cell>
          <cell r="K345" t="str">
            <v>FRANCE</v>
          </cell>
          <cell r="L345" t="str">
            <v>APAPA PORT</v>
          </cell>
          <cell r="M345">
            <v>44</v>
          </cell>
          <cell r="N345" t="str">
            <v>ZENITH</v>
          </cell>
          <cell r="O345">
            <v>108320.52</v>
          </cell>
          <cell r="P345">
            <v>27080.13</v>
          </cell>
          <cell r="Q345">
            <v>81240.39</v>
          </cell>
          <cell r="R345">
            <v>83600</v>
          </cell>
          <cell r="S345" t="str">
            <v>USD</v>
          </cell>
          <cell r="T345" t="str">
            <v>DECEMBER, 2005</v>
          </cell>
          <cell r="U345">
            <v>38603</v>
          </cell>
          <cell r="V345" t="str">
            <v>ZENITH / 005428</v>
          </cell>
          <cell r="W345">
            <v>0</v>
          </cell>
          <cell r="Y345">
            <v>83600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46">
          <cell r="D346">
            <v>38608</v>
          </cell>
          <cell r="F346" t="str">
            <v>UNION</v>
          </cell>
          <cell r="G346" t="str">
            <v>WEST AFRICAN RUBBER PRODUCTS (NIG) LIMITED</v>
          </cell>
          <cell r="H346" t="str">
            <v>ASSORTED BATHROOM SLIPPERS</v>
          </cell>
          <cell r="I346" t="str">
            <v>64.02.99.00</v>
          </cell>
          <cell r="J346" t="str">
            <v>SEPTEMBER, 2005</v>
          </cell>
          <cell r="K346" t="str">
            <v>CONGO, REPUBLIC OF THE</v>
          </cell>
          <cell r="L346" t="str">
            <v>APAPA PORT</v>
          </cell>
          <cell r="M346">
            <v>18.7</v>
          </cell>
          <cell r="N346" t="str">
            <v>UNION</v>
          </cell>
          <cell r="O346">
            <v>31773</v>
          </cell>
          <cell r="P346">
            <v>7943.25</v>
          </cell>
          <cell r="Q346">
            <v>23829.75</v>
          </cell>
          <cell r="R346">
            <v>23800</v>
          </cell>
          <cell r="S346" t="str">
            <v>USD</v>
          </cell>
          <cell r="T346" t="str">
            <v>DECEMBER, 2005</v>
          </cell>
          <cell r="U346">
            <v>38600</v>
          </cell>
          <cell r="V346" t="str">
            <v>UBN/0001162</v>
          </cell>
          <cell r="W346">
            <v>0</v>
          </cell>
          <cell r="Y346">
            <v>23800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</row>
        <row r="347">
          <cell r="D347">
            <v>38608</v>
          </cell>
          <cell r="F347" t="str">
            <v>SCB</v>
          </cell>
          <cell r="G347" t="str">
            <v>CARGILL VENTURES LIMITED</v>
          </cell>
          <cell r="H347" t="str">
            <v>GOOD FERMENTED NIGERIAN COCOA BEANS</v>
          </cell>
          <cell r="I347" t="str">
            <v>18.01.00.00</v>
          </cell>
          <cell r="J347" t="str">
            <v>SEPTEMBER, 2005</v>
          </cell>
          <cell r="K347" t="str">
            <v>NETHERLANDS</v>
          </cell>
          <cell r="L347" t="str">
            <v>APAPA PORT</v>
          </cell>
          <cell r="M347">
            <v>32.6</v>
          </cell>
          <cell r="N347" t="str">
            <v>ZENITH</v>
          </cell>
          <cell r="O347">
            <v>56922.15</v>
          </cell>
          <cell r="P347">
            <v>14230.5375</v>
          </cell>
          <cell r="Q347">
            <v>42691.612500000003</v>
          </cell>
          <cell r="R347">
            <v>43417.71</v>
          </cell>
          <cell r="S347" t="str">
            <v>USD</v>
          </cell>
          <cell r="T347" t="str">
            <v>DECEMBER, 2005</v>
          </cell>
          <cell r="U347">
            <v>38603</v>
          </cell>
          <cell r="V347" t="str">
            <v>ZENITH/005023</v>
          </cell>
          <cell r="W347">
            <v>0</v>
          </cell>
          <cell r="Y347">
            <v>43417.71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</row>
        <row r="348">
          <cell r="D348">
            <v>38610</v>
          </cell>
          <cell r="F348" t="str">
            <v>ZENITH</v>
          </cell>
          <cell r="G348" t="str">
            <v>OTLO AGENCIES LIMITED</v>
          </cell>
          <cell r="H348" t="str">
            <v>CRUSHED HORNS</v>
          </cell>
          <cell r="I348" t="str">
            <v>05.06.90.00</v>
          </cell>
          <cell r="J348" t="str">
            <v>SEPTEMBER, 2005</v>
          </cell>
          <cell r="K348" t="str">
            <v>ITALY</v>
          </cell>
          <cell r="L348" t="str">
            <v>TINCAN ISLAND</v>
          </cell>
          <cell r="M348">
            <v>26.5</v>
          </cell>
          <cell r="N348" t="str">
            <v>ZENITH</v>
          </cell>
          <cell r="O348">
            <v>6867.21</v>
          </cell>
          <cell r="P348">
            <v>1716.8025</v>
          </cell>
          <cell r="Q348">
            <v>5150.4075000000003</v>
          </cell>
          <cell r="R348">
            <v>5300</v>
          </cell>
          <cell r="S348" t="str">
            <v>USD</v>
          </cell>
          <cell r="T348" t="str">
            <v>DECEMBER, 2005</v>
          </cell>
          <cell r="U348">
            <v>38607</v>
          </cell>
          <cell r="V348" t="str">
            <v>ZENITH / 001826</v>
          </cell>
          <cell r="W348">
            <v>0</v>
          </cell>
          <cell r="Y348">
            <v>5300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</row>
        <row r="349">
          <cell r="D349">
            <v>38610</v>
          </cell>
          <cell r="F349" t="str">
            <v>UNION</v>
          </cell>
          <cell r="G349" t="str">
            <v>TOWER ALUMINIUM (NIG) PLC</v>
          </cell>
          <cell r="H349" t="str">
            <v>ALUMINIUM COOKING POTS</v>
          </cell>
          <cell r="I349" t="str">
            <v>76.15.19.00</v>
          </cell>
          <cell r="J349" t="str">
            <v>SEPTEMBER, 2005</v>
          </cell>
          <cell r="K349" t="str">
            <v>ANGOLA</v>
          </cell>
          <cell r="L349" t="str">
            <v>APAPA PORT</v>
          </cell>
          <cell r="M349">
            <v>3.4</v>
          </cell>
          <cell r="N349" t="str">
            <v>UNION</v>
          </cell>
          <cell r="O349">
            <v>19585.759999999998</v>
          </cell>
          <cell r="P349">
            <v>4896.4399999999996</v>
          </cell>
          <cell r="Q349">
            <v>14689.32</v>
          </cell>
          <cell r="R349">
            <v>10640</v>
          </cell>
          <cell r="S349" t="str">
            <v>USD</v>
          </cell>
          <cell r="T349" t="str">
            <v>DECEMBER, 2005</v>
          </cell>
          <cell r="U349">
            <v>38555</v>
          </cell>
          <cell r="V349" t="str">
            <v>UBN/0000180</v>
          </cell>
          <cell r="W349">
            <v>0</v>
          </cell>
          <cell r="Y349">
            <v>10640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D350">
            <v>38610</v>
          </cell>
          <cell r="F350" t="str">
            <v>ECO</v>
          </cell>
          <cell r="G350" t="str">
            <v>KOLORKOTE NIGERIA LIMITED</v>
          </cell>
          <cell r="H350" t="str">
            <v>OVEN BAKED COLOR COATED EMBOSSED ALUMINIUM COILS.</v>
          </cell>
          <cell r="I350" t="str">
            <v>76.10.12.00</v>
          </cell>
          <cell r="J350" t="str">
            <v>SEPTEMBER, 2005</v>
          </cell>
          <cell r="K350" t="str">
            <v>GHANA</v>
          </cell>
          <cell r="L350" t="str">
            <v>APAPA PORT</v>
          </cell>
          <cell r="M350">
            <v>30.8</v>
          </cell>
          <cell r="N350" t="str">
            <v>ZENITH</v>
          </cell>
          <cell r="O350">
            <v>127026.55</v>
          </cell>
          <cell r="P350">
            <v>31756.637500000001</v>
          </cell>
          <cell r="Q350">
            <v>95269.912500000006</v>
          </cell>
          <cell r="R350">
            <v>98090.14</v>
          </cell>
          <cell r="S350" t="str">
            <v>USD</v>
          </cell>
          <cell r="T350" t="str">
            <v>DECEMBER, 2005</v>
          </cell>
          <cell r="U350">
            <v>38608</v>
          </cell>
          <cell r="V350" t="str">
            <v>ZENITH / 005429</v>
          </cell>
          <cell r="W350">
            <v>0</v>
          </cell>
          <cell r="Y350">
            <v>98090.14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1">
          <cell r="D351">
            <v>38610</v>
          </cell>
          <cell r="F351" t="str">
            <v>MBC</v>
          </cell>
          <cell r="G351" t="str">
            <v>MAMUDA INDUSTRIES (NIG) LIMITED</v>
          </cell>
          <cell r="H351" t="str">
            <v>PROCESSED, FINISHED LEATHER</v>
          </cell>
          <cell r="I351" t="str">
            <v>41.06.19.00</v>
          </cell>
          <cell r="J351" t="str">
            <v>SEPTEMBER, 2005</v>
          </cell>
          <cell r="K351" t="str">
            <v>ITALY</v>
          </cell>
          <cell r="L351" t="str">
            <v>APAPA PORT</v>
          </cell>
          <cell r="M351">
            <v>7.6</v>
          </cell>
          <cell r="N351" t="str">
            <v>FIRST</v>
          </cell>
          <cell r="O351">
            <v>346782.77</v>
          </cell>
          <cell r="P351">
            <v>86695.692500000005</v>
          </cell>
          <cell r="Q351">
            <v>260087.07750000001</v>
          </cell>
          <cell r="R351">
            <v>267023</v>
          </cell>
          <cell r="S351" t="str">
            <v>USD</v>
          </cell>
          <cell r="T351" t="str">
            <v>DECEMBER, 2005</v>
          </cell>
          <cell r="U351">
            <v>38600</v>
          </cell>
          <cell r="V351" t="str">
            <v>FBN / 0045251</v>
          </cell>
          <cell r="W351">
            <v>0</v>
          </cell>
          <cell r="Y351">
            <v>267023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</row>
        <row r="352">
          <cell r="D352">
            <v>38610</v>
          </cell>
          <cell r="F352" t="str">
            <v>CHARTERED</v>
          </cell>
          <cell r="G352" t="str">
            <v>MICROFEED NIGERIA LIMITED</v>
          </cell>
          <cell r="H352" t="str">
            <v>NIGERIAN HARD WOOD (IROKO)</v>
          </cell>
          <cell r="I352" t="str">
            <v>44.09.00.00</v>
          </cell>
          <cell r="J352" t="str">
            <v>SEPTEMBER, 2005</v>
          </cell>
          <cell r="K352" t="str">
            <v>BELGIUM</v>
          </cell>
          <cell r="L352" t="str">
            <v>TINCAN ISLAND</v>
          </cell>
          <cell r="M352">
            <v>18</v>
          </cell>
          <cell r="N352" t="str">
            <v>DIAMOND</v>
          </cell>
          <cell r="O352">
            <v>23820</v>
          </cell>
          <cell r="P352">
            <v>5955</v>
          </cell>
          <cell r="Q352">
            <v>17865</v>
          </cell>
          <cell r="R352">
            <v>18392</v>
          </cell>
          <cell r="S352" t="str">
            <v>USD</v>
          </cell>
          <cell r="T352" t="str">
            <v>DECEMBER, 2005</v>
          </cell>
          <cell r="U352">
            <v>38607</v>
          </cell>
          <cell r="V352" t="str">
            <v>DBL / 1635768</v>
          </cell>
          <cell r="W352">
            <v>0</v>
          </cell>
          <cell r="Y352">
            <v>18392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</row>
        <row r="353">
          <cell r="D353">
            <v>38610</v>
          </cell>
          <cell r="F353" t="str">
            <v>NIB</v>
          </cell>
          <cell r="G353" t="str">
            <v>OLAM NIGERIA LIMITED</v>
          </cell>
          <cell r="H353" t="str">
            <v>NIGERIAN POLISHED HULLED SESAME SEEDS</v>
          </cell>
          <cell r="I353" t="str">
            <v>12.07.40.00</v>
          </cell>
          <cell r="J353" t="str">
            <v>SEPTEMBER, 2005</v>
          </cell>
          <cell r="K353" t="str">
            <v>JAPAN</v>
          </cell>
          <cell r="L353" t="str">
            <v>APAPA PORT</v>
          </cell>
          <cell r="M353">
            <v>306</v>
          </cell>
          <cell r="N353" t="str">
            <v>DIAMOND</v>
          </cell>
          <cell r="O353">
            <v>325290.23999999999</v>
          </cell>
          <cell r="P353">
            <v>81322.559999999998</v>
          </cell>
          <cell r="Q353">
            <v>243967.68</v>
          </cell>
          <cell r="R353">
            <v>244800</v>
          </cell>
          <cell r="S353" t="str">
            <v>USD</v>
          </cell>
          <cell r="T353" t="str">
            <v>DECEMBER, 2005</v>
          </cell>
          <cell r="U353">
            <v>38533</v>
          </cell>
          <cell r="V353" t="str">
            <v>DBL/0001647</v>
          </cell>
          <cell r="W353">
            <v>0</v>
          </cell>
          <cell r="Y353">
            <v>244800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</row>
        <row r="354">
          <cell r="D354">
            <v>38610</v>
          </cell>
          <cell r="F354" t="str">
            <v>ECO</v>
          </cell>
          <cell r="G354" t="str">
            <v>KOLORKOTE NIGERIA LIMITED</v>
          </cell>
          <cell r="H354" t="str">
            <v>OVEN BAKED COLOR COATED EMBOSSED ALUMINIUM COILS</v>
          </cell>
          <cell r="I354" t="str">
            <v>76.10.12.00</v>
          </cell>
          <cell r="J354" t="str">
            <v>SEPTEMBER, 2005</v>
          </cell>
          <cell r="K354" t="str">
            <v>GHANA</v>
          </cell>
          <cell r="L354" t="str">
            <v>APAPA PORT</v>
          </cell>
          <cell r="M354">
            <v>30.6</v>
          </cell>
          <cell r="N354" t="str">
            <v>ZENITH</v>
          </cell>
          <cell r="O354">
            <v>125836.21</v>
          </cell>
          <cell r="P354">
            <v>31459.052500000002</v>
          </cell>
          <cell r="Q354">
            <v>94377.157500000001</v>
          </cell>
          <cell r="R354">
            <v>97170.82</v>
          </cell>
          <cell r="S354" t="str">
            <v>USD</v>
          </cell>
          <cell r="T354" t="str">
            <v>DECEMBER, 2005</v>
          </cell>
          <cell r="U354">
            <v>38608</v>
          </cell>
          <cell r="V354" t="str">
            <v>ZENITH / 005430</v>
          </cell>
          <cell r="W354">
            <v>0</v>
          </cell>
          <cell r="Y354">
            <v>97170.82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</row>
        <row r="355">
          <cell r="D355">
            <v>38610</v>
          </cell>
          <cell r="F355" t="str">
            <v>NIB</v>
          </cell>
          <cell r="G355" t="str">
            <v>OLAM NIGERIA LIMITED</v>
          </cell>
          <cell r="H355" t="str">
            <v>NIGERIAN POLISHED HULLED SESAME SEEDS</v>
          </cell>
          <cell r="I355" t="str">
            <v>12.07.40.00</v>
          </cell>
          <cell r="J355" t="str">
            <v>SEPTEMBER, 2005</v>
          </cell>
          <cell r="K355" t="str">
            <v>JAPAN</v>
          </cell>
          <cell r="L355" t="str">
            <v>APAPA PORT</v>
          </cell>
          <cell r="M355">
            <v>306</v>
          </cell>
          <cell r="N355" t="str">
            <v>DIAMOND</v>
          </cell>
          <cell r="O355">
            <v>325290.23999999999</v>
          </cell>
          <cell r="P355">
            <v>81322.559999999998</v>
          </cell>
          <cell r="Q355">
            <v>243967.68</v>
          </cell>
          <cell r="R355">
            <v>244800</v>
          </cell>
          <cell r="S355" t="str">
            <v>USD</v>
          </cell>
          <cell r="T355" t="str">
            <v>DECEMBER, 2005</v>
          </cell>
          <cell r="U355">
            <v>38533</v>
          </cell>
          <cell r="V355" t="str">
            <v>DBL/0001647</v>
          </cell>
          <cell r="W355">
            <v>0</v>
          </cell>
          <cell r="Y355">
            <v>244800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</row>
        <row r="356">
          <cell r="D356">
            <v>38610</v>
          </cell>
          <cell r="F356" t="str">
            <v>GLOBAL</v>
          </cell>
          <cell r="G356" t="str">
            <v>LOPABEN NIGERIA LIMITED</v>
          </cell>
          <cell r="H356" t="str">
            <v>WASTE COTTON (CARD FLY)</v>
          </cell>
          <cell r="I356" t="str">
            <v>52.02.00.00</v>
          </cell>
          <cell r="J356" t="str">
            <v>SEPTEMBER, 2005</v>
          </cell>
          <cell r="K356" t="str">
            <v>CHINA</v>
          </cell>
          <cell r="L356" t="str">
            <v>APAPA PORT</v>
          </cell>
          <cell r="M356">
            <v>18</v>
          </cell>
          <cell r="N356" t="str">
            <v>ZENITH</v>
          </cell>
          <cell r="O356">
            <v>2565.4899999999998</v>
          </cell>
          <cell r="P356">
            <v>641.37249999999995</v>
          </cell>
          <cell r="Q356">
            <v>1924.1175000000001</v>
          </cell>
          <cell r="R356">
            <v>1980</v>
          </cell>
          <cell r="S356" t="str">
            <v>USD</v>
          </cell>
          <cell r="T356" t="str">
            <v>DECEMBER, 2005</v>
          </cell>
          <cell r="U356">
            <v>38603</v>
          </cell>
          <cell r="V356" t="str">
            <v>ZENITH/005789</v>
          </cell>
          <cell r="W356">
            <v>0</v>
          </cell>
          <cell r="Y356">
            <v>1980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</row>
        <row r="357">
          <cell r="D357">
            <v>38610</v>
          </cell>
          <cell r="F357" t="str">
            <v>NIB</v>
          </cell>
          <cell r="G357" t="str">
            <v>OLAM NIGERIA LIMITED</v>
          </cell>
          <cell r="H357" t="str">
            <v>NIGERIAN POLISHED HULLED SESAME SEEDS</v>
          </cell>
          <cell r="I357" t="str">
            <v>12.07.40.00</v>
          </cell>
          <cell r="J357" t="str">
            <v>SEPTEMBER, 2005</v>
          </cell>
          <cell r="K357" t="str">
            <v>JAPAN</v>
          </cell>
          <cell r="L357" t="str">
            <v>APAPA PORT</v>
          </cell>
          <cell r="M357">
            <v>180</v>
          </cell>
          <cell r="N357" t="str">
            <v>DIAMOND</v>
          </cell>
          <cell r="O357">
            <v>191347.20000000001</v>
          </cell>
          <cell r="P357">
            <v>47836.800000000003</v>
          </cell>
          <cell r="Q357">
            <v>143510.39999999999</v>
          </cell>
          <cell r="R357">
            <v>144000</v>
          </cell>
          <cell r="S357" t="str">
            <v>USD</v>
          </cell>
          <cell r="T357" t="str">
            <v>DECEMBER, 2005</v>
          </cell>
          <cell r="U357">
            <v>38533</v>
          </cell>
          <cell r="V357" t="str">
            <v>DBL/0001647</v>
          </cell>
          <cell r="W357">
            <v>0</v>
          </cell>
          <cell r="Y357">
            <v>144000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</row>
        <row r="358">
          <cell r="D358">
            <v>38610</v>
          </cell>
          <cell r="F358" t="str">
            <v>SCB</v>
          </cell>
          <cell r="G358" t="str">
            <v>ALKEM NIGERIA LIMITED</v>
          </cell>
          <cell r="H358" t="str">
            <v>POLYESTER STAPLE FIBRE</v>
          </cell>
          <cell r="I358" t="str">
            <v>55.03.02.00</v>
          </cell>
          <cell r="J358" t="str">
            <v>SEPTEMBER, 2005</v>
          </cell>
          <cell r="K358" t="str">
            <v>SPAIN</v>
          </cell>
          <cell r="L358" t="str">
            <v>APAPA PORT</v>
          </cell>
          <cell r="M358">
            <v>18.3</v>
          </cell>
          <cell r="N358" t="str">
            <v>ZENITH</v>
          </cell>
          <cell r="O358">
            <v>30897.27</v>
          </cell>
          <cell r="P358">
            <v>7724.3175000000001</v>
          </cell>
          <cell r="Q358">
            <v>23172.952499999999</v>
          </cell>
          <cell r="R358">
            <v>19775.490000000002</v>
          </cell>
          <cell r="S358" t="str">
            <v>EUR</v>
          </cell>
          <cell r="T358" t="str">
            <v>DECEMBER, 2005</v>
          </cell>
          <cell r="U358">
            <v>38601</v>
          </cell>
          <cell r="V358" t="str">
            <v>ZENITH/005021</v>
          </cell>
          <cell r="W358">
            <v>0</v>
          </cell>
          <cell r="Y358">
            <v>0</v>
          </cell>
          <cell r="Z358">
            <v>19775.490000000002</v>
          </cell>
          <cell r="AA358">
            <v>0</v>
          </cell>
          <cell r="AB358">
            <v>0</v>
          </cell>
          <cell r="AC358">
            <v>0</v>
          </cell>
        </row>
        <row r="359">
          <cell r="D359">
            <v>38610</v>
          </cell>
          <cell r="F359" t="str">
            <v>CHARTERED</v>
          </cell>
          <cell r="G359" t="str">
            <v>MICROFEED NIGERIA LIMITED</v>
          </cell>
          <cell r="H359" t="str">
            <v>PROCESSED WOOD PRODUCTS (IROKO)</v>
          </cell>
          <cell r="I359" t="str">
            <v>44.09.00.00</v>
          </cell>
          <cell r="J359" t="str">
            <v>SEPTEMBER, 2005</v>
          </cell>
          <cell r="K359" t="str">
            <v>ITALY</v>
          </cell>
          <cell r="L359" t="str">
            <v>TINCAN ISLAND</v>
          </cell>
          <cell r="M359">
            <v>18</v>
          </cell>
          <cell r="N359" t="str">
            <v>DIAMOND</v>
          </cell>
          <cell r="O359">
            <v>24550</v>
          </cell>
          <cell r="P359">
            <v>6137.5</v>
          </cell>
          <cell r="Q359">
            <v>18412.5</v>
          </cell>
          <cell r="R359">
            <v>18960</v>
          </cell>
          <cell r="S359" t="str">
            <v>USD</v>
          </cell>
          <cell r="T359" t="str">
            <v>DECEMBER, 2005</v>
          </cell>
          <cell r="U359">
            <v>38607</v>
          </cell>
          <cell r="V359" t="str">
            <v>DBL/1635778</v>
          </cell>
          <cell r="W359">
            <v>0</v>
          </cell>
          <cell r="Y359">
            <v>18960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60">
          <cell r="D360">
            <v>38610</v>
          </cell>
          <cell r="F360" t="str">
            <v>CHARTERED</v>
          </cell>
          <cell r="G360" t="str">
            <v>MICROFEED NIGERIA LIMITED</v>
          </cell>
          <cell r="H360" t="str">
            <v>NIGERIAN PROCESSED WOOD PRODUCTS (APA)</v>
          </cell>
          <cell r="I360" t="str">
            <v>44.09.00.00</v>
          </cell>
          <cell r="J360" t="str">
            <v>SEPTEMBER, 2005</v>
          </cell>
          <cell r="K360" t="str">
            <v>ITALY</v>
          </cell>
          <cell r="L360" t="str">
            <v>TINCAN ISLAND</v>
          </cell>
          <cell r="M360">
            <v>18</v>
          </cell>
          <cell r="N360" t="str">
            <v>DIAMOND</v>
          </cell>
          <cell r="O360">
            <v>28120</v>
          </cell>
          <cell r="P360">
            <v>7030</v>
          </cell>
          <cell r="Q360">
            <v>21090</v>
          </cell>
          <cell r="R360">
            <v>21713</v>
          </cell>
          <cell r="S360" t="str">
            <v>USD</v>
          </cell>
          <cell r="T360" t="str">
            <v>DECEMBER, 2005</v>
          </cell>
          <cell r="U360">
            <v>38607</v>
          </cell>
          <cell r="V360" t="str">
            <v>DBL/1635773</v>
          </cell>
          <cell r="W360">
            <v>0</v>
          </cell>
          <cell r="Y360">
            <v>21713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</row>
        <row r="361">
          <cell r="D361">
            <v>38610</v>
          </cell>
          <cell r="F361" t="str">
            <v>NIB</v>
          </cell>
          <cell r="G361" t="str">
            <v>NIGERIAN BREWERIES PLC</v>
          </cell>
          <cell r="H361" t="str">
            <v>BREWERIES EQUIPMENTS (SPARE PARTS)</v>
          </cell>
          <cell r="I361" t="str">
            <v>84.38.40.00</v>
          </cell>
          <cell r="J361" t="str">
            <v>SEPTEMBER, 2005</v>
          </cell>
          <cell r="K361" t="str">
            <v>CONGO, REPUBLIC OF THE</v>
          </cell>
          <cell r="L361" t="str">
            <v>MMIA, LAGOS</v>
          </cell>
          <cell r="M361">
            <v>0.04</v>
          </cell>
          <cell r="N361" t="str">
            <v>ZENITH</v>
          </cell>
          <cell r="O361">
            <v>1108.6600000000001</v>
          </cell>
          <cell r="P361">
            <v>277.16500000000002</v>
          </cell>
          <cell r="Q361">
            <v>831.495</v>
          </cell>
          <cell r="R361">
            <v>692.07</v>
          </cell>
          <cell r="S361" t="str">
            <v>EUR</v>
          </cell>
          <cell r="T361" t="str">
            <v>DECEMBER, 2005</v>
          </cell>
          <cell r="U361">
            <v>38590</v>
          </cell>
          <cell r="V361" t="str">
            <v>ZENITH / 005611</v>
          </cell>
          <cell r="W361">
            <v>0</v>
          </cell>
          <cell r="Y361">
            <v>0</v>
          </cell>
          <cell r="Z361">
            <v>692.07</v>
          </cell>
          <cell r="AA361">
            <v>0</v>
          </cell>
          <cell r="AB361">
            <v>0</v>
          </cell>
          <cell r="AC361">
            <v>0</v>
          </cell>
        </row>
        <row r="362">
          <cell r="D362">
            <v>38610</v>
          </cell>
          <cell r="F362" t="str">
            <v>NBM</v>
          </cell>
          <cell r="G362" t="str">
            <v>CENTURY EXPORTS LIMITED</v>
          </cell>
          <cell r="H362" t="str">
            <v>NIGERIAN RAW CASHEW NUTS (FLOATER) 2005</v>
          </cell>
          <cell r="I362" t="str">
            <v>08.01.31.00</v>
          </cell>
          <cell r="J362" t="str">
            <v>SEPTEMBER, 2005</v>
          </cell>
          <cell r="K362" t="str">
            <v>INDIA</v>
          </cell>
          <cell r="L362" t="str">
            <v>APAPA PORT</v>
          </cell>
          <cell r="M362">
            <v>303.89999999999998</v>
          </cell>
          <cell r="N362" t="str">
            <v>ZENITH</v>
          </cell>
          <cell r="O362">
            <v>155844</v>
          </cell>
          <cell r="P362">
            <v>38961</v>
          </cell>
          <cell r="Q362">
            <v>116883</v>
          </cell>
          <cell r="R362">
            <v>119988</v>
          </cell>
          <cell r="S362" t="str">
            <v>USD</v>
          </cell>
          <cell r="T362" t="str">
            <v>DECEMBER, 2005</v>
          </cell>
          <cell r="U362">
            <v>38597</v>
          </cell>
          <cell r="V362" t="str">
            <v>ZENITH/002583</v>
          </cell>
          <cell r="W362">
            <v>0</v>
          </cell>
          <cell r="Y362">
            <v>119988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</row>
        <row r="363">
          <cell r="D363">
            <v>38610</v>
          </cell>
          <cell r="F363" t="str">
            <v>CHARTERED</v>
          </cell>
          <cell r="G363" t="str">
            <v>MICROFEED NIGERIA LIMITED</v>
          </cell>
          <cell r="H363" t="str">
            <v>PROCESSED WOOD PRODUCTS (IROKO)</v>
          </cell>
          <cell r="I363" t="str">
            <v>44.09.00.00</v>
          </cell>
          <cell r="J363" t="str">
            <v>SEPTEMBER, 2005</v>
          </cell>
          <cell r="K363" t="str">
            <v>ITALY</v>
          </cell>
          <cell r="L363" t="str">
            <v>TINCAN ISLAND</v>
          </cell>
          <cell r="M363">
            <v>18</v>
          </cell>
          <cell r="N363" t="str">
            <v>DIAMOND</v>
          </cell>
          <cell r="O363">
            <v>23150</v>
          </cell>
          <cell r="P363">
            <v>5787.5</v>
          </cell>
          <cell r="Q363">
            <v>17362.5</v>
          </cell>
          <cell r="R363">
            <v>17874</v>
          </cell>
          <cell r="S363" t="str">
            <v>USD</v>
          </cell>
          <cell r="T363" t="str">
            <v>DECEMBER, 2005</v>
          </cell>
          <cell r="U363">
            <v>38545</v>
          </cell>
          <cell r="V363" t="str">
            <v>DBL/1635571</v>
          </cell>
          <cell r="W363">
            <v>0</v>
          </cell>
          <cell r="Y363">
            <v>17874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</row>
        <row r="364">
          <cell r="D364">
            <v>38610</v>
          </cell>
          <cell r="F364" t="str">
            <v>CHARTERED</v>
          </cell>
          <cell r="G364" t="str">
            <v>MICROFEED NIGERIA LIMITED</v>
          </cell>
          <cell r="H364" t="str">
            <v>PROCESSED WOOD PRODUCTS (IROKO)</v>
          </cell>
          <cell r="I364" t="str">
            <v>44.09.00.00</v>
          </cell>
          <cell r="J364" t="str">
            <v>SEPTEMBER, 2005</v>
          </cell>
          <cell r="K364" t="str">
            <v>BELGIUM</v>
          </cell>
          <cell r="L364" t="str">
            <v>TINCAN ISLAND</v>
          </cell>
          <cell r="M364">
            <v>18</v>
          </cell>
          <cell r="N364" t="str">
            <v>DIAMOND</v>
          </cell>
          <cell r="O364">
            <v>23345</v>
          </cell>
          <cell r="P364">
            <v>5836.25</v>
          </cell>
          <cell r="Q364">
            <v>17508.75</v>
          </cell>
          <cell r="R364">
            <v>18024</v>
          </cell>
          <cell r="S364" t="str">
            <v>USD</v>
          </cell>
          <cell r="T364" t="str">
            <v>DECEMBER, 2005</v>
          </cell>
          <cell r="U364">
            <v>38607</v>
          </cell>
          <cell r="V364" t="str">
            <v>DBL/1635780</v>
          </cell>
          <cell r="W364">
            <v>0</v>
          </cell>
          <cell r="Y364">
            <v>18024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</row>
        <row r="365">
          <cell r="D365">
            <v>38610</v>
          </cell>
          <cell r="F365" t="str">
            <v>CHARTERED</v>
          </cell>
          <cell r="G365" t="str">
            <v>MICROFEED NIGERIA LIMITED</v>
          </cell>
          <cell r="H365" t="str">
            <v>PROCESSED WOOD PRODUCTS (IROKO)</v>
          </cell>
          <cell r="I365" t="str">
            <v>44.09.00.00</v>
          </cell>
          <cell r="J365" t="str">
            <v>SEPTEMBER, 2005</v>
          </cell>
          <cell r="K365" t="str">
            <v>INDONESIA</v>
          </cell>
          <cell r="L365" t="str">
            <v>TINCAN ISLAND</v>
          </cell>
          <cell r="M365">
            <v>18</v>
          </cell>
          <cell r="N365" t="str">
            <v>DIAMOND</v>
          </cell>
          <cell r="O365">
            <v>24185</v>
          </cell>
          <cell r="P365">
            <v>6046.25</v>
          </cell>
          <cell r="Q365">
            <v>18138.75</v>
          </cell>
          <cell r="R365">
            <v>19446</v>
          </cell>
          <cell r="S365" t="str">
            <v>USD</v>
          </cell>
          <cell r="T365" t="str">
            <v>DECEMBER, 2005</v>
          </cell>
          <cell r="U365">
            <v>38607</v>
          </cell>
          <cell r="V365" t="str">
            <v>DBL/1635779</v>
          </cell>
          <cell r="W365">
            <v>0</v>
          </cell>
          <cell r="Y365">
            <v>19446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</row>
        <row r="366">
          <cell r="D366">
            <v>38610</v>
          </cell>
          <cell r="F366" t="str">
            <v>ZENITH</v>
          </cell>
          <cell r="G366" t="str">
            <v>TECHNO AFRIQUE NIGERIA LIMITED</v>
          </cell>
          <cell r="H366" t="str">
            <v>WASTE PAPER</v>
          </cell>
          <cell r="I366" t="str">
            <v>47.07.00.00</v>
          </cell>
          <cell r="J366" t="str">
            <v>SEPTEMBER, 2005</v>
          </cell>
          <cell r="K366" t="str">
            <v>INDIA</v>
          </cell>
          <cell r="L366" t="str">
            <v>TINCAN ISLAND</v>
          </cell>
          <cell r="M366">
            <v>79.099999999999994</v>
          </cell>
          <cell r="N366" t="str">
            <v>ZENITH</v>
          </cell>
          <cell r="O366">
            <v>13527.8</v>
          </cell>
          <cell r="P366">
            <v>3381.95</v>
          </cell>
          <cell r="Q366">
            <v>10145.85</v>
          </cell>
          <cell r="R366">
            <v>10018.56</v>
          </cell>
          <cell r="S366" t="str">
            <v>USD</v>
          </cell>
          <cell r="T366" t="str">
            <v>DECEMBER, 2005</v>
          </cell>
          <cell r="U366">
            <v>38581</v>
          </cell>
          <cell r="V366" t="str">
            <v>ZENITH/005720</v>
          </cell>
          <cell r="W366">
            <v>0</v>
          </cell>
          <cell r="Y366">
            <v>10018.56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</row>
        <row r="367">
          <cell r="D367">
            <v>38610</v>
          </cell>
          <cell r="F367" t="str">
            <v>NIB</v>
          </cell>
          <cell r="G367" t="str">
            <v>SPINTEX MILLS (NIGERIA) LIMITED</v>
          </cell>
          <cell r="H367" t="str">
            <v>COTTON YARN NE 24/2 CARDED WEAVING STRONG TWIST (16 TPI) RAW WHITE</v>
          </cell>
          <cell r="I367" t="str">
            <v>52.05.32.00</v>
          </cell>
          <cell r="J367" t="str">
            <v>SEPTEMBER, 2005</v>
          </cell>
          <cell r="K367" t="str">
            <v>POLAND</v>
          </cell>
          <cell r="L367" t="str">
            <v>APAPA PORT</v>
          </cell>
          <cell r="M367">
            <v>17.100000000000001</v>
          </cell>
          <cell r="N367" t="str">
            <v>ZENITH</v>
          </cell>
          <cell r="O367">
            <v>46221.5</v>
          </cell>
          <cell r="P367">
            <v>11555.375</v>
          </cell>
          <cell r="Q367">
            <v>34666.125</v>
          </cell>
          <cell r="R367">
            <v>34663.040000000001</v>
          </cell>
          <cell r="S367" t="str">
            <v>USD</v>
          </cell>
          <cell r="T367" t="str">
            <v>DECEMBER, 2005</v>
          </cell>
          <cell r="U367">
            <v>38608</v>
          </cell>
          <cell r="V367" t="str">
            <v>ZENITH/005634</v>
          </cell>
          <cell r="W367">
            <v>0</v>
          </cell>
          <cell r="Y367">
            <v>34663.040000000001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</row>
        <row r="368">
          <cell r="D368">
            <v>38610</v>
          </cell>
          <cell r="F368" t="str">
            <v>CHARTERED</v>
          </cell>
          <cell r="G368" t="str">
            <v>MICROFEED NIGERIA LIMITED</v>
          </cell>
          <cell r="H368" t="str">
            <v>PROCESSED WOOD PRODUCTS (APA)</v>
          </cell>
          <cell r="I368" t="str">
            <v>44.09.00.00</v>
          </cell>
          <cell r="J368" t="str">
            <v>SEPTEMBER, 2005</v>
          </cell>
          <cell r="K368" t="str">
            <v>SINGAPORE</v>
          </cell>
          <cell r="L368" t="str">
            <v>TINCAN ISLAND</v>
          </cell>
          <cell r="M368">
            <v>18</v>
          </cell>
          <cell r="N368" t="str">
            <v>DIAMOND</v>
          </cell>
          <cell r="O368">
            <v>28380</v>
          </cell>
          <cell r="P368">
            <v>7095</v>
          </cell>
          <cell r="Q368">
            <v>21285</v>
          </cell>
          <cell r="R368">
            <v>21912</v>
          </cell>
          <cell r="S368" t="str">
            <v>USD</v>
          </cell>
          <cell r="T368" t="str">
            <v>DECEMBER, 2005</v>
          </cell>
          <cell r="U368">
            <v>38607</v>
          </cell>
          <cell r="V368" t="str">
            <v>DBL/1635776</v>
          </cell>
          <cell r="W368">
            <v>0</v>
          </cell>
          <cell r="Y368">
            <v>21912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</row>
        <row r="369">
          <cell r="D369">
            <v>38610</v>
          </cell>
          <cell r="F369" t="str">
            <v>ZENITH</v>
          </cell>
          <cell r="G369" t="str">
            <v>UNITED NIGERIAN TEXTILES PLC</v>
          </cell>
          <cell r="H369" t="str">
            <v>PRINTING PROCESS WOVEN FABRICS OF COTTON - PLAIN WEAVE</v>
          </cell>
          <cell r="I369" t="str">
            <v>52.08.52.00</v>
          </cell>
          <cell r="J369" t="str">
            <v>SEPTEMBER, 2005</v>
          </cell>
          <cell r="K369" t="str">
            <v>TOGO</v>
          </cell>
          <cell r="L369" t="str">
            <v>APAPA PORT</v>
          </cell>
          <cell r="M369">
            <v>8.6999999999999993</v>
          </cell>
          <cell r="N369" t="str">
            <v>ZENITH</v>
          </cell>
          <cell r="O369">
            <v>102347.64</v>
          </cell>
          <cell r="P369">
            <v>25586.91</v>
          </cell>
          <cell r="Q369">
            <v>76760.73</v>
          </cell>
          <cell r="R369">
            <v>77040</v>
          </cell>
          <cell r="S369" t="str">
            <v>USD</v>
          </cell>
          <cell r="T369" t="str">
            <v>DECEMBER, 2005</v>
          </cell>
          <cell r="U369">
            <v>38590</v>
          </cell>
          <cell r="V369" t="str">
            <v>ZENITH/005615</v>
          </cell>
          <cell r="W369">
            <v>0</v>
          </cell>
          <cell r="Y369">
            <v>77040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  <row r="370">
          <cell r="D370">
            <v>38610</v>
          </cell>
          <cell r="F370" t="str">
            <v>UTB</v>
          </cell>
          <cell r="G370" t="str">
            <v>TARABAROZ FISHERIES LIMITED</v>
          </cell>
          <cell r="H370" t="str">
            <v>FROZEN SHRIMPS</v>
          </cell>
          <cell r="I370" t="str">
            <v>03.06.13.00</v>
          </cell>
          <cell r="J370" t="str">
            <v>SEPTEMBER, 2005</v>
          </cell>
          <cell r="K370" t="str">
            <v>NETHERLANDS</v>
          </cell>
          <cell r="L370" t="str">
            <v>APAPA PORT</v>
          </cell>
          <cell r="M370">
            <v>10.9</v>
          </cell>
          <cell r="N370" t="str">
            <v>NUB</v>
          </cell>
          <cell r="O370">
            <v>89070.97</v>
          </cell>
          <cell r="P370">
            <v>22267.7425</v>
          </cell>
          <cell r="Q370">
            <v>66803.227499999994</v>
          </cell>
          <cell r="R370">
            <v>65415.6</v>
          </cell>
          <cell r="S370" t="str">
            <v>USD</v>
          </cell>
          <cell r="T370" t="str">
            <v>DECEMBER, 2005</v>
          </cell>
          <cell r="U370">
            <v>0</v>
          </cell>
          <cell r="V370" t="str">
            <v>NUB/00087</v>
          </cell>
          <cell r="W370">
            <v>0</v>
          </cell>
          <cell r="Y370">
            <v>65415.6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</row>
        <row r="371">
          <cell r="D371">
            <v>38610</v>
          </cell>
          <cell r="F371" t="str">
            <v>ZENITH</v>
          </cell>
          <cell r="G371" t="str">
            <v>UNITED NIGERIAN TEXTILES PLC</v>
          </cell>
          <cell r="H371" t="str">
            <v>PROCESSED WOVEN FABRICS OF COTTON (NICHEM)</v>
          </cell>
          <cell r="I371" t="str">
            <v>52.08.52.00</v>
          </cell>
          <cell r="J371" t="str">
            <v>SEPTEMBER, 2005</v>
          </cell>
          <cell r="K371" t="str">
            <v>UNITED KINGDOM</v>
          </cell>
          <cell r="L371" t="str">
            <v>APAPA PORT</v>
          </cell>
          <cell r="M371">
            <v>14.3</v>
          </cell>
          <cell r="N371" t="str">
            <v>ZENITH</v>
          </cell>
          <cell r="O371">
            <v>153929.16</v>
          </cell>
          <cell r="P371">
            <v>38482.29</v>
          </cell>
          <cell r="Q371">
            <v>115446.87</v>
          </cell>
          <cell r="R371">
            <v>118800</v>
          </cell>
          <cell r="S371" t="str">
            <v>USD</v>
          </cell>
          <cell r="T371" t="str">
            <v>DECEMBER, 2005</v>
          </cell>
          <cell r="U371">
            <v>38600</v>
          </cell>
          <cell r="V371" t="str">
            <v>ZENITH/005620</v>
          </cell>
          <cell r="W371">
            <v>0</v>
          </cell>
          <cell r="Y371">
            <v>118800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</row>
        <row r="372">
          <cell r="D372">
            <v>38610</v>
          </cell>
          <cell r="F372" t="str">
            <v>ZENITH</v>
          </cell>
          <cell r="G372" t="str">
            <v>NIGERIAN CARTON &amp; PACKAGING MANU. CO. LIMITED</v>
          </cell>
          <cell r="H372" t="str">
            <v>RECOVERED WASTE AND SCRAP PAPER</v>
          </cell>
          <cell r="I372" t="str">
            <v>47.07.10.00</v>
          </cell>
          <cell r="J372" t="str">
            <v>SEPTEMBER, 2005</v>
          </cell>
          <cell r="K372" t="str">
            <v>CHINA</v>
          </cell>
          <cell r="L372" t="str">
            <v>APAPA PORT</v>
          </cell>
          <cell r="M372">
            <v>480.9</v>
          </cell>
          <cell r="N372" t="str">
            <v>ZENITH</v>
          </cell>
          <cell r="O372">
            <v>39858</v>
          </cell>
          <cell r="P372">
            <v>9964.5</v>
          </cell>
          <cell r="Q372">
            <v>29893.5</v>
          </cell>
          <cell r="R372">
            <v>30000</v>
          </cell>
          <cell r="S372" t="str">
            <v>USD</v>
          </cell>
          <cell r="T372" t="str">
            <v>DECEMBER, 2005</v>
          </cell>
          <cell r="U372">
            <v>38586</v>
          </cell>
          <cell r="V372" t="str">
            <v>ZENITH / 005248</v>
          </cell>
          <cell r="W372">
            <v>0</v>
          </cell>
          <cell r="Y372">
            <v>30000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</row>
        <row r="373">
          <cell r="D373">
            <v>38611</v>
          </cell>
          <cell r="F373" t="str">
            <v>PRUDENT</v>
          </cell>
          <cell r="G373" t="str">
            <v>LBM OVERSEAS NIGERIA LIMITED</v>
          </cell>
          <cell r="H373" t="str">
            <v>DRIED RAW CASHEW NUTS (CROP 2005) NIGERIA ORIGIN</v>
          </cell>
          <cell r="I373" t="str">
            <v>08.01.31.00</v>
          </cell>
          <cell r="J373" t="str">
            <v>SEPTEMBER, 2005</v>
          </cell>
          <cell r="K373" t="str">
            <v>INDIA</v>
          </cell>
          <cell r="L373" t="str">
            <v>APAPA PORT</v>
          </cell>
          <cell r="M373">
            <v>100</v>
          </cell>
          <cell r="N373" t="str">
            <v>PRUDENT</v>
          </cell>
          <cell r="O373">
            <v>63768</v>
          </cell>
          <cell r="P373">
            <v>15942</v>
          </cell>
          <cell r="Q373">
            <v>47826</v>
          </cell>
          <cell r="R373">
            <v>47998.559999999998</v>
          </cell>
          <cell r="S373" t="str">
            <v>USD</v>
          </cell>
          <cell r="T373" t="str">
            <v>DECEMBER, 2005</v>
          </cell>
          <cell r="U373">
            <v>38499</v>
          </cell>
          <cell r="V373" t="str">
            <v>PRUDENT/A 0000268</v>
          </cell>
          <cell r="W373">
            <v>0</v>
          </cell>
          <cell r="Y373">
            <v>47998.559999999998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</row>
        <row r="374">
          <cell r="D374">
            <v>38610</v>
          </cell>
          <cell r="F374" t="str">
            <v>SCB</v>
          </cell>
          <cell r="G374" t="str">
            <v>ALKEM NIGERIA LIMITED</v>
          </cell>
          <cell r="H374" t="str">
            <v>POLYESTER STAPLE FIBRE</v>
          </cell>
          <cell r="I374" t="str">
            <v>55.03.20.00</v>
          </cell>
          <cell r="J374" t="str">
            <v>SEPTEMBER, 2005</v>
          </cell>
          <cell r="K374" t="str">
            <v>GERMANY</v>
          </cell>
          <cell r="L374" t="str">
            <v>APAPA PORT</v>
          </cell>
          <cell r="M374">
            <v>65.3</v>
          </cell>
          <cell r="N374" t="str">
            <v>ZENITH</v>
          </cell>
          <cell r="O374">
            <v>122300.18</v>
          </cell>
          <cell r="P374">
            <v>30575.044999999998</v>
          </cell>
          <cell r="Q374">
            <v>91725.134999999995</v>
          </cell>
          <cell r="R374">
            <v>78440.479999999996</v>
          </cell>
          <cell r="S374" t="str">
            <v>EUR</v>
          </cell>
          <cell r="T374" t="str">
            <v>DECEMBER, 2005</v>
          </cell>
          <cell r="U374">
            <v>38608</v>
          </cell>
          <cell r="V374" t="str">
            <v>ZENITH/005024</v>
          </cell>
          <cell r="W374">
            <v>0</v>
          </cell>
          <cell r="Y374">
            <v>0</v>
          </cell>
          <cell r="Z374">
            <v>78440.479999999996</v>
          </cell>
          <cell r="AA374">
            <v>0</v>
          </cell>
          <cell r="AB374">
            <v>0</v>
          </cell>
          <cell r="AC374">
            <v>0</v>
          </cell>
        </row>
        <row r="375">
          <cell r="D375">
            <v>38611</v>
          </cell>
          <cell r="F375" t="str">
            <v>NBM</v>
          </cell>
          <cell r="G375" t="str">
            <v>FATA TANNING EPF</v>
          </cell>
          <cell r="H375" t="str">
            <v>FINISHED/CRUST GOAT/SHEEP LEATHER</v>
          </cell>
          <cell r="I375" t="str">
            <v>41.06.19.00</v>
          </cell>
          <cell r="J375" t="str">
            <v>SEPTEMBER, 2005</v>
          </cell>
          <cell r="K375" t="str">
            <v>CHINA</v>
          </cell>
          <cell r="L375" t="str">
            <v>APAPA PORT</v>
          </cell>
          <cell r="M375">
            <v>7</v>
          </cell>
          <cell r="N375" t="str">
            <v>UNION</v>
          </cell>
          <cell r="O375">
            <v>413997.73</v>
          </cell>
          <cell r="P375">
            <v>103499.4325</v>
          </cell>
          <cell r="Q375">
            <v>310498.29749999999</v>
          </cell>
          <cell r="R375">
            <v>318729.49</v>
          </cell>
          <cell r="S375" t="str">
            <v>USD</v>
          </cell>
          <cell r="T375" t="str">
            <v>DECEMBER, 2005</v>
          </cell>
          <cell r="U375">
            <v>38595</v>
          </cell>
          <cell r="V375" t="str">
            <v>UBN/0001602</v>
          </cell>
          <cell r="W375">
            <v>0</v>
          </cell>
          <cell r="Y375">
            <v>318729.49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</row>
        <row r="376">
          <cell r="D376">
            <v>38611</v>
          </cell>
          <cell r="F376" t="str">
            <v>CHARTERED</v>
          </cell>
          <cell r="G376" t="str">
            <v>MICROFEED NIGERIA LIMITED</v>
          </cell>
          <cell r="H376" t="str">
            <v>PROCESSED WOOD PRODUCTS (APA)</v>
          </cell>
          <cell r="I376" t="str">
            <v>44.09.00.00</v>
          </cell>
          <cell r="J376" t="str">
            <v>SEPTEMBER, 2005</v>
          </cell>
          <cell r="K376" t="str">
            <v>ITALY</v>
          </cell>
          <cell r="L376" t="str">
            <v>TINCAN ISLAND</v>
          </cell>
          <cell r="M376">
            <v>18</v>
          </cell>
          <cell r="N376" t="str">
            <v>DIAMOND</v>
          </cell>
          <cell r="O376">
            <v>28195</v>
          </cell>
          <cell r="P376">
            <v>7048.75</v>
          </cell>
          <cell r="Q376">
            <v>21146.25</v>
          </cell>
          <cell r="R376">
            <v>21770</v>
          </cell>
          <cell r="S376" t="str">
            <v>USD</v>
          </cell>
          <cell r="T376" t="str">
            <v>DECEMBER, 2005</v>
          </cell>
          <cell r="U376">
            <v>38607</v>
          </cell>
          <cell r="V376" t="str">
            <v>DBL/1635766</v>
          </cell>
          <cell r="W376">
            <v>0</v>
          </cell>
          <cell r="Y376">
            <v>21770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</row>
        <row r="377">
          <cell r="D377">
            <v>38611</v>
          </cell>
          <cell r="F377" t="str">
            <v>ZENITH</v>
          </cell>
          <cell r="G377" t="str">
            <v>PROCTER &amp; GAMBLE NIGERIA LIMITED</v>
          </cell>
          <cell r="H377" t="str">
            <v>PAMPERS BABY DIAPERS</v>
          </cell>
          <cell r="I377" t="str">
            <v>48.18.40.00</v>
          </cell>
          <cell r="J377" t="str">
            <v>SEPTEMBER, 2005</v>
          </cell>
          <cell r="K377" t="str">
            <v>GHANA</v>
          </cell>
          <cell r="L377" t="str">
            <v>SEME BORDER</v>
          </cell>
          <cell r="M377">
            <v>21.9</v>
          </cell>
          <cell r="N377" t="str">
            <v>ZENITH</v>
          </cell>
          <cell r="O377">
            <v>80502.38</v>
          </cell>
          <cell r="P377">
            <v>20125.595000000001</v>
          </cell>
          <cell r="Q377">
            <v>60376.785000000003</v>
          </cell>
          <cell r="R377">
            <v>62164</v>
          </cell>
          <cell r="S377" t="str">
            <v>USD</v>
          </cell>
          <cell r="T377" t="str">
            <v>DECEMBER, 2005</v>
          </cell>
          <cell r="U377">
            <v>38611</v>
          </cell>
          <cell r="V377" t="str">
            <v>ZENITH / 005645</v>
          </cell>
          <cell r="W377">
            <v>0</v>
          </cell>
          <cell r="Y377">
            <v>62164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</row>
        <row r="378">
          <cell r="D378">
            <v>38611</v>
          </cell>
          <cell r="F378" t="str">
            <v>NBM</v>
          </cell>
          <cell r="G378" t="str">
            <v>FATA TANNING EPF</v>
          </cell>
          <cell r="H378" t="str">
            <v>CRUST/FINISHED LEATHER S28 (GOAT/SHEEP)</v>
          </cell>
          <cell r="I378" t="str">
            <v>41.06.19.00</v>
          </cell>
          <cell r="J378" t="str">
            <v>SEPTEMBER, 2005</v>
          </cell>
          <cell r="K378" t="str">
            <v>CHINA</v>
          </cell>
          <cell r="L378" t="str">
            <v>APAPA PORT</v>
          </cell>
          <cell r="M378">
            <v>7.4</v>
          </cell>
          <cell r="N378" t="str">
            <v>UNION</v>
          </cell>
          <cell r="O378">
            <v>436528.26</v>
          </cell>
          <cell r="P378">
            <v>109132.065</v>
          </cell>
          <cell r="Q378">
            <v>327396.19500000001</v>
          </cell>
          <cell r="R378">
            <v>328513.14</v>
          </cell>
          <cell r="S378" t="str">
            <v>USD</v>
          </cell>
          <cell r="T378" t="str">
            <v>DECEMBER, 2005</v>
          </cell>
          <cell r="U378">
            <v>38588</v>
          </cell>
          <cell r="V378" t="str">
            <v>UBN / 0001234</v>
          </cell>
          <cell r="W378">
            <v>0</v>
          </cell>
          <cell r="Y378">
            <v>328513.14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</row>
        <row r="379">
          <cell r="D379">
            <v>38611</v>
          </cell>
          <cell r="F379" t="str">
            <v>ECO</v>
          </cell>
          <cell r="G379" t="str">
            <v>UNILEVER NIGERIA PLC</v>
          </cell>
          <cell r="H379" t="str">
            <v>RED CLOSE-UP FAMILY TOOTHPASTE (50*125ML)</v>
          </cell>
          <cell r="I379" t="str">
            <v>33.06.10.00</v>
          </cell>
          <cell r="J379" t="str">
            <v>SEPTEMBER, 2005</v>
          </cell>
          <cell r="K379" t="str">
            <v>GHANA</v>
          </cell>
          <cell r="L379" t="str">
            <v>APAPA PORT</v>
          </cell>
          <cell r="M379">
            <v>27.7</v>
          </cell>
          <cell r="N379" t="str">
            <v>UBA</v>
          </cell>
          <cell r="O379">
            <v>86943</v>
          </cell>
          <cell r="P379">
            <v>21735.75</v>
          </cell>
          <cell r="Q379">
            <v>65207.25</v>
          </cell>
          <cell r="R379">
            <v>66945.850000000006</v>
          </cell>
          <cell r="S379" t="str">
            <v>USD</v>
          </cell>
          <cell r="T379" t="str">
            <v>DECEMBER, 2005</v>
          </cell>
          <cell r="U379">
            <v>38607</v>
          </cell>
          <cell r="V379" t="str">
            <v>UBA / 0000547</v>
          </cell>
          <cell r="W379">
            <v>0</v>
          </cell>
          <cell r="Y379">
            <v>66945.850000000006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</row>
        <row r="380">
          <cell r="D380">
            <v>38611</v>
          </cell>
          <cell r="F380" t="str">
            <v>REGENT</v>
          </cell>
          <cell r="G380" t="str">
            <v>CENTURY DYES &amp; CHEMICALS LIMITED</v>
          </cell>
          <cell r="H380" t="str">
            <v>CENFIX BLUE IBN</v>
          </cell>
          <cell r="I380" t="str">
            <v>29.33.90.00</v>
          </cell>
          <cell r="J380" t="str">
            <v>SEPTEMBER, 2005</v>
          </cell>
          <cell r="K380" t="str">
            <v>GHANA</v>
          </cell>
          <cell r="L380" t="str">
            <v>SEME BORDER</v>
          </cell>
          <cell r="M380">
            <v>1.1000000000000001</v>
          </cell>
          <cell r="N380" t="str">
            <v>ZENITH</v>
          </cell>
          <cell r="O380">
            <v>23957.5</v>
          </cell>
          <cell r="P380">
            <v>5989.375</v>
          </cell>
          <cell r="Q380">
            <v>17968.125</v>
          </cell>
          <cell r="R380">
            <v>18500</v>
          </cell>
          <cell r="S380" t="str">
            <v>USD</v>
          </cell>
          <cell r="T380" t="str">
            <v>DECEMBER, 2005</v>
          </cell>
          <cell r="U380">
            <v>38609</v>
          </cell>
          <cell r="V380" t="str">
            <v>ZENITH/005792</v>
          </cell>
          <cell r="W380">
            <v>0</v>
          </cell>
          <cell r="Y380">
            <v>18500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</row>
        <row r="381">
          <cell r="D381">
            <v>38611</v>
          </cell>
          <cell r="F381" t="str">
            <v>ZENITH</v>
          </cell>
          <cell r="G381" t="str">
            <v>WEST AFRICA MILK COMPANY (NIGERIA) PLC</v>
          </cell>
          <cell r="H381" t="str">
            <v>"PEAK BRAND" UNSWEETENED FULL CREAM MILK TINS</v>
          </cell>
          <cell r="I381" t="str">
            <v>04.02.91.00</v>
          </cell>
          <cell r="J381" t="str">
            <v>SEPTEMBER, 2005</v>
          </cell>
          <cell r="K381" t="str">
            <v>GHANA</v>
          </cell>
          <cell r="L381" t="str">
            <v>APAPA PORT</v>
          </cell>
          <cell r="M381">
            <v>103.2</v>
          </cell>
          <cell r="N381" t="str">
            <v>ZENITH</v>
          </cell>
          <cell r="O381">
            <v>174499.69</v>
          </cell>
          <cell r="P381">
            <v>43624.922500000001</v>
          </cell>
          <cell r="Q381">
            <v>130874.7675</v>
          </cell>
          <cell r="R381">
            <v>134676</v>
          </cell>
          <cell r="S381" t="str">
            <v>USD</v>
          </cell>
          <cell r="T381" t="str">
            <v>DECEMBER, 2005</v>
          </cell>
          <cell r="U381">
            <v>38601</v>
          </cell>
          <cell r="V381" t="str">
            <v>ZENITH/005427</v>
          </cell>
          <cell r="W381">
            <v>0</v>
          </cell>
          <cell r="Y381">
            <v>134676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</row>
        <row r="382">
          <cell r="D382">
            <v>38611</v>
          </cell>
          <cell r="F382" t="str">
            <v>SCB</v>
          </cell>
          <cell r="G382" t="str">
            <v>ALKEM NIGERIA LIMITED</v>
          </cell>
          <cell r="H382" t="str">
            <v>POLYESTER STAPLE FIBRE</v>
          </cell>
          <cell r="I382" t="str">
            <v>55.03.20.00</v>
          </cell>
          <cell r="J382" t="str">
            <v>SEPTEMBER, 2005</v>
          </cell>
          <cell r="K382" t="str">
            <v>BELGIUM</v>
          </cell>
          <cell r="L382" t="str">
            <v>APAPA PORT</v>
          </cell>
          <cell r="M382">
            <v>40.299999999999997</v>
          </cell>
          <cell r="N382" t="str">
            <v>ZENITH</v>
          </cell>
          <cell r="O382">
            <v>64899</v>
          </cell>
          <cell r="P382">
            <v>16224.75</v>
          </cell>
          <cell r="Q382">
            <v>48674.25</v>
          </cell>
          <cell r="R382">
            <v>28735.25</v>
          </cell>
          <cell r="S382" t="str">
            <v>GBP</v>
          </cell>
          <cell r="T382" t="str">
            <v>DECEMBER, 2005</v>
          </cell>
          <cell r="U382">
            <v>38608</v>
          </cell>
          <cell r="V382" t="str">
            <v>ZENITH/005025</v>
          </cell>
          <cell r="W382">
            <v>0</v>
          </cell>
          <cell r="Y382">
            <v>0</v>
          </cell>
          <cell r="Z382">
            <v>0</v>
          </cell>
          <cell r="AA382">
            <v>28735.25</v>
          </cell>
          <cell r="AB382">
            <v>0</v>
          </cell>
          <cell r="AC382">
            <v>0</v>
          </cell>
        </row>
        <row r="383">
          <cell r="D383">
            <v>38611</v>
          </cell>
          <cell r="F383" t="str">
            <v>WEMA</v>
          </cell>
          <cell r="G383" t="str">
            <v>ORC FISHING &amp; FOOD PROCESSING LIMITED</v>
          </cell>
          <cell r="H383" t="str">
            <v>BROWN PROCESSED SHRIMPS</v>
          </cell>
          <cell r="I383" t="str">
            <v>03.06.00.00</v>
          </cell>
          <cell r="J383" t="str">
            <v>SEPTEMBER, 2005</v>
          </cell>
          <cell r="K383" t="str">
            <v>SPAIN</v>
          </cell>
          <cell r="L383" t="str">
            <v>APAPA PORT</v>
          </cell>
          <cell r="M383">
            <v>23.6</v>
          </cell>
          <cell r="N383" t="str">
            <v>ZENITH</v>
          </cell>
          <cell r="O383">
            <v>49785.98</v>
          </cell>
          <cell r="P383">
            <v>12446.495000000001</v>
          </cell>
          <cell r="Q383">
            <v>37339.485000000001</v>
          </cell>
          <cell r="R383">
            <v>38424</v>
          </cell>
          <cell r="S383" t="str">
            <v>USD</v>
          </cell>
          <cell r="T383" t="str">
            <v>DECEMBER, 2005</v>
          </cell>
          <cell r="U383">
            <v>38610</v>
          </cell>
          <cell r="V383" t="str">
            <v>ZENITH / 003788</v>
          </cell>
          <cell r="W383">
            <v>0</v>
          </cell>
          <cell r="Y383">
            <v>38424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</row>
        <row r="384">
          <cell r="D384">
            <v>38611</v>
          </cell>
          <cell r="F384" t="str">
            <v>NBM</v>
          </cell>
          <cell r="G384" t="str">
            <v>FATA TANNING EPF</v>
          </cell>
          <cell r="H384" t="str">
            <v>CRUST/FINISHED GOAT/SHEEP LEATHER</v>
          </cell>
          <cell r="I384" t="str">
            <v>41.06.19.00</v>
          </cell>
          <cell r="J384" t="str">
            <v>SEPTEMBER, 2005</v>
          </cell>
          <cell r="K384" t="str">
            <v>ITALY</v>
          </cell>
          <cell r="L384" t="str">
            <v>APAPA PORT</v>
          </cell>
          <cell r="M384">
            <v>7</v>
          </cell>
          <cell r="N384" t="str">
            <v>UNION</v>
          </cell>
          <cell r="O384">
            <v>474150.84</v>
          </cell>
          <cell r="P384">
            <v>118537.71</v>
          </cell>
          <cell r="Q384">
            <v>355613.13</v>
          </cell>
          <cell r="R384">
            <v>356826.34</v>
          </cell>
          <cell r="S384" t="str">
            <v>USD</v>
          </cell>
          <cell r="T384" t="str">
            <v>DECEMBER, 2005</v>
          </cell>
          <cell r="U384">
            <v>38588</v>
          </cell>
          <cell r="V384" t="str">
            <v>UBN/0000279</v>
          </cell>
          <cell r="W384">
            <v>0</v>
          </cell>
          <cell r="Y384">
            <v>356826.34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</row>
        <row r="385">
          <cell r="D385">
            <v>38611</v>
          </cell>
          <cell r="F385" t="str">
            <v>ZENITH</v>
          </cell>
          <cell r="G385" t="str">
            <v>PROCTER &amp; GAMBLE NIGERIA LIMITED</v>
          </cell>
          <cell r="H385" t="str">
            <v xml:space="preserve"> ALWAYS SANITARY PADS AND PAMPERS BABY DIAPERS</v>
          </cell>
          <cell r="I385" t="str">
            <v>48.18.40.00</v>
          </cell>
          <cell r="J385" t="str">
            <v>SEPTEMBER, 2005</v>
          </cell>
          <cell r="K385" t="str">
            <v>GHANA</v>
          </cell>
          <cell r="L385" t="str">
            <v>SEME BORDER</v>
          </cell>
          <cell r="M385">
            <v>11.7</v>
          </cell>
          <cell r="N385" t="str">
            <v>ZENITH</v>
          </cell>
          <cell r="O385">
            <v>42831.86</v>
          </cell>
          <cell r="P385">
            <v>10707.965</v>
          </cell>
          <cell r="Q385">
            <v>32123.895</v>
          </cell>
          <cell r="R385">
            <v>33074.800000000003</v>
          </cell>
          <cell r="S385" t="str">
            <v>USD</v>
          </cell>
          <cell r="T385" t="str">
            <v>DECEMBER, 2005</v>
          </cell>
          <cell r="U385">
            <v>38611</v>
          </cell>
          <cell r="V385" t="str">
            <v>ZENITH/005646</v>
          </cell>
          <cell r="W385">
            <v>0</v>
          </cell>
          <cell r="Y385">
            <v>33074.800000000003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</row>
        <row r="386">
          <cell r="D386">
            <v>38611</v>
          </cell>
          <cell r="F386" t="str">
            <v>CHARTERED</v>
          </cell>
          <cell r="G386" t="str">
            <v>MICROFEED NIGERIA LIMITED</v>
          </cell>
          <cell r="H386" t="str">
            <v>PROCESSED WOOD PRODUCTS (IROKO)</v>
          </cell>
          <cell r="I386" t="str">
            <v>44.09.00.00</v>
          </cell>
          <cell r="J386" t="str">
            <v>SEPTEMBER, 2005</v>
          </cell>
          <cell r="K386" t="str">
            <v>ITALY</v>
          </cell>
          <cell r="L386" t="str">
            <v>TINCAN ISLAND</v>
          </cell>
          <cell r="M386">
            <v>18</v>
          </cell>
          <cell r="N386" t="str">
            <v>DIAMOND</v>
          </cell>
          <cell r="O386">
            <v>23800</v>
          </cell>
          <cell r="P386">
            <v>5950</v>
          </cell>
          <cell r="Q386">
            <v>17850</v>
          </cell>
          <cell r="R386">
            <v>18375</v>
          </cell>
          <cell r="S386" t="str">
            <v>USD</v>
          </cell>
          <cell r="T386" t="str">
            <v>DECEMBER, 2005</v>
          </cell>
          <cell r="U386">
            <v>38607</v>
          </cell>
          <cell r="V386" t="str">
            <v>DBL/1635774</v>
          </cell>
          <cell r="W386">
            <v>0</v>
          </cell>
          <cell r="Y386">
            <v>18375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</row>
        <row r="387">
          <cell r="D387">
            <v>38611</v>
          </cell>
          <cell r="F387" t="str">
            <v>ZENITH</v>
          </cell>
          <cell r="G387" t="str">
            <v>PROCTER &amp; GAMBLE NIGERIA LIMITED</v>
          </cell>
          <cell r="H387" t="str">
            <v xml:space="preserve"> ALWAYS SANITARY PADS AND PAMPERS BABY DIAPERS</v>
          </cell>
          <cell r="I387" t="str">
            <v>48.18.40.00</v>
          </cell>
          <cell r="J387" t="str">
            <v>SEPTEMBER, 2005</v>
          </cell>
          <cell r="K387" t="str">
            <v>GHANA</v>
          </cell>
          <cell r="L387" t="str">
            <v>SEME BORDER</v>
          </cell>
          <cell r="M387">
            <v>20.100000000000001</v>
          </cell>
          <cell r="N387" t="str">
            <v>ZENITH</v>
          </cell>
          <cell r="O387">
            <v>73875.22</v>
          </cell>
          <cell r="P387">
            <v>18468.805</v>
          </cell>
          <cell r="Q387">
            <v>55406.415000000001</v>
          </cell>
          <cell r="R387">
            <v>57046.5</v>
          </cell>
          <cell r="S387" t="str">
            <v>USD</v>
          </cell>
          <cell r="T387" t="str">
            <v>DECEMBER, 2005</v>
          </cell>
          <cell r="U387">
            <v>38611</v>
          </cell>
          <cell r="V387" t="str">
            <v>ZENITH/005644</v>
          </cell>
          <cell r="W387">
            <v>0</v>
          </cell>
          <cell r="Y387">
            <v>57046.5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</row>
        <row r="388">
          <cell r="D388">
            <v>38611</v>
          </cell>
          <cell r="F388" t="str">
            <v>ECO</v>
          </cell>
          <cell r="G388" t="str">
            <v>UNILEVER NIGERIA PLC</v>
          </cell>
          <cell r="H388" t="str">
            <v xml:space="preserve">PEPSODENT GERMICHECK TOOTHPASTE </v>
          </cell>
          <cell r="I388" t="str">
            <v>33.06.10.00</v>
          </cell>
          <cell r="J388" t="str">
            <v>SEPTEMBER, 2005</v>
          </cell>
          <cell r="K388" t="str">
            <v>GHANA</v>
          </cell>
          <cell r="L388" t="str">
            <v>APAPA PORT</v>
          </cell>
          <cell r="M388">
            <v>26.4</v>
          </cell>
          <cell r="N388" t="str">
            <v>UBA</v>
          </cell>
          <cell r="O388">
            <v>58953.19</v>
          </cell>
          <cell r="P388">
            <v>14738.297500000001</v>
          </cell>
          <cell r="Q388">
            <v>44214.892500000002</v>
          </cell>
          <cell r="R388">
            <v>45394</v>
          </cell>
          <cell r="S388" t="str">
            <v>USD</v>
          </cell>
          <cell r="T388" t="str">
            <v>DECEMBER, 2005</v>
          </cell>
          <cell r="U388">
            <v>38607</v>
          </cell>
          <cell r="V388" t="str">
            <v>UBA/0000548</v>
          </cell>
          <cell r="W388">
            <v>0</v>
          </cell>
          <cell r="Y388">
            <v>45394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</row>
        <row r="389">
          <cell r="D389">
            <v>38611</v>
          </cell>
          <cell r="F389" t="str">
            <v>NIB</v>
          </cell>
          <cell r="G389" t="str">
            <v>SPINTEX MILLS (NIGERIA) LIMITED</v>
          </cell>
          <cell r="H389" t="str">
            <v>COTTON YARN NE 24/2 CARDED WEAVING STRONG TWIST (16 TPI) RAW WHITE</v>
          </cell>
          <cell r="I389" t="str">
            <v>52.05.32.00</v>
          </cell>
          <cell r="J389" t="str">
            <v>SEPTEMBER, 2005</v>
          </cell>
          <cell r="K389" t="str">
            <v>PORTUGAL</v>
          </cell>
          <cell r="L389" t="str">
            <v>APAPA PORT</v>
          </cell>
          <cell r="M389">
            <v>17.8</v>
          </cell>
          <cell r="N389" t="str">
            <v>ZENITH</v>
          </cell>
          <cell r="O389">
            <v>45820.44</v>
          </cell>
          <cell r="P389">
            <v>11455.11</v>
          </cell>
          <cell r="Q389">
            <v>34365.33</v>
          </cell>
          <cell r="R389">
            <v>35646.97</v>
          </cell>
          <cell r="S389" t="str">
            <v>USD</v>
          </cell>
          <cell r="T389" t="str">
            <v>DECEMBER, 2005</v>
          </cell>
          <cell r="U389">
            <v>38602</v>
          </cell>
          <cell r="V389" t="str">
            <v>ZENITH/005630</v>
          </cell>
          <cell r="W389">
            <v>0</v>
          </cell>
          <cell r="Y389">
            <v>35646.97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</row>
        <row r="390">
          <cell r="D390">
            <v>38611</v>
          </cell>
          <cell r="F390" t="str">
            <v>NIB</v>
          </cell>
          <cell r="G390" t="str">
            <v>OLAM NIGERIA LIMITED</v>
          </cell>
          <cell r="H390" t="str">
            <v>NIGERIAN RAW COTTON LINT</v>
          </cell>
          <cell r="I390" t="str">
            <v>52.01.00.00</v>
          </cell>
          <cell r="J390" t="str">
            <v>SEPTEMBER, 2005</v>
          </cell>
          <cell r="K390" t="str">
            <v>BANGLADESH</v>
          </cell>
          <cell r="L390" t="str">
            <v>APAPA PORT</v>
          </cell>
          <cell r="M390">
            <v>39.1</v>
          </cell>
          <cell r="N390" t="str">
            <v>DIAMOND</v>
          </cell>
          <cell r="O390">
            <v>74396</v>
          </cell>
          <cell r="P390">
            <v>18599</v>
          </cell>
          <cell r="Q390">
            <v>55797</v>
          </cell>
          <cell r="R390">
            <v>54320</v>
          </cell>
          <cell r="S390" t="str">
            <v>USD</v>
          </cell>
          <cell r="T390" t="str">
            <v>DECEMBER, 2005</v>
          </cell>
          <cell r="U390">
            <v>38390</v>
          </cell>
          <cell r="V390" t="str">
            <v>DBL / 0002082</v>
          </cell>
          <cell r="W390">
            <v>0</v>
          </cell>
          <cell r="Y390">
            <v>54320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</row>
        <row r="391">
          <cell r="D391">
            <v>38611</v>
          </cell>
          <cell r="F391" t="str">
            <v>ZENITH</v>
          </cell>
          <cell r="G391" t="str">
            <v>MARIO JOSE ENTERPRISES LIMITED</v>
          </cell>
          <cell r="H391" t="str">
            <v xml:space="preserve">FINISHED LEATHER </v>
          </cell>
          <cell r="I391" t="str">
            <v>41.06.19.00</v>
          </cell>
          <cell r="J391" t="str">
            <v>SEPTEMBER, 2005</v>
          </cell>
          <cell r="K391" t="str">
            <v>ITALY</v>
          </cell>
          <cell r="L391" t="str">
            <v>APAPA PORT</v>
          </cell>
          <cell r="M391">
            <v>8.8000000000000007</v>
          </cell>
          <cell r="N391" t="str">
            <v>ZENITH</v>
          </cell>
          <cell r="O391">
            <v>466922.61</v>
          </cell>
          <cell r="P391">
            <v>116730.6525</v>
          </cell>
          <cell r="Q391">
            <v>350191.95750000002</v>
          </cell>
          <cell r="R391">
            <v>360558</v>
          </cell>
          <cell r="S391" t="str">
            <v>USD</v>
          </cell>
          <cell r="T391" t="str">
            <v>DECEMBER, 2005</v>
          </cell>
          <cell r="U391">
            <v>38607</v>
          </cell>
          <cell r="V391" t="str">
            <v>ZENITH / 004583</v>
          </cell>
          <cell r="W391">
            <v>0</v>
          </cell>
          <cell r="Y391">
            <v>360558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</row>
        <row r="392">
          <cell r="D392">
            <v>38611</v>
          </cell>
          <cell r="F392" t="str">
            <v>NBM</v>
          </cell>
          <cell r="G392" t="str">
            <v>CENTURY EXPORTS LIMITED</v>
          </cell>
          <cell r="H392" t="str">
            <v>NIGERIAN RAW COCOA BEANS 2005 CROPS</v>
          </cell>
          <cell r="I392" t="str">
            <v>18.01.00.00</v>
          </cell>
          <cell r="J392" t="str">
            <v>SEPTEMBER, 2005</v>
          </cell>
          <cell r="K392" t="str">
            <v>FRANCE</v>
          </cell>
          <cell r="L392" t="str">
            <v>APAPA PORT</v>
          </cell>
          <cell r="M392">
            <v>101.6</v>
          </cell>
          <cell r="N392" t="str">
            <v>ZENITH</v>
          </cell>
          <cell r="O392">
            <v>161875</v>
          </cell>
          <cell r="P392">
            <v>40468.75</v>
          </cell>
          <cell r="Q392">
            <v>121406.25</v>
          </cell>
          <cell r="R392">
            <v>125000</v>
          </cell>
          <cell r="S392" t="str">
            <v>USD</v>
          </cell>
          <cell r="T392" t="str">
            <v>DECEMBER, 2005</v>
          </cell>
          <cell r="U392">
            <v>38607</v>
          </cell>
          <cell r="V392" t="str">
            <v>ZENITH / 002584</v>
          </cell>
          <cell r="W392">
            <v>0</v>
          </cell>
          <cell r="Y392">
            <v>125000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</row>
        <row r="393">
          <cell r="D393">
            <v>38611</v>
          </cell>
          <cell r="F393" t="str">
            <v>UNION</v>
          </cell>
          <cell r="G393" t="str">
            <v>ANGEL SPINNING &amp; DYEING LIMITED</v>
          </cell>
          <cell r="H393" t="str">
            <v>TEXTILE PIECE GOODS (WAX PRINTS) 100% COTTON</v>
          </cell>
          <cell r="I393" t="str">
            <v>55.16.94.00</v>
          </cell>
          <cell r="J393" t="str">
            <v>SEPTEMBER, 2005</v>
          </cell>
          <cell r="K393" t="str">
            <v>FRANCE</v>
          </cell>
          <cell r="L393" t="str">
            <v>APAPA PORT</v>
          </cell>
          <cell r="M393">
            <v>10.4</v>
          </cell>
          <cell r="N393" t="str">
            <v>UNION</v>
          </cell>
          <cell r="O393">
            <v>108852.06</v>
          </cell>
          <cell r="P393">
            <v>27213.014999999999</v>
          </cell>
          <cell r="Q393">
            <v>81639.044999999998</v>
          </cell>
          <cell r="R393">
            <v>81843.66</v>
          </cell>
          <cell r="S393" t="str">
            <v>USD</v>
          </cell>
          <cell r="T393" t="str">
            <v>DECEMBER, 2005</v>
          </cell>
          <cell r="U393">
            <v>38601</v>
          </cell>
          <cell r="V393" t="str">
            <v>UBN / 0000243</v>
          </cell>
          <cell r="W393">
            <v>0</v>
          </cell>
          <cell r="Y393">
            <v>81843.66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</row>
        <row r="394">
          <cell r="D394">
            <v>38611</v>
          </cell>
          <cell r="F394" t="str">
            <v>PRUDENT</v>
          </cell>
          <cell r="G394" t="str">
            <v>LBM OVERSEAS NIGERIA LIMITED</v>
          </cell>
          <cell r="H394" t="str">
            <v>NIGERIAN CLEANED SESAME SEEDS (CROP 2005)</v>
          </cell>
          <cell r="I394" t="str">
            <v>12.07.40.00</v>
          </cell>
          <cell r="J394" t="str">
            <v>SEPTEMBER, 2005</v>
          </cell>
          <cell r="K394" t="str">
            <v>TURKEY</v>
          </cell>
          <cell r="L394" t="str">
            <v>APAPA PORT</v>
          </cell>
          <cell r="M394">
            <v>91.7</v>
          </cell>
          <cell r="N394" t="str">
            <v>PRUDENT</v>
          </cell>
          <cell r="O394">
            <v>70420.399999999994</v>
          </cell>
          <cell r="P394">
            <v>17605.099999999999</v>
          </cell>
          <cell r="Q394">
            <v>52815.3</v>
          </cell>
          <cell r="R394">
            <v>48124</v>
          </cell>
          <cell r="S394" t="str">
            <v>USD</v>
          </cell>
          <cell r="T394" t="str">
            <v>DECEMBER, 2005</v>
          </cell>
          <cell r="U394">
            <v>38575</v>
          </cell>
          <cell r="V394" t="str">
            <v>PRUDENT/A0000279</v>
          </cell>
          <cell r="W394">
            <v>0</v>
          </cell>
          <cell r="Y394">
            <v>48124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</row>
        <row r="395">
          <cell r="D395">
            <v>38611</v>
          </cell>
          <cell r="F395" t="str">
            <v>OMEGA</v>
          </cell>
          <cell r="G395" t="str">
            <v>OVERLAND TECHNICAL COMPANY LIMITED</v>
          </cell>
          <cell r="H395" t="str">
            <v>COMPLETELY FINISHED WOODEN PARQUET FLOORING ELEMENTS- APA-DOUSSIE</v>
          </cell>
          <cell r="I395" t="str">
            <v>44.09.20.00</v>
          </cell>
          <cell r="J395" t="str">
            <v>SEPTEMBER, 2005</v>
          </cell>
          <cell r="K395" t="str">
            <v>ITALY</v>
          </cell>
          <cell r="L395" t="str">
            <v>TINCAN ISLAND</v>
          </cell>
          <cell r="M395">
            <v>18</v>
          </cell>
          <cell r="N395" t="str">
            <v>UBA</v>
          </cell>
          <cell r="O395">
            <v>25441.99</v>
          </cell>
          <cell r="P395">
            <v>6360.4975000000004</v>
          </cell>
          <cell r="Q395">
            <v>19081.4925</v>
          </cell>
          <cell r="R395">
            <v>19201.5</v>
          </cell>
          <cell r="S395" t="str">
            <v>USD</v>
          </cell>
          <cell r="T395" t="str">
            <v>DECEMBER, 2005</v>
          </cell>
          <cell r="U395">
            <v>38595</v>
          </cell>
          <cell r="V395" t="str">
            <v>UBA/0000632</v>
          </cell>
          <cell r="W395">
            <v>0</v>
          </cell>
          <cell r="Y395">
            <v>19201.5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</row>
        <row r="396">
          <cell r="D396">
            <v>38611</v>
          </cell>
          <cell r="F396" t="str">
            <v>ZENITH</v>
          </cell>
          <cell r="G396" t="str">
            <v>ARMADA INTERNATIONAL LIMITED</v>
          </cell>
          <cell r="H396" t="str">
            <v>NIGERIAN ORIGIN NATURAL POLISHED SESAME SEED NEW CROP (2004/2005)</v>
          </cell>
          <cell r="I396" t="str">
            <v>12.07.40.00</v>
          </cell>
          <cell r="J396" t="str">
            <v>SEPTEMBER, 2005</v>
          </cell>
          <cell r="K396" t="str">
            <v>TURKEY</v>
          </cell>
          <cell r="L396" t="str">
            <v>APAPA PORT</v>
          </cell>
          <cell r="M396">
            <v>56.2</v>
          </cell>
          <cell r="N396" t="str">
            <v>ZENITH</v>
          </cell>
          <cell r="O396">
            <v>52360.12</v>
          </cell>
          <cell r="P396">
            <v>13090.03</v>
          </cell>
          <cell r="Q396">
            <v>39270.089999999997</v>
          </cell>
          <cell r="R396">
            <v>39270</v>
          </cell>
          <cell r="S396" t="str">
            <v>USD</v>
          </cell>
          <cell r="T396" t="str">
            <v>DECEMBER, 2005</v>
          </cell>
          <cell r="U396">
            <v>38581</v>
          </cell>
          <cell r="V396" t="str">
            <v>ZENITH/005716</v>
          </cell>
          <cell r="W396">
            <v>0</v>
          </cell>
          <cell r="Y396">
            <v>39270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</row>
        <row r="397">
          <cell r="D397">
            <v>38611</v>
          </cell>
          <cell r="F397" t="str">
            <v>NBM</v>
          </cell>
          <cell r="G397" t="str">
            <v>CENTURY EXPORTS LIMITED</v>
          </cell>
          <cell r="H397" t="str">
            <v>NIGERIAN RAW CASHEW NUTS 2005</v>
          </cell>
          <cell r="I397" t="str">
            <v>08.01.31.00</v>
          </cell>
          <cell r="J397" t="str">
            <v>SEPTEMBER, 2005</v>
          </cell>
          <cell r="K397" t="str">
            <v>INDIA</v>
          </cell>
          <cell r="L397" t="str">
            <v>TINCAN ISLAND</v>
          </cell>
          <cell r="M397">
            <v>200.1</v>
          </cell>
          <cell r="N397" t="str">
            <v>ZENITH</v>
          </cell>
          <cell r="O397">
            <v>132467.4</v>
          </cell>
          <cell r="P397">
            <v>33116.85</v>
          </cell>
          <cell r="Q397">
            <v>99350.55</v>
          </cell>
          <cell r="R397">
            <v>102057.12</v>
          </cell>
          <cell r="S397" t="str">
            <v>USD</v>
          </cell>
          <cell r="T397" t="str">
            <v>DECEMBER, 2005</v>
          </cell>
          <cell r="U397">
            <v>38595</v>
          </cell>
          <cell r="V397" t="str">
            <v>ZENITH/002581</v>
          </cell>
          <cell r="W397">
            <v>0</v>
          </cell>
          <cell r="Y397">
            <v>102057.12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</row>
        <row r="398">
          <cell r="D398">
            <v>38611</v>
          </cell>
          <cell r="F398" t="str">
            <v>NIB</v>
          </cell>
          <cell r="G398" t="str">
            <v>OLAM NIGERIA LIMITED</v>
          </cell>
          <cell r="H398" t="str">
            <v>NIGERIAN DRIED SPLIT GINGER - AFFLATOXIN FREE</v>
          </cell>
          <cell r="I398" t="str">
            <v>09.10.10.00</v>
          </cell>
          <cell r="J398" t="str">
            <v>SEPTEMBER, 2005</v>
          </cell>
          <cell r="K398" t="str">
            <v>GERMANY</v>
          </cell>
          <cell r="L398" t="str">
            <v>TINCAN ISLAND</v>
          </cell>
          <cell r="M398">
            <v>22.1</v>
          </cell>
          <cell r="N398" t="str">
            <v>DIAMOND</v>
          </cell>
          <cell r="O398">
            <v>58467.199999999997</v>
          </cell>
          <cell r="P398">
            <v>14616.8</v>
          </cell>
          <cell r="Q398">
            <v>43850.400000000001</v>
          </cell>
          <cell r="R398">
            <v>47960</v>
          </cell>
          <cell r="S398" t="str">
            <v>USD</v>
          </cell>
          <cell r="T398" t="str">
            <v>DECEMBER, 2005</v>
          </cell>
          <cell r="U398">
            <v>38533</v>
          </cell>
          <cell r="V398" t="str">
            <v>DBL/0001646</v>
          </cell>
          <cell r="W398">
            <v>0</v>
          </cell>
          <cell r="Y398">
            <v>47960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</row>
        <row r="399">
          <cell r="D399">
            <v>38611</v>
          </cell>
          <cell r="F399" t="str">
            <v>ZENITH</v>
          </cell>
          <cell r="G399" t="str">
            <v>ARMADA INTERNATIONAL LIMITED</v>
          </cell>
          <cell r="H399" t="str">
            <v>NIGERIAN NATURAL POLISHED SESAME SEEDS (2004/2005 CROP)</v>
          </cell>
          <cell r="I399" t="str">
            <v>12.07.40.00</v>
          </cell>
          <cell r="J399" t="str">
            <v>SEPTEMBER, 2005</v>
          </cell>
          <cell r="K399" t="str">
            <v>TURKEY</v>
          </cell>
          <cell r="L399" t="str">
            <v>APAPA PORT</v>
          </cell>
          <cell r="M399">
            <v>37.9</v>
          </cell>
          <cell r="N399" t="str">
            <v>ZENITH</v>
          </cell>
          <cell r="O399">
            <v>34013</v>
          </cell>
          <cell r="P399">
            <v>8503.25</v>
          </cell>
          <cell r="Q399">
            <v>25509.75</v>
          </cell>
          <cell r="R399">
            <v>26250</v>
          </cell>
          <cell r="S399" t="str">
            <v>USD</v>
          </cell>
          <cell r="T399" t="str">
            <v>DECEMBER, 2005</v>
          </cell>
          <cell r="U399">
            <v>38607</v>
          </cell>
          <cell r="V399" t="str">
            <v>ZENITH/005790</v>
          </cell>
          <cell r="W399">
            <v>0</v>
          </cell>
          <cell r="Y399">
            <v>26250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</row>
        <row r="400">
          <cell r="D400">
            <v>38611</v>
          </cell>
          <cell r="F400" t="str">
            <v>ZENITH</v>
          </cell>
          <cell r="G400" t="str">
            <v>PROCTER &amp; GAMBLE NIGERIA LIMITED</v>
          </cell>
          <cell r="H400" t="str">
            <v xml:space="preserve">ALWAYS SANITARY PADS </v>
          </cell>
          <cell r="I400" t="str">
            <v>48.18.40.00</v>
          </cell>
          <cell r="J400" t="str">
            <v>SEPTEMBER, 2005</v>
          </cell>
          <cell r="K400" t="str">
            <v>GHANA</v>
          </cell>
          <cell r="L400" t="str">
            <v>APAPA PORT</v>
          </cell>
          <cell r="M400">
            <v>22.5</v>
          </cell>
          <cell r="N400" t="str">
            <v>ZENITH</v>
          </cell>
          <cell r="O400">
            <v>189463.01</v>
          </cell>
          <cell r="P400">
            <v>47365.752500000002</v>
          </cell>
          <cell r="Q400">
            <v>142097.25750000001</v>
          </cell>
          <cell r="R400">
            <v>146303.48000000001</v>
          </cell>
          <cell r="S400" t="str">
            <v>USD</v>
          </cell>
          <cell r="T400" t="str">
            <v>DECEMBER, 2005</v>
          </cell>
          <cell r="U400">
            <v>38609</v>
          </cell>
          <cell r="V400" t="str">
            <v>ZENITH/005434</v>
          </cell>
          <cell r="W400">
            <v>0</v>
          </cell>
          <cell r="Y400">
            <v>146303.48000000001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</row>
        <row r="401">
          <cell r="D401">
            <v>38611</v>
          </cell>
          <cell r="F401" t="str">
            <v>WEMA</v>
          </cell>
          <cell r="G401" t="str">
            <v>GEOTESS NIGERIA LIMITED</v>
          </cell>
          <cell r="H401" t="str">
            <v>HIGH GRADE WOLFRAMITE (TUNGSTEN ORE)</v>
          </cell>
          <cell r="I401" t="str">
            <v>26.11.00.00</v>
          </cell>
          <cell r="J401" t="str">
            <v>SEPTEMBER, 2005</v>
          </cell>
          <cell r="K401" t="str">
            <v>CHINA</v>
          </cell>
          <cell r="L401" t="str">
            <v>APAPA PORT</v>
          </cell>
          <cell r="M401">
            <v>39.6</v>
          </cell>
          <cell r="N401" t="str">
            <v>NUB</v>
          </cell>
          <cell r="O401">
            <v>414165.66</v>
          </cell>
          <cell r="P401">
            <v>103541.41499999999</v>
          </cell>
          <cell r="Q401">
            <v>310624.245</v>
          </cell>
          <cell r="R401">
            <v>319572.27</v>
          </cell>
          <cell r="S401" t="str">
            <v>USD</v>
          </cell>
          <cell r="T401" t="str">
            <v>DECEMBER, 2005</v>
          </cell>
          <cell r="U401">
            <v>38600</v>
          </cell>
          <cell r="V401" t="str">
            <v>NUB/00084</v>
          </cell>
          <cell r="W401">
            <v>0</v>
          </cell>
          <cell r="Y401">
            <v>319572.27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</row>
        <row r="402">
          <cell r="D402">
            <v>38611</v>
          </cell>
          <cell r="F402" t="str">
            <v>WEMA</v>
          </cell>
          <cell r="G402" t="str">
            <v>MOBERT NIGERIA LIMITED</v>
          </cell>
          <cell r="H402" t="str">
            <v>CHEWING STICKS</v>
          </cell>
          <cell r="I402" t="str">
            <v>33.06.90.00</v>
          </cell>
          <cell r="J402" t="str">
            <v>SEPTEMBER, 2005</v>
          </cell>
          <cell r="K402" t="str">
            <v>SENEGAL</v>
          </cell>
          <cell r="L402" t="str">
            <v>CALABAR PORT</v>
          </cell>
          <cell r="M402">
            <v>2</v>
          </cell>
          <cell r="N402" t="str">
            <v>AFRIBANK</v>
          </cell>
          <cell r="O402">
            <v>16013.2</v>
          </cell>
          <cell r="P402">
            <v>4003.3</v>
          </cell>
          <cell r="Q402">
            <v>12009.9</v>
          </cell>
          <cell r="R402">
            <v>12040</v>
          </cell>
          <cell r="S402" t="str">
            <v>USD</v>
          </cell>
          <cell r="T402" t="str">
            <v>DECEMBER, 2005</v>
          </cell>
          <cell r="U402">
            <v>38604</v>
          </cell>
          <cell r="V402" t="str">
            <v>AFRI/AF 002852</v>
          </cell>
          <cell r="W402">
            <v>0</v>
          </cell>
          <cell r="Y402">
            <v>12040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</row>
        <row r="403">
          <cell r="D403">
            <v>38614</v>
          </cell>
          <cell r="F403" t="str">
            <v>CITIZENS</v>
          </cell>
          <cell r="G403" t="str">
            <v>UNIQUE LEATHER FINISHING CO. LIMITED</v>
          </cell>
          <cell r="H403" t="str">
            <v>NIGERIAN SHEEP AND GOAT SKIN FINISHED LEATHER - GRADE V</v>
          </cell>
          <cell r="I403" t="str">
            <v>41.06.20.00</v>
          </cell>
          <cell r="J403" t="str">
            <v>SEPTEMBER, 2005</v>
          </cell>
          <cell r="K403" t="str">
            <v>ITALY</v>
          </cell>
          <cell r="L403" t="str">
            <v>APAPA PORT</v>
          </cell>
          <cell r="M403">
            <v>7.1</v>
          </cell>
          <cell r="N403" t="str">
            <v>NUB</v>
          </cell>
          <cell r="O403">
            <v>274941.32</v>
          </cell>
          <cell r="P403">
            <v>68735.33</v>
          </cell>
          <cell r="Q403">
            <v>206205.99</v>
          </cell>
          <cell r="R403">
            <v>212195.20000000001</v>
          </cell>
          <cell r="S403" t="str">
            <v>USD</v>
          </cell>
          <cell r="T403" t="str">
            <v>DECEMBER, 2005</v>
          </cell>
          <cell r="U403">
            <v>38610</v>
          </cell>
          <cell r="V403" t="str">
            <v>NUB/00091</v>
          </cell>
          <cell r="W403">
            <v>0</v>
          </cell>
          <cell r="Y403">
            <v>212195.20000000001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</row>
        <row r="404">
          <cell r="D404">
            <v>38614</v>
          </cell>
          <cell r="F404" t="str">
            <v>ZENITH</v>
          </cell>
          <cell r="G404" t="str">
            <v>UNITED NIGERIAN TEXTILES PLC</v>
          </cell>
          <cell r="H404" t="str">
            <v>OTHER PRINTING PROCESS WOVEN FABRICS OF COTTON (NICHEM)</v>
          </cell>
          <cell r="I404" t="str">
            <v>52.08.12.00</v>
          </cell>
          <cell r="J404" t="str">
            <v>SEPTEMBER, 2005</v>
          </cell>
          <cell r="K404" t="str">
            <v>BENIN</v>
          </cell>
          <cell r="L404" t="str">
            <v>APAPA PORT</v>
          </cell>
          <cell r="M404">
            <v>9</v>
          </cell>
          <cell r="N404" t="str">
            <v>ZENITH</v>
          </cell>
          <cell r="O404">
            <v>140688.15</v>
          </cell>
          <cell r="P404">
            <v>35172.037499999999</v>
          </cell>
          <cell r="Q404">
            <v>105516.1125</v>
          </cell>
          <cell r="R404">
            <v>105900</v>
          </cell>
          <cell r="S404" t="str">
            <v>USD</v>
          </cell>
          <cell r="T404" t="str">
            <v>DECEMBER, 2005</v>
          </cell>
          <cell r="U404">
            <v>38590</v>
          </cell>
          <cell r="V404" t="str">
            <v>ZENITH/005614</v>
          </cell>
          <cell r="W404">
            <v>0</v>
          </cell>
          <cell r="Y404">
            <v>105900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</row>
        <row r="405">
          <cell r="D405">
            <v>38614</v>
          </cell>
          <cell r="F405" t="str">
            <v>ZENITH</v>
          </cell>
          <cell r="G405" t="str">
            <v>MARIO JOSE ENTERPRISES LIMITED</v>
          </cell>
          <cell r="H405" t="str">
            <v>FINISHED LEATHER</v>
          </cell>
          <cell r="I405" t="str">
            <v>41.06.19.00</v>
          </cell>
          <cell r="J405" t="str">
            <v>SEPTEMBER, 2005</v>
          </cell>
          <cell r="K405" t="str">
            <v>ITALY</v>
          </cell>
          <cell r="L405" t="str">
            <v>APAPA PORT</v>
          </cell>
          <cell r="M405">
            <v>8.1</v>
          </cell>
          <cell r="N405" t="str">
            <v>ZENITH</v>
          </cell>
          <cell r="O405">
            <v>418922.14</v>
          </cell>
          <cell r="P405">
            <v>104730.535</v>
          </cell>
          <cell r="Q405">
            <v>314191.60499999998</v>
          </cell>
          <cell r="R405">
            <v>323492</v>
          </cell>
          <cell r="S405" t="str">
            <v>USD</v>
          </cell>
          <cell r="T405" t="str">
            <v>DECEMBER, 2005</v>
          </cell>
          <cell r="U405">
            <v>38604</v>
          </cell>
          <cell r="V405" t="str">
            <v>ZENITH/004582</v>
          </cell>
          <cell r="W405">
            <v>0</v>
          </cell>
          <cell r="Y405">
            <v>323492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</row>
        <row r="406">
          <cell r="D406">
            <v>38614</v>
          </cell>
          <cell r="F406" t="str">
            <v>ZENITH</v>
          </cell>
          <cell r="G406" t="str">
            <v>MARIO JOSE ENTERPRISES LIMITED</v>
          </cell>
          <cell r="H406" t="str">
            <v>PROCESSED, FINISHED LEATHER</v>
          </cell>
          <cell r="I406" t="str">
            <v>41.06.19.00</v>
          </cell>
          <cell r="J406" t="str">
            <v>SEPTEMBER, 2005</v>
          </cell>
          <cell r="K406" t="str">
            <v>ITALY</v>
          </cell>
          <cell r="L406" t="str">
            <v>APAPA PORT</v>
          </cell>
          <cell r="M406">
            <v>8.4</v>
          </cell>
          <cell r="N406" t="str">
            <v>ZENITH</v>
          </cell>
          <cell r="O406">
            <v>434766.46</v>
          </cell>
          <cell r="P406">
            <v>108691.61500000001</v>
          </cell>
          <cell r="Q406">
            <v>326074.84499999997</v>
          </cell>
          <cell r="R406">
            <v>335727</v>
          </cell>
          <cell r="S406" t="str">
            <v>USD</v>
          </cell>
          <cell r="T406" t="str">
            <v>DECEMBER, 2005</v>
          </cell>
          <cell r="U406">
            <v>38604</v>
          </cell>
          <cell r="V406" t="str">
            <v>ZENITH/004581</v>
          </cell>
          <cell r="W406">
            <v>0</v>
          </cell>
          <cell r="Y406">
            <v>335727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</row>
        <row r="407">
          <cell r="D407">
            <v>38614</v>
          </cell>
          <cell r="F407" t="str">
            <v>SCB</v>
          </cell>
          <cell r="G407" t="str">
            <v>P.Z. INDUSTRIES PLC</v>
          </cell>
          <cell r="H407" t="str">
            <v>ROBB OINTMENT (KENYA)</v>
          </cell>
          <cell r="I407" t="str">
            <v>30.01.00.00</v>
          </cell>
          <cell r="J407" t="str">
            <v>SEPTEMBER, 2005</v>
          </cell>
          <cell r="K407" t="str">
            <v>KENYA</v>
          </cell>
          <cell r="L407" t="str">
            <v>MMIA, LAGOS</v>
          </cell>
          <cell r="M407">
            <v>3.8</v>
          </cell>
          <cell r="N407" t="str">
            <v>ZENITH</v>
          </cell>
          <cell r="O407">
            <v>7372.53</v>
          </cell>
          <cell r="P407">
            <v>1843.1324999999999</v>
          </cell>
          <cell r="Q407">
            <v>5529.3975</v>
          </cell>
          <cell r="R407">
            <v>5690</v>
          </cell>
          <cell r="S407" t="str">
            <v>USD</v>
          </cell>
          <cell r="T407" t="str">
            <v>DECEMBER, 2005</v>
          </cell>
          <cell r="U407">
            <v>38610</v>
          </cell>
          <cell r="V407" t="str">
            <v>ZENITH/004170</v>
          </cell>
          <cell r="W407">
            <v>0</v>
          </cell>
          <cell r="Y407">
            <v>5690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</row>
        <row r="408">
          <cell r="D408">
            <v>38614</v>
          </cell>
          <cell r="F408" t="str">
            <v>ALLSTATES</v>
          </cell>
          <cell r="G408" t="str">
            <v>UNIQUE LEATHER FINISHING CO. LIMITED</v>
          </cell>
          <cell r="H408" t="str">
            <v>NIGERIAN GOAT AND SHEEP SKIN FINISHED LEATHER - GRADE V</v>
          </cell>
          <cell r="I408" t="str">
            <v>41.06.20.00</v>
          </cell>
          <cell r="J408" t="str">
            <v>SEPTEMBER, 2005</v>
          </cell>
          <cell r="K408" t="str">
            <v>SPAIN</v>
          </cell>
          <cell r="L408" t="str">
            <v>APAPA PORT</v>
          </cell>
          <cell r="M408">
            <v>7.3</v>
          </cell>
          <cell r="N408" t="str">
            <v>NUB</v>
          </cell>
          <cell r="O408">
            <v>271862.99</v>
          </cell>
          <cell r="P408">
            <v>67965.747499999998</v>
          </cell>
          <cell r="Q408">
            <v>203897.24249999999</v>
          </cell>
          <cell r="R408">
            <v>209819.4</v>
          </cell>
          <cell r="S408" t="str">
            <v>USD</v>
          </cell>
          <cell r="T408" t="str">
            <v>DECEMBER, 2005</v>
          </cell>
          <cell r="U408">
            <v>38610</v>
          </cell>
          <cell r="V408" t="str">
            <v>NUB/00090</v>
          </cell>
          <cell r="W408">
            <v>0</v>
          </cell>
          <cell r="Y408">
            <v>209819.4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</row>
        <row r="409">
          <cell r="D409">
            <v>38614</v>
          </cell>
          <cell r="F409" t="str">
            <v>MBC</v>
          </cell>
          <cell r="G409" t="str">
            <v>MAMUDA INDUSTRIES (NIG) LIMITED</v>
          </cell>
          <cell r="H409" t="str">
            <v>FINISHED LEATHER</v>
          </cell>
          <cell r="I409" t="str">
            <v>41.06.19.00</v>
          </cell>
          <cell r="J409" t="str">
            <v>SEPTEMBER, 2005</v>
          </cell>
          <cell r="K409" t="str">
            <v>ITALY</v>
          </cell>
          <cell r="L409" t="str">
            <v>APAPA PORT</v>
          </cell>
          <cell r="M409">
            <v>8.4</v>
          </cell>
          <cell r="N409" t="str">
            <v>FIRST</v>
          </cell>
          <cell r="O409">
            <v>387969.74</v>
          </cell>
          <cell r="P409">
            <v>96992.434999999998</v>
          </cell>
          <cell r="Q409">
            <v>290977.30499999999</v>
          </cell>
          <cell r="R409">
            <v>298737</v>
          </cell>
          <cell r="S409" t="str">
            <v>USD</v>
          </cell>
          <cell r="T409" t="str">
            <v>DECEMBER, 2005</v>
          </cell>
          <cell r="U409">
            <v>38600</v>
          </cell>
          <cell r="V409" t="str">
            <v>FBN/0046050</v>
          </cell>
          <cell r="W409">
            <v>0</v>
          </cell>
          <cell r="Y409">
            <v>298737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</row>
        <row r="410">
          <cell r="D410">
            <v>38614</v>
          </cell>
          <cell r="F410" t="str">
            <v>MBC</v>
          </cell>
          <cell r="G410" t="str">
            <v>MAMUDA INDUSTRIES (NIG) LIMITED</v>
          </cell>
          <cell r="H410" t="str">
            <v>FINISHED LEATHER</v>
          </cell>
          <cell r="I410" t="str">
            <v>41.06.19.00</v>
          </cell>
          <cell r="J410" t="str">
            <v>SEPTEMBER, 2005</v>
          </cell>
          <cell r="K410" t="str">
            <v>ITALY</v>
          </cell>
          <cell r="L410" t="str">
            <v>APAPA PORT</v>
          </cell>
          <cell r="M410">
            <v>8.6</v>
          </cell>
          <cell r="N410" t="str">
            <v>FIRST</v>
          </cell>
          <cell r="O410">
            <v>388073.64</v>
          </cell>
          <cell r="P410">
            <v>97018.41</v>
          </cell>
          <cell r="Q410">
            <v>291055.23</v>
          </cell>
          <cell r="R410">
            <v>298817</v>
          </cell>
          <cell r="S410" t="str">
            <v>USD</v>
          </cell>
          <cell r="T410" t="str">
            <v>DECEMBER, 2005</v>
          </cell>
          <cell r="U410">
            <v>38594</v>
          </cell>
          <cell r="V410" t="str">
            <v>FBN/0046185</v>
          </cell>
          <cell r="W410">
            <v>0</v>
          </cell>
          <cell r="Y410">
            <v>298817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</row>
        <row r="411">
          <cell r="D411">
            <v>38614</v>
          </cell>
          <cell r="F411" t="str">
            <v>ZENITH</v>
          </cell>
          <cell r="G411" t="str">
            <v>PROCTER &amp; GAMBLE NIGERIA LIMITED</v>
          </cell>
          <cell r="H411" t="str">
            <v>ALWAYS SANITARY PADS AND PAMPERS BABY DIAPERS</v>
          </cell>
          <cell r="I411" t="str">
            <v>48.18.40.00</v>
          </cell>
          <cell r="J411" t="str">
            <v>SEPTEMBER, 2005</v>
          </cell>
          <cell r="K411" t="str">
            <v>GHANA</v>
          </cell>
          <cell r="L411" t="str">
            <v>APAPA PORT</v>
          </cell>
          <cell r="M411">
            <v>48.9</v>
          </cell>
          <cell r="N411" t="str">
            <v>ZENITH</v>
          </cell>
          <cell r="O411">
            <v>382754.47</v>
          </cell>
          <cell r="P411">
            <v>95688.617499999993</v>
          </cell>
          <cell r="Q411">
            <v>287065.85249999998</v>
          </cell>
          <cell r="R411">
            <v>295563.3</v>
          </cell>
          <cell r="S411" t="str">
            <v>USD</v>
          </cell>
          <cell r="T411" t="str">
            <v>DECEMBER, 2005</v>
          </cell>
          <cell r="U411">
            <v>38610</v>
          </cell>
          <cell r="V411" t="str">
            <v>ZENITH/005436</v>
          </cell>
          <cell r="W411">
            <v>0</v>
          </cell>
          <cell r="Y411">
            <v>295563.3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</row>
        <row r="412">
          <cell r="D412">
            <v>38614</v>
          </cell>
          <cell r="F412" t="str">
            <v>NIB</v>
          </cell>
          <cell r="G412" t="str">
            <v>GLOBE SPINNING MILLS (NIG) PLC</v>
          </cell>
          <cell r="H412" t="str">
            <v>NE 16/1 100% COTTON CARDED RINGSPUN YARN (600 TPM)</v>
          </cell>
          <cell r="I412" t="str">
            <v>52.03.00.00</v>
          </cell>
          <cell r="J412" t="str">
            <v>SEPTEMBER, 2005</v>
          </cell>
          <cell r="K412" t="str">
            <v>PORTUGAL</v>
          </cell>
          <cell r="L412" t="str">
            <v>APAPA PORT</v>
          </cell>
          <cell r="M412">
            <v>18.5</v>
          </cell>
          <cell r="N412" t="str">
            <v>ZENITH</v>
          </cell>
          <cell r="O412">
            <v>40843.879999999997</v>
          </cell>
          <cell r="P412">
            <v>10210.969999999999</v>
          </cell>
          <cell r="Q412">
            <v>30632.91</v>
          </cell>
          <cell r="R412">
            <v>26615.21</v>
          </cell>
          <cell r="S412" t="str">
            <v>EUR</v>
          </cell>
          <cell r="T412" t="str">
            <v>DECEMBER, 2005</v>
          </cell>
          <cell r="U412">
            <v>38607</v>
          </cell>
          <cell r="V412" t="str">
            <v>ZENITH/004096</v>
          </cell>
          <cell r="W412">
            <v>0</v>
          </cell>
          <cell r="Y412">
            <v>0</v>
          </cell>
          <cell r="Z412">
            <v>26615.21</v>
          </cell>
          <cell r="AA412">
            <v>0</v>
          </cell>
          <cell r="AB412">
            <v>0</v>
          </cell>
          <cell r="AC412">
            <v>0</v>
          </cell>
        </row>
        <row r="413">
          <cell r="D413">
            <v>38614</v>
          </cell>
          <cell r="F413" t="str">
            <v>INTERCONTINENTAL</v>
          </cell>
          <cell r="G413" t="str">
            <v>ABLEEN FARMS LIMITED</v>
          </cell>
          <cell r="H413" t="str">
            <v>ZIRCON SAND</v>
          </cell>
          <cell r="I413" t="str">
            <v>26.15.10.00</v>
          </cell>
          <cell r="J413" t="str">
            <v>SEPTEMBER, 2005</v>
          </cell>
          <cell r="K413" t="str">
            <v>CHINA</v>
          </cell>
          <cell r="L413" t="str">
            <v>APAPA PORT</v>
          </cell>
          <cell r="M413">
            <v>539.1</v>
          </cell>
          <cell r="N413" t="str">
            <v>DIAMOND</v>
          </cell>
          <cell r="O413">
            <v>107760.5</v>
          </cell>
          <cell r="P413">
            <v>26940.125</v>
          </cell>
          <cell r="Q413">
            <v>80820.375</v>
          </cell>
          <cell r="R413">
            <v>80802</v>
          </cell>
          <cell r="S413" t="str">
            <v>USD</v>
          </cell>
          <cell r="T413" t="str">
            <v>DECEMBER, 2005</v>
          </cell>
          <cell r="U413">
            <v>38590</v>
          </cell>
          <cell r="V413" t="str">
            <v>DBL / 0008989</v>
          </cell>
          <cell r="W413">
            <v>0</v>
          </cell>
          <cell r="Y413">
            <v>80802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</row>
        <row r="414">
          <cell r="D414">
            <v>38614</v>
          </cell>
          <cell r="F414" t="str">
            <v>NIB</v>
          </cell>
          <cell r="G414" t="str">
            <v xml:space="preserve">KULAK TRADES AND INDUSTRIES PLC </v>
          </cell>
          <cell r="H414" t="str">
            <v>PROCESSED FROZEN PRAWNS AND TIGERS</v>
          </cell>
          <cell r="I414" t="str">
            <v>03.06.13.00</v>
          </cell>
          <cell r="J414" t="str">
            <v>SEPTEMBER, 2005</v>
          </cell>
          <cell r="K414" t="str">
            <v>PORTUGAL</v>
          </cell>
          <cell r="L414" t="str">
            <v>APAPA PORT</v>
          </cell>
          <cell r="M414">
            <v>22</v>
          </cell>
          <cell r="N414" t="str">
            <v>ZENITH</v>
          </cell>
          <cell r="O414">
            <v>243556.87</v>
          </cell>
          <cell r="P414">
            <v>60889.217499999999</v>
          </cell>
          <cell r="Q414">
            <v>182667.6525</v>
          </cell>
          <cell r="R414">
            <v>188074.8</v>
          </cell>
          <cell r="S414" t="str">
            <v>USD</v>
          </cell>
          <cell r="T414" t="str">
            <v>DECEMBER, 2005</v>
          </cell>
          <cell r="U414">
            <v>38611</v>
          </cell>
          <cell r="V414" t="str">
            <v>ZENITH/005803</v>
          </cell>
          <cell r="W414">
            <v>0</v>
          </cell>
          <cell r="Y414">
            <v>188074.8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</row>
        <row r="415">
          <cell r="D415">
            <v>38614</v>
          </cell>
          <cell r="F415" t="str">
            <v>ALLSTATES</v>
          </cell>
          <cell r="G415" t="str">
            <v>UNIQUE LEATHER FINISHING CO. LIMITED</v>
          </cell>
          <cell r="H415" t="str">
            <v>NIGERIAN GOAT/SHEEP SKIN FINISHED LEATHER (GRADE V1)</v>
          </cell>
          <cell r="I415" t="str">
            <v>41.06.20.00</v>
          </cell>
          <cell r="J415" t="str">
            <v>SEPTEMBER, 2005</v>
          </cell>
          <cell r="K415" t="str">
            <v>SPAIN</v>
          </cell>
          <cell r="L415" t="str">
            <v>APAPA PORT</v>
          </cell>
          <cell r="M415">
            <v>8.5</v>
          </cell>
          <cell r="N415" t="str">
            <v>NUB</v>
          </cell>
          <cell r="O415">
            <v>297720.28000000003</v>
          </cell>
          <cell r="P415">
            <v>74430.070000000007</v>
          </cell>
          <cell r="Q415">
            <v>223290.21</v>
          </cell>
          <cell r="R415">
            <v>229775.63</v>
          </cell>
          <cell r="S415" t="str">
            <v>USD</v>
          </cell>
          <cell r="T415" t="str">
            <v>DECEMBER, 2005</v>
          </cell>
          <cell r="U415">
            <v>38610</v>
          </cell>
          <cell r="V415" t="str">
            <v>NUB/00094</v>
          </cell>
          <cell r="W415">
            <v>0</v>
          </cell>
          <cell r="Y415">
            <v>229775.63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</row>
        <row r="416">
          <cell r="D416">
            <v>38614</v>
          </cell>
          <cell r="F416" t="str">
            <v>UNION</v>
          </cell>
          <cell r="G416" t="str">
            <v>HOLBORN NIGERIA LIMITED</v>
          </cell>
          <cell r="H416" t="str">
            <v>FINISHED TEXTILE MATERIALS</v>
          </cell>
          <cell r="I416" t="str">
            <v>63.02.99.00</v>
          </cell>
          <cell r="J416" t="str">
            <v>SEPTEMBER, 2005</v>
          </cell>
          <cell r="K416" t="str">
            <v>ANGOLA</v>
          </cell>
          <cell r="L416" t="str">
            <v>APAPA PORT</v>
          </cell>
          <cell r="M416">
            <v>16.399999999999999</v>
          </cell>
          <cell r="N416" t="str">
            <v>UNION</v>
          </cell>
          <cell r="O416">
            <v>236267.85</v>
          </cell>
          <cell r="P416">
            <v>59066.962500000001</v>
          </cell>
          <cell r="Q416">
            <v>177200.88750000001</v>
          </cell>
          <cell r="R416">
            <v>175245</v>
          </cell>
          <cell r="S416" t="str">
            <v>USD</v>
          </cell>
          <cell r="T416" t="str">
            <v>DECEMBER, 2005</v>
          </cell>
          <cell r="U416">
            <v>38608</v>
          </cell>
          <cell r="V416" t="str">
            <v>UBN/0000244</v>
          </cell>
          <cell r="W416">
            <v>0</v>
          </cell>
          <cell r="Y416">
            <v>175245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</row>
        <row r="417">
          <cell r="D417">
            <v>38614</v>
          </cell>
          <cell r="F417" t="str">
            <v>INMB</v>
          </cell>
          <cell r="G417" t="str">
            <v xml:space="preserve">KULAK TRADES AND INDUSTRIES PLC </v>
          </cell>
          <cell r="H417" t="str">
            <v>PROCESSED FROZEN PRAWNS AND TIGER</v>
          </cell>
          <cell r="I417" t="str">
            <v>03.06.13.00</v>
          </cell>
          <cell r="J417" t="str">
            <v>SEPTEMBER, 2005</v>
          </cell>
          <cell r="K417" t="str">
            <v>PORTUGAL</v>
          </cell>
          <cell r="L417" t="str">
            <v>APAPA PORT</v>
          </cell>
          <cell r="M417">
            <v>22</v>
          </cell>
          <cell r="N417" t="str">
            <v>ZENITH</v>
          </cell>
          <cell r="O417">
            <v>260791.11</v>
          </cell>
          <cell r="P417">
            <v>65197.777499999997</v>
          </cell>
          <cell r="Q417">
            <v>195593.33249999999</v>
          </cell>
          <cell r="R417">
            <v>201333.6</v>
          </cell>
          <cell r="S417" t="str">
            <v>USD</v>
          </cell>
          <cell r="T417" t="str">
            <v>DECEMBER, 2005</v>
          </cell>
          <cell r="U417">
            <v>38611</v>
          </cell>
          <cell r="V417" t="str">
            <v>ZENITH/005802</v>
          </cell>
          <cell r="W417">
            <v>0</v>
          </cell>
          <cell r="Y417">
            <v>201333.6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</row>
        <row r="418">
          <cell r="D418">
            <v>38614</v>
          </cell>
          <cell r="F418" t="str">
            <v>ZENITH</v>
          </cell>
          <cell r="G418" t="str">
            <v>MARIO JOSE ENTERPRISES LIMITED</v>
          </cell>
          <cell r="H418" t="str">
            <v>FINISHED LEATHER</v>
          </cell>
          <cell r="I418" t="str">
            <v>41.06.19.00</v>
          </cell>
          <cell r="J418" t="str">
            <v>SEPTEMBER, 2005</v>
          </cell>
          <cell r="K418" t="str">
            <v>ITALY</v>
          </cell>
          <cell r="L418" t="str">
            <v>APAPA PORT</v>
          </cell>
          <cell r="M418">
            <v>7.9</v>
          </cell>
          <cell r="N418" t="str">
            <v>ZENITH</v>
          </cell>
          <cell r="O418">
            <v>409443.79</v>
          </cell>
          <cell r="P418">
            <v>102360.94749999999</v>
          </cell>
          <cell r="Q418">
            <v>307082.84250000003</v>
          </cell>
          <cell r="R418">
            <v>316002</v>
          </cell>
          <cell r="S418" t="str">
            <v>USD</v>
          </cell>
          <cell r="T418" t="str">
            <v>DECEMBER, 2005</v>
          </cell>
          <cell r="U418">
            <v>38602</v>
          </cell>
          <cell r="V418" t="str">
            <v>ZENITH/004578</v>
          </cell>
          <cell r="W418">
            <v>0</v>
          </cell>
          <cell r="Y418">
            <v>316002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</row>
        <row r="419">
          <cell r="D419">
            <v>38614</v>
          </cell>
          <cell r="F419" t="str">
            <v>NIB</v>
          </cell>
          <cell r="G419" t="str">
            <v>OLAM NIGERIA LIMITED</v>
          </cell>
          <cell r="H419" t="str">
            <v>NIGERIAN RAW COTTON LINT</v>
          </cell>
          <cell r="I419" t="str">
            <v>52.01.00.00</v>
          </cell>
          <cell r="J419" t="str">
            <v>SEPTEMBER, 2005</v>
          </cell>
          <cell r="K419" t="str">
            <v>PAKISTAN</v>
          </cell>
          <cell r="L419" t="str">
            <v>APAPA PORT</v>
          </cell>
          <cell r="M419">
            <v>205.9</v>
          </cell>
          <cell r="N419" t="str">
            <v>DIAMOND</v>
          </cell>
          <cell r="O419">
            <v>263791.5</v>
          </cell>
          <cell r="P419">
            <v>65947.875</v>
          </cell>
          <cell r="Q419">
            <v>197843.625</v>
          </cell>
          <cell r="R419">
            <v>203595</v>
          </cell>
          <cell r="S419" t="str">
            <v>USD</v>
          </cell>
          <cell r="T419" t="str">
            <v>DECEMBER, 2005</v>
          </cell>
          <cell r="U419">
            <v>38609</v>
          </cell>
          <cell r="V419" t="str">
            <v>DBL/0002175</v>
          </cell>
          <cell r="W419">
            <v>0</v>
          </cell>
          <cell r="Y419">
            <v>203595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</row>
        <row r="420">
          <cell r="D420">
            <v>38614</v>
          </cell>
          <cell r="F420" t="str">
            <v>MBC</v>
          </cell>
          <cell r="G420" t="str">
            <v>MAMUDA INDUSTRIES (NIG) LIMITED</v>
          </cell>
          <cell r="H420" t="str">
            <v>FINISHED LEATHER</v>
          </cell>
          <cell r="I420" t="str">
            <v>41.06.19.00</v>
          </cell>
          <cell r="J420" t="str">
            <v>SEPTEMBER, 2005</v>
          </cell>
          <cell r="K420" t="str">
            <v>ITALY</v>
          </cell>
          <cell r="L420" t="str">
            <v>APAPA PORT</v>
          </cell>
          <cell r="M420">
            <v>8.9</v>
          </cell>
          <cell r="N420" t="str">
            <v>FIRST</v>
          </cell>
          <cell r="O420">
            <v>407594.4</v>
          </cell>
          <cell r="P420">
            <v>101898.6</v>
          </cell>
          <cell r="Q420">
            <v>305695.8</v>
          </cell>
          <cell r="R420">
            <v>313848</v>
          </cell>
          <cell r="S420" t="str">
            <v>USD</v>
          </cell>
          <cell r="T420" t="str">
            <v>DECEMBER, 2005</v>
          </cell>
          <cell r="U420">
            <v>38600</v>
          </cell>
          <cell r="V420" t="str">
            <v>FBN/0046049</v>
          </cell>
          <cell r="W420">
            <v>0</v>
          </cell>
          <cell r="Y420">
            <v>313848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</row>
        <row r="421">
          <cell r="D421">
            <v>38614</v>
          </cell>
          <cell r="F421" t="str">
            <v>ACCESS</v>
          </cell>
          <cell r="G421" t="str">
            <v>TARABAROZ FISHERIES LIMITED</v>
          </cell>
          <cell r="H421" t="str">
            <v>ASSORTED SEA FROZEN SHRIMPS AND CRABS</v>
          </cell>
          <cell r="I421" t="str">
            <v>03.06.13.00</v>
          </cell>
          <cell r="J421" t="str">
            <v>SEPTEMBER, 2005</v>
          </cell>
          <cell r="K421" t="str">
            <v>SPAIN</v>
          </cell>
          <cell r="L421" t="str">
            <v>APAPA PORT</v>
          </cell>
          <cell r="M421">
            <v>10.3</v>
          </cell>
          <cell r="N421" t="str">
            <v>ZENITH</v>
          </cell>
          <cell r="O421">
            <v>56084.63</v>
          </cell>
          <cell r="P421">
            <v>14021.157499999999</v>
          </cell>
          <cell r="Q421">
            <v>42063.472500000003</v>
          </cell>
          <cell r="R421">
            <v>38634</v>
          </cell>
          <cell r="S421" t="str">
            <v>USD</v>
          </cell>
          <cell r="T421" t="str">
            <v>DECEMBER, 2005</v>
          </cell>
          <cell r="U421">
            <v>38610</v>
          </cell>
          <cell r="V421" t="str">
            <v>ZENITH/005799</v>
          </cell>
          <cell r="W421">
            <v>0</v>
          </cell>
          <cell r="Y421">
            <v>38634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</row>
        <row r="422">
          <cell r="D422">
            <v>38614</v>
          </cell>
          <cell r="F422" t="str">
            <v>MBC</v>
          </cell>
          <cell r="G422" t="str">
            <v>MAMUDA INDUSTRIES (NIG) LIMITED</v>
          </cell>
          <cell r="H422" t="str">
            <v>FINISHED LEATHER</v>
          </cell>
          <cell r="I422" t="str">
            <v>41.06.19.00</v>
          </cell>
          <cell r="J422" t="str">
            <v>SEPTEMBER, 2005</v>
          </cell>
          <cell r="K422" t="str">
            <v>ITALY</v>
          </cell>
          <cell r="L422" t="str">
            <v>APAPA PORT</v>
          </cell>
          <cell r="M422">
            <v>9</v>
          </cell>
          <cell r="N422" t="str">
            <v>FIRST</v>
          </cell>
          <cell r="O422">
            <v>408704.79</v>
          </cell>
          <cell r="P422">
            <v>102176.19749999999</v>
          </cell>
          <cell r="Q422">
            <v>306528.59250000003</v>
          </cell>
          <cell r="R422">
            <v>314703</v>
          </cell>
          <cell r="S422" t="str">
            <v>USD</v>
          </cell>
          <cell r="T422" t="str">
            <v>DECEMBER, 2005</v>
          </cell>
          <cell r="U422">
            <v>38594</v>
          </cell>
          <cell r="V422" t="str">
            <v>FBN/0046186</v>
          </cell>
          <cell r="W422">
            <v>0</v>
          </cell>
          <cell r="Y422">
            <v>314703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</row>
        <row r="423">
          <cell r="D423">
            <v>38614</v>
          </cell>
          <cell r="F423" t="str">
            <v>ECO</v>
          </cell>
          <cell r="G423" t="str">
            <v>SUN AND SAND INDUSTRIES LIMITED</v>
          </cell>
          <cell r="H423" t="str">
            <v>REMELTED COPPER INGOTS</v>
          </cell>
          <cell r="I423" t="str">
            <v>74.04.00.00</v>
          </cell>
          <cell r="J423" t="str">
            <v>SEPTEMBER, 2005</v>
          </cell>
          <cell r="K423" t="str">
            <v>INDIA</v>
          </cell>
          <cell r="L423" t="str">
            <v>APAPA PORT</v>
          </cell>
          <cell r="M423">
            <v>25.6</v>
          </cell>
          <cell r="N423" t="str">
            <v>ZENITH</v>
          </cell>
          <cell r="O423">
            <v>121213.3</v>
          </cell>
          <cell r="P423">
            <v>30303.325000000001</v>
          </cell>
          <cell r="Q423">
            <v>90909.975000000006</v>
          </cell>
          <cell r="R423">
            <v>93601</v>
          </cell>
          <cell r="S423" t="str">
            <v>USD</v>
          </cell>
          <cell r="T423" t="str">
            <v>DECEMBER, 2005</v>
          </cell>
          <cell r="U423">
            <v>38609</v>
          </cell>
          <cell r="V423" t="str">
            <v>ZENITH/002586</v>
          </cell>
          <cell r="W423">
            <v>0</v>
          </cell>
          <cell r="Y423">
            <v>93601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</row>
        <row r="424">
          <cell r="D424">
            <v>38614</v>
          </cell>
          <cell r="F424" t="str">
            <v>FSB</v>
          </cell>
          <cell r="G424" t="str">
            <v>KODA TRADING COMPANY LIMITED</v>
          </cell>
          <cell r="H424" t="str">
            <v>SOLVENT EXTRACTED NIGERIAN PALM KERNEL EXPELLER/MEAL</v>
          </cell>
          <cell r="I424" t="str">
            <v>23.06.60.00</v>
          </cell>
          <cell r="J424" t="str">
            <v>SEPTEMBER, 2005</v>
          </cell>
          <cell r="K424" t="str">
            <v>UNITED KINGDOM</v>
          </cell>
          <cell r="L424" t="str">
            <v>TINCAN ISLAND</v>
          </cell>
          <cell r="M424">
            <v>600</v>
          </cell>
          <cell r="N424" t="str">
            <v>FSB</v>
          </cell>
          <cell r="O424">
            <v>9565.92</v>
          </cell>
          <cell r="P424">
            <v>2391.48</v>
          </cell>
          <cell r="Q424">
            <v>7174.44</v>
          </cell>
          <cell r="R424">
            <v>7200</v>
          </cell>
          <cell r="S424" t="str">
            <v>USD</v>
          </cell>
          <cell r="T424" t="str">
            <v>DECEMBER, 2005</v>
          </cell>
          <cell r="U424">
            <v>38567</v>
          </cell>
          <cell r="V424" t="str">
            <v>FSB/0000013</v>
          </cell>
          <cell r="W424">
            <v>0</v>
          </cell>
          <cell r="Y424">
            <v>7200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</row>
        <row r="425">
          <cell r="D425">
            <v>38614</v>
          </cell>
          <cell r="F425" t="str">
            <v>ZENITH</v>
          </cell>
          <cell r="G425" t="str">
            <v>MARIO JOSE ENTERPRISES LIMITED</v>
          </cell>
          <cell r="H425" t="str">
            <v>FINSIHED LEATHER</v>
          </cell>
          <cell r="I425" t="str">
            <v>41.06.19.00</v>
          </cell>
          <cell r="J425" t="str">
            <v>SEPTEMBER, 2005</v>
          </cell>
          <cell r="K425" t="str">
            <v>ITALY</v>
          </cell>
          <cell r="L425" t="str">
            <v>APAPA PORT</v>
          </cell>
          <cell r="M425">
            <v>7.7</v>
          </cell>
          <cell r="N425" t="str">
            <v>ZENITH</v>
          </cell>
          <cell r="O425">
            <v>408281.13</v>
          </cell>
          <cell r="P425">
            <v>102070.2825</v>
          </cell>
          <cell r="Q425">
            <v>306210.84749999997</v>
          </cell>
          <cell r="R425">
            <v>315275</v>
          </cell>
          <cell r="S425" t="str">
            <v>USD</v>
          </cell>
          <cell r="T425" t="str">
            <v>DECEMBER, 2005</v>
          </cell>
          <cell r="U425">
            <v>38607</v>
          </cell>
          <cell r="V425" t="str">
            <v>ZENITH/004586</v>
          </cell>
          <cell r="W425">
            <v>0</v>
          </cell>
          <cell r="Y425">
            <v>315275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</row>
        <row r="426">
          <cell r="D426">
            <v>38614</v>
          </cell>
          <cell r="F426" t="str">
            <v>NBM</v>
          </cell>
          <cell r="G426" t="str">
            <v>ALKEM NIGERIA LIMITED</v>
          </cell>
          <cell r="H426" t="str">
            <v>MACHINERY</v>
          </cell>
          <cell r="I426" t="str">
            <v>84.48.20.00</v>
          </cell>
          <cell r="J426" t="str">
            <v>SEPTEMBER, 2005</v>
          </cell>
          <cell r="K426" t="str">
            <v>SOUTH AFRICA</v>
          </cell>
          <cell r="L426" t="str">
            <v>APAPA PORT</v>
          </cell>
          <cell r="M426">
            <v>40</v>
          </cell>
          <cell r="N426" t="str">
            <v>ZENITH</v>
          </cell>
          <cell r="O426">
            <v>192560</v>
          </cell>
          <cell r="P426">
            <v>48140</v>
          </cell>
          <cell r="Q426">
            <v>144420</v>
          </cell>
          <cell r="R426">
            <v>147000</v>
          </cell>
          <cell r="S426" t="str">
            <v>USD</v>
          </cell>
          <cell r="T426" t="str">
            <v>DECEMBER, 2005</v>
          </cell>
          <cell r="U426">
            <v>38484</v>
          </cell>
          <cell r="V426" t="str">
            <v>ZENITH/003889</v>
          </cell>
          <cell r="W426">
            <v>0</v>
          </cell>
          <cell r="Y426">
            <v>147000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</row>
        <row r="427">
          <cell r="D427">
            <v>38614</v>
          </cell>
          <cell r="F427" t="str">
            <v>ZENITH</v>
          </cell>
          <cell r="G427" t="str">
            <v>KGM INDUSTRIES (NIG) LIMITED</v>
          </cell>
          <cell r="H427" t="str">
            <v>VARIOUS PLASTIC TABLES, TROLLEY AND MOULDS FOR INDUSTRY</v>
          </cell>
          <cell r="I427" t="str">
            <v>39.24.90.00</v>
          </cell>
          <cell r="J427" t="str">
            <v>SEPTEMBER, 2005</v>
          </cell>
          <cell r="K427" t="str">
            <v>GHANA</v>
          </cell>
          <cell r="L427" t="str">
            <v>APAPA PORT</v>
          </cell>
          <cell r="M427">
            <v>8.6</v>
          </cell>
          <cell r="N427" t="str">
            <v>PRUDENT</v>
          </cell>
          <cell r="O427">
            <v>43540</v>
          </cell>
          <cell r="P427">
            <v>10885</v>
          </cell>
          <cell r="Q427">
            <v>32655</v>
          </cell>
          <cell r="R427">
            <v>33620</v>
          </cell>
          <cell r="S427" t="str">
            <v>USD</v>
          </cell>
          <cell r="T427" t="str">
            <v>DECEMBER, 2005</v>
          </cell>
          <cell r="U427">
            <v>38610</v>
          </cell>
          <cell r="V427" t="str">
            <v>PRUDENT/3004904</v>
          </cell>
          <cell r="W427">
            <v>0</v>
          </cell>
          <cell r="Y427">
            <v>33620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</row>
        <row r="428">
          <cell r="D428">
            <v>38614</v>
          </cell>
          <cell r="F428" t="str">
            <v>DIAMOND</v>
          </cell>
          <cell r="G428" t="str">
            <v>OLAM NIGERIA LIMITED</v>
          </cell>
          <cell r="H428" t="str">
            <v>NIGERIAN POLISHED HULLED SESAME SEEDS</v>
          </cell>
          <cell r="I428" t="str">
            <v>12.07.40.00</v>
          </cell>
          <cell r="J428" t="str">
            <v>SEPTEMBER, 2005</v>
          </cell>
          <cell r="K428" t="str">
            <v>JAPAN</v>
          </cell>
          <cell r="L428" t="str">
            <v>APAPA PORT</v>
          </cell>
          <cell r="M428">
            <v>288</v>
          </cell>
          <cell r="N428" t="str">
            <v>DIAMOND</v>
          </cell>
          <cell r="O428">
            <v>236208</v>
          </cell>
          <cell r="P428">
            <v>59052</v>
          </cell>
          <cell r="Q428">
            <v>177156</v>
          </cell>
          <cell r="R428">
            <v>182400</v>
          </cell>
          <cell r="S428" t="str">
            <v>USD</v>
          </cell>
          <cell r="T428" t="str">
            <v>DECEMBER, 2005</v>
          </cell>
          <cell r="U428">
            <v>38609</v>
          </cell>
          <cell r="V428" t="str">
            <v>DBL/0002174</v>
          </cell>
          <cell r="W428">
            <v>0</v>
          </cell>
          <cell r="Y428">
            <v>182400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</row>
        <row r="429">
          <cell r="D429">
            <v>38614</v>
          </cell>
          <cell r="F429" t="str">
            <v>ZENITH</v>
          </cell>
          <cell r="G429" t="str">
            <v>MARIO JOSE ENTERPRISES LIMITED</v>
          </cell>
          <cell r="H429" t="str">
            <v>FINISHED LEATHER</v>
          </cell>
          <cell r="I429" t="str">
            <v>41.06.19.00</v>
          </cell>
          <cell r="J429" t="str">
            <v>SEPTEMBER, 2005</v>
          </cell>
          <cell r="K429" t="str">
            <v>ITALY</v>
          </cell>
          <cell r="L429" t="str">
            <v>APAPA PORT</v>
          </cell>
          <cell r="M429">
            <v>8.4</v>
          </cell>
          <cell r="N429" t="str">
            <v>ZENITH</v>
          </cell>
          <cell r="O429">
            <v>414732.83</v>
          </cell>
          <cell r="P429">
            <v>103683.2075</v>
          </cell>
          <cell r="Q429">
            <v>311049.6225</v>
          </cell>
          <cell r="R429">
            <v>320084</v>
          </cell>
          <cell r="S429" t="str">
            <v>USD</v>
          </cell>
          <cell r="T429" t="str">
            <v>DECEMBER, 2005</v>
          </cell>
          <cell r="U429">
            <v>38602</v>
          </cell>
          <cell r="V429" t="str">
            <v>ZENITH/004577</v>
          </cell>
          <cell r="W429">
            <v>0</v>
          </cell>
          <cell r="Y429">
            <v>320084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</row>
        <row r="430">
          <cell r="D430">
            <v>38614</v>
          </cell>
          <cell r="F430" t="str">
            <v>ETB</v>
          </cell>
          <cell r="G430" t="str">
            <v>RAGI INDUSTRIES LIMITED</v>
          </cell>
          <cell r="H430" t="str">
            <v>DRY SLICED GINGER</v>
          </cell>
          <cell r="I430" t="str">
            <v>09.10.10.00</v>
          </cell>
          <cell r="J430" t="str">
            <v>SEPTEMBER, 2005</v>
          </cell>
          <cell r="K430" t="str">
            <v>INDIA</v>
          </cell>
          <cell r="L430" t="str">
            <v>APAPA PORT</v>
          </cell>
          <cell r="M430">
            <v>40.9</v>
          </cell>
          <cell r="N430" t="str">
            <v>PRUDENT</v>
          </cell>
          <cell r="O430">
            <v>72618</v>
          </cell>
          <cell r="P430">
            <v>18154.5</v>
          </cell>
          <cell r="Q430">
            <v>54463.5</v>
          </cell>
          <cell r="R430">
            <v>53106.3</v>
          </cell>
          <cell r="S430" t="str">
            <v>USD</v>
          </cell>
          <cell r="T430" t="str">
            <v>DECEMBER, 2005</v>
          </cell>
          <cell r="U430">
            <v>38587</v>
          </cell>
          <cell r="V430" t="str">
            <v>PRUDENT/A 0000411</v>
          </cell>
          <cell r="W430" t="str">
            <v>PRUDENT/A 0000415</v>
          </cell>
          <cell r="Y430">
            <v>53106.3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</row>
        <row r="431">
          <cell r="D431">
            <v>38614</v>
          </cell>
          <cell r="F431" t="str">
            <v>NBM</v>
          </cell>
          <cell r="G431" t="str">
            <v>ALKEM NIGERIA LIMITED</v>
          </cell>
          <cell r="H431" t="str">
            <v>POLYESTER STAPLE FIBRE</v>
          </cell>
          <cell r="I431" t="str">
            <v>55.03.20.00</v>
          </cell>
          <cell r="J431" t="str">
            <v>SEPTEMBER, 2005</v>
          </cell>
          <cell r="K431" t="str">
            <v>SOUTH AFRICA</v>
          </cell>
          <cell r="L431" t="str">
            <v>APAPA PORT</v>
          </cell>
          <cell r="M431">
            <v>87.2</v>
          </cell>
          <cell r="N431" t="str">
            <v>ZENITH</v>
          </cell>
          <cell r="O431">
            <v>139461</v>
          </cell>
          <cell r="P431">
            <v>34865.25</v>
          </cell>
          <cell r="Q431">
            <v>104595.75</v>
          </cell>
          <cell r="R431">
            <v>107691.89</v>
          </cell>
          <cell r="S431" t="str">
            <v>USD</v>
          </cell>
          <cell r="T431" t="str">
            <v>DECEMBER, 2005</v>
          </cell>
          <cell r="U431">
            <v>38610</v>
          </cell>
          <cell r="V431" t="str">
            <v>ZENITH/005027</v>
          </cell>
          <cell r="W431">
            <v>0</v>
          </cell>
          <cell r="Y431">
            <v>107691.89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</row>
        <row r="432">
          <cell r="D432">
            <v>38614</v>
          </cell>
          <cell r="F432" t="str">
            <v>NIB</v>
          </cell>
          <cell r="G432" t="str">
            <v xml:space="preserve">KULAK TRADES AND INDUSTRIES PLC </v>
          </cell>
          <cell r="H432" t="str">
            <v>PROCESSED FROZEN PRAWNS (TIGER/BROWN)</v>
          </cell>
          <cell r="I432" t="str">
            <v>03.06.13.00</v>
          </cell>
          <cell r="J432" t="str">
            <v>SEPTEMBER, 2005</v>
          </cell>
          <cell r="K432" t="str">
            <v>PORTUGAL</v>
          </cell>
          <cell r="L432" t="str">
            <v>APAPA PORT</v>
          </cell>
          <cell r="M432">
            <v>10.7</v>
          </cell>
          <cell r="N432" t="str">
            <v>ZENITH</v>
          </cell>
          <cell r="O432">
            <v>110300</v>
          </cell>
          <cell r="P432">
            <v>27575</v>
          </cell>
          <cell r="Q432">
            <v>82725</v>
          </cell>
          <cell r="R432">
            <v>85127.4</v>
          </cell>
          <cell r="S432" t="str">
            <v>USD</v>
          </cell>
          <cell r="T432" t="str">
            <v>DECEMBER, 2005</v>
          </cell>
          <cell r="U432">
            <v>38603</v>
          </cell>
          <cell r="V432" t="str">
            <v>ZENITH/005787</v>
          </cell>
          <cell r="W432">
            <v>0</v>
          </cell>
          <cell r="Y432">
            <v>85127.4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</row>
        <row r="433">
          <cell r="D433">
            <v>38614</v>
          </cell>
          <cell r="F433" t="str">
            <v>ETB</v>
          </cell>
          <cell r="G433" t="str">
            <v>RAGI INDUSTRIES LIMITED</v>
          </cell>
          <cell r="H433" t="str">
            <v>NIGERIAN DRIED SLICED GINGER</v>
          </cell>
          <cell r="I433" t="str">
            <v>09.10.10.00</v>
          </cell>
          <cell r="J433" t="str">
            <v>SEPTEMBER, 2005</v>
          </cell>
          <cell r="K433" t="str">
            <v>UNITED STATES OF AMERICA</v>
          </cell>
          <cell r="L433" t="str">
            <v>APAPA PORT</v>
          </cell>
          <cell r="M433">
            <v>19.5</v>
          </cell>
          <cell r="N433" t="str">
            <v>PRUDENT</v>
          </cell>
          <cell r="O433">
            <v>36309</v>
          </cell>
          <cell r="P433">
            <v>9077.25</v>
          </cell>
          <cell r="Q433">
            <v>27231.75</v>
          </cell>
          <cell r="R433">
            <v>24791</v>
          </cell>
          <cell r="S433" t="str">
            <v>USD</v>
          </cell>
          <cell r="T433" t="str">
            <v>DECEMBER, 2005</v>
          </cell>
          <cell r="U433">
            <v>38602</v>
          </cell>
          <cell r="V433" t="str">
            <v>PRUDENT/A0000413</v>
          </cell>
          <cell r="W433" t="str">
            <v>PRUDENT/A0000414</v>
          </cell>
          <cell r="Y433">
            <v>24791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</row>
        <row r="434">
          <cell r="D434">
            <v>38614</v>
          </cell>
          <cell r="F434" t="str">
            <v>UNION</v>
          </cell>
          <cell r="G434" t="str">
            <v>HOLBORN NIGERIA LIMITED</v>
          </cell>
          <cell r="H434" t="str">
            <v>FINISHED TEXTILE MATERIALS</v>
          </cell>
          <cell r="I434" t="str">
            <v>63.02.99.00</v>
          </cell>
          <cell r="J434" t="str">
            <v>SEPTEMBER, 2005</v>
          </cell>
          <cell r="K434" t="str">
            <v>CONGO, DEMOCRATIC REPUBLIC OF THE</v>
          </cell>
          <cell r="L434" t="str">
            <v>APAPA PORT</v>
          </cell>
          <cell r="M434">
            <v>16.399999999999999</v>
          </cell>
          <cell r="N434" t="str">
            <v>UNION</v>
          </cell>
          <cell r="O434">
            <v>155922.54999999999</v>
          </cell>
          <cell r="P434">
            <v>38980.637499999997</v>
          </cell>
          <cell r="Q434">
            <v>116941.91250000001</v>
          </cell>
          <cell r="R434">
            <v>116235</v>
          </cell>
          <cell r="S434" t="str">
            <v>USD</v>
          </cell>
          <cell r="T434" t="str">
            <v>DECEMBER, 2005</v>
          </cell>
          <cell r="U434">
            <v>38608</v>
          </cell>
          <cell r="V434" t="str">
            <v>UBN/0001501</v>
          </cell>
          <cell r="W434">
            <v>0</v>
          </cell>
          <cell r="Y434">
            <v>116235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</row>
        <row r="435">
          <cell r="D435">
            <v>38614</v>
          </cell>
          <cell r="F435" t="str">
            <v>BROAD</v>
          </cell>
          <cell r="G435" t="str">
            <v>SEAGOLD FISHING CO. (NIG.) LIMITED</v>
          </cell>
          <cell r="H435" t="str">
            <v>FROZEN SEAFOOD</v>
          </cell>
          <cell r="I435" t="str">
            <v>03.06.13.00</v>
          </cell>
          <cell r="J435" t="str">
            <v>SEPTEMBER, 2005</v>
          </cell>
          <cell r="K435" t="str">
            <v>FRANCE</v>
          </cell>
          <cell r="L435" t="str">
            <v>APAPA PORT</v>
          </cell>
          <cell r="M435">
            <v>25</v>
          </cell>
          <cell r="N435" t="str">
            <v>DIAMOND</v>
          </cell>
          <cell r="O435">
            <v>142740.79</v>
          </cell>
          <cell r="P435">
            <v>35685.197500000002</v>
          </cell>
          <cell r="Q435">
            <v>107055.5925</v>
          </cell>
          <cell r="R435">
            <v>110165.4</v>
          </cell>
          <cell r="S435" t="str">
            <v>USD</v>
          </cell>
          <cell r="T435" t="str">
            <v>DECEMBER, 2005</v>
          </cell>
          <cell r="U435">
            <v>38610</v>
          </cell>
          <cell r="V435" t="str">
            <v>DBL/0008993</v>
          </cell>
          <cell r="W435">
            <v>0</v>
          </cell>
          <cell r="Y435">
            <v>110165.4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</row>
        <row r="436">
          <cell r="D436">
            <v>38615</v>
          </cell>
          <cell r="F436" t="str">
            <v>ALLSTATES</v>
          </cell>
          <cell r="G436" t="str">
            <v>UNIQUE LEATHER FINISHING CO. LIMITED</v>
          </cell>
          <cell r="H436" t="str">
            <v>FINISHED LEATHER</v>
          </cell>
          <cell r="I436" t="str">
            <v>41.06.20.00</v>
          </cell>
          <cell r="J436" t="str">
            <v>SEPTEMBER, 2005</v>
          </cell>
          <cell r="K436" t="str">
            <v>MEXICO</v>
          </cell>
          <cell r="L436" t="str">
            <v>APAPA PORT</v>
          </cell>
          <cell r="M436">
            <v>7.8</v>
          </cell>
          <cell r="N436" t="str">
            <v>NUB</v>
          </cell>
          <cell r="O436">
            <v>264149.90000000002</v>
          </cell>
          <cell r="P436">
            <v>66037.475000000006</v>
          </cell>
          <cell r="Q436">
            <v>198112.42499999999</v>
          </cell>
          <cell r="R436">
            <v>203866.56</v>
          </cell>
          <cell r="S436" t="str">
            <v>USD</v>
          </cell>
          <cell r="T436" t="str">
            <v>DECEMBER, 2005</v>
          </cell>
          <cell r="U436">
            <v>38610</v>
          </cell>
          <cell r="V436" t="str">
            <v>NUB/00092</v>
          </cell>
          <cell r="W436">
            <v>0</v>
          </cell>
          <cell r="Y436">
            <v>203866.56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</row>
        <row r="437">
          <cell r="D437">
            <v>38615</v>
          </cell>
          <cell r="F437" t="str">
            <v>CITIZENS</v>
          </cell>
          <cell r="G437" t="str">
            <v>UNIQUE LEATHER FINISHING CO. LIMITED</v>
          </cell>
          <cell r="H437" t="str">
            <v>NIGERIAN GOAT SKIN FINISHED LEATHER - GRADE VI</v>
          </cell>
          <cell r="I437" t="str">
            <v>41.06.20.00</v>
          </cell>
          <cell r="J437" t="str">
            <v>SEPTEMBER, 2005</v>
          </cell>
          <cell r="K437" t="str">
            <v>ITALY</v>
          </cell>
          <cell r="L437" t="str">
            <v>APAPA PORT</v>
          </cell>
          <cell r="M437">
            <v>8.5</v>
          </cell>
          <cell r="N437" t="str">
            <v>NUB</v>
          </cell>
          <cell r="O437">
            <v>291480.67</v>
          </cell>
          <cell r="P437">
            <v>72870.167499999996</v>
          </cell>
          <cell r="Q437">
            <v>218610.5025</v>
          </cell>
          <cell r="R437">
            <v>224960</v>
          </cell>
          <cell r="S437" t="str">
            <v>USD</v>
          </cell>
          <cell r="T437" t="str">
            <v>DECEMBER, 2005</v>
          </cell>
          <cell r="U437">
            <v>0</v>
          </cell>
          <cell r="V437" t="str">
            <v>NUB/00093</v>
          </cell>
          <cell r="W437">
            <v>0</v>
          </cell>
          <cell r="Y437">
            <v>224960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</row>
        <row r="438">
          <cell r="D438">
            <v>38615</v>
          </cell>
          <cell r="F438" t="str">
            <v>MAGNUM</v>
          </cell>
          <cell r="G438" t="str">
            <v>UNITED FISHERIES LIMITED</v>
          </cell>
          <cell r="H438" t="str">
            <v>FROZEN BROWN SHRIMPS</v>
          </cell>
          <cell r="I438" t="str">
            <v>03.06.13.00</v>
          </cell>
          <cell r="J438" t="str">
            <v>SEPTEMBER, 2005</v>
          </cell>
          <cell r="K438" t="str">
            <v>SPAIN</v>
          </cell>
          <cell r="L438" t="str">
            <v>APAPA PORT</v>
          </cell>
          <cell r="M438">
            <v>24</v>
          </cell>
          <cell r="N438" t="str">
            <v>NUB</v>
          </cell>
          <cell r="O438">
            <v>61772.54</v>
          </cell>
          <cell r="P438">
            <v>15443.135</v>
          </cell>
          <cell r="Q438">
            <v>46329.404999999999</v>
          </cell>
          <cell r="R438">
            <v>47952</v>
          </cell>
          <cell r="S438" t="str">
            <v>USD</v>
          </cell>
          <cell r="T438" t="str">
            <v>DECEMBER, 2005</v>
          </cell>
          <cell r="U438">
            <v>38608</v>
          </cell>
          <cell r="V438" t="str">
            <v>NUB/00086</v>
          </cell>
          <cell r="W438">
            <v>0</v>
          </cell>
          <cell r="Y438">
            <v>47952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</row>
        <row r="439">
          <cell r="D439">
            <v>38615</v>
          </cell>
          <cell r="F439" t="str">
            <v>NIB</v>
          </cell>
          <cell r="G439" t="str">
            <v>OLAM NIGERIA LIMITED</v>
          </cell>
          <cell r="H439" t="str">
            <v>NIGERIAN RAW COTTON</v>
          </cell>
          <cell r="I439" t="str">
            <v>52.01.00.00</v>
          </cell>
          <cell r="J439" t="str">
            <v>SEPTEMBER, 2005</v>
          </cell>
          <cell r="K439" t="str">
            <v>ITALY</v>
          </cell>
          <cell r="L439" t="str">
            <v>APAPA PORT</v>
          </cell>
          <cell r="M439">
            <v>18.899999999999999</v>
          </cell>
          <cell r="N439" t="str">
            <v>DIAMOND</v>
          </cell>
          <cell r="O439">
            <v>24475.5</v>
          </cell>
          <cell r="P439">
            <v>6118.875</v>
          </cell>
          <cell r="Q439">
            <v>18356.625</v>
          </cell>
          <cell r="R439">
            <v>18795</v>
          </cell>
          <cell r="S439" t="str">
            <v>USD</v>
          </cell>
          <cell r="T439" t="str">
            <v>DECEMBER, 2005</v>
          </cell>
          <cell r="U439">
            <v>38609</v>
          </cell>
          <cell r="V439" t="str">
            <v>DBL/0002175</v>
          </cell>
          <cell r="W439">
            <v>0</v>
          </cell>
          <cell r="Y439">
            <v>18795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</row>
        <row r="440">
          <cell r="D440">
            <v>38615</v>
          </cell>
          <cell r="F440" t="str">
            <v>GLOBAL</v>
          </cell>
          <cell r="G440" t="str">
            <v xml:space="preserve">SHIRAZ AGRO INDUSTRIES (NIGERIA) LIMITED </v>
          </cell>
          <cell r="H440" t="str">
            <v>SUNDRIED CRUSHED CATTLE BONE</v>
          </cell>
          <cell r="I440" t="str">
            <v>05.06.90.00</v>
          </cell>
          <cell r="J440" t="str">
            <v>SEPTEMBER, 2005</v>
          </cell>
          <cell r="K440" t="str">
            <v>BELGIUM</v>
          </cell>
          <cell r="L440" t="str">
            <v>APAPA PORT</v>
          </cell>
          <cell r="M440">
            <v>120</v>
          </cell>
          <cell r="N440" t="str">
            <v>NUB</v>
          </cell>
          <cell r="O440">
            <v>32651.64</v>
          </cell>
          <cell r="P440">
            <v>8162.91</v>
          </cell>
          <cell r="Q440">
            <v>24488.73</v>
          </cell>
          <cell r="R440">
            <v>25200</v>
          </cell>
          <cell r="S440" t="str">
            <v>USD</v>
          </cell>
          <cell r="T440" t="str">
            <v>DECEMBER, 2005</v>
          </cell>
          <cell r="U440">
            <v>38610</v>
          </cell>
          <cell r="V440" t="str">
            <v>NUB/00089</v>
          </cell>
          <cell r="W440">
            <v>0</v>
          </cell>
          <cell r="Y440">
            <v>25200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</row>
        <row r="441">
          <cell r="D441">
            <v>38615</v>
          </cell>
          <cell r="F441" t="str">
            <v>PRUDENT</v>
          </cell>
          <cell r="G441" t="str">
            <v>LORNEVIEW INTERNATIONAL LIMITED</v>
          </cell>
          <cell r="H441" t="str">
            <v>COCOA BUTTER</v>
          </cell>
          <cell r="I441" t="str">
            <v>18.04.00.00</v>
          </cell>
          <cell r="J441" t="str">
            <v>SEPTEMBER, 2005</v>
          </cell>
          <cell r="K441" t="str">
            <v>NETHERLANDS</v>
          </cell>
          <cell r="L441" t="str">
            <v>APAPA PORT</v>
          </cell>
          <cell r="M441">
            <v>22</v>
          </cell>
          <cell r="N441" t="str">
            <v>PRUDENT</v>
          </cell>
          <cell r="O441">
            <v>128200</v>
          </cell>
          <cell r="P441">
            <v>32050</v>
          </cell>
          <cell r="Q441">
            <v>96150</v>
          </cell>
          <cell r="R441">
            <v>99000</v>
          </cell>
          <cell r="S441" t="str">
            <v>USD</v>
          </cell>
          <cell r="T441" t="str">
            <v>DECEMBER, 2005</v>
          </cell>
          <cell r="U441">
            <v>38610</v>
          </cell>
          <cell r="V441" t="str">
            <v>PRUDENT/0945015</v>
          </cell>
          <cell r="W441">
            <v>0</v>
          </cell>
          <cell r="Y441">
            <v>99000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</row>
        <row r="442">
          <cell r="D442">
            <v>38615</v>
          </cell>
          <cell r="F442" t="str">
            <v>FOUNTAIN</v>
          </cell>
          <cell r="G442" t="str">
            <v>BENCOVIK NIGERIA LIMITED</v>
          </cell>
          <cell r="H442" t="str">
            <v>ZIRCONIUM ORE LOW GRADE 47%</v>
          </cell>
          <cell r="I442" t="str">
            <v>26.15.10.00</v>
          </cell>
          <cell r="J442" t="str">
            <v>SEPTEMBER, 2005</v>
          </cell>
          <cell r="K442" t="str">
            <v>UNITED ARAB EMIRATES (UAE)</v>
          </cell>
          <cell r="L442" t="str">
            <v>APAPA PORT</v>
          </cell>
          <cell r="M442">
            <v>110.1</v>
          </cell>
          <cell r="N442" t="str">
            <v>PRUDENT</v>
          </cell>
          <cell r="O442">
            <v>39550</v>
          </cell>
          <cell r="P442">
            <v>9887.5</v>
          </cell>
          <cell r="Q442">
            <v>29662.5</v>
          </cell>
          <cell r="R442">
            <v>29732.400000000001</v>
          </cell>
          <cell r="S442" t="str">
            <v>USD</v>
          </cell>
          <cell r="T442" t="str">
            <v>DECEMBER, 2005</v>
          </cell>
          <cell r="U442">
            <v>38611</v>
          </cell>
          <cell r="V442" t="str">
            <v>PRUDENT/3004688</v>
          </cell>
          <cell r="W442">
            <v>0</v>
          </cell>
          <cell r="Y442">
            <v>29732.400000000001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</row>
        <row r="443">
          <cell r="D443">
            <v>38615</v>
          </cell>
          <cell r="F443" t="str">
            <v>NIB</v>
          </cell>
          <cell r="G443" t="str">
            <v>OLAM NIGERIA LIMITED</v>
          </cell>
          <cell r="H443" t="str">
            <v>NIGERIAN DRIED GINGER - AFFLATOXIN FREE</v>
          </cell>
          <cell r="I443" t="str">
            <v>09.10.10.00</v>
          </cell>
          <cell r="J443" t="str">
            <v>SEPTEMBER, 2005</v>
          </cell>
          <cell r="K443" t="str">
            <v>INDIA</v>
          </cell>
          <cell r="L443" t="str">
            <v>APAPA PORT</v>
          </cell>
          <cell r="M443">
            <v>22.3</v>
          </cell>
          <cell r="N443" t="str">
            <v>DIAMOND</v>
          </cell>
          <cell r="O443">
            <v>64313.919999999998</v>
          </cell>
          <cell r="P443">
            <v>16078.48</v>
          </cell>
          <cell r="Q443">
            <v>48235.44</v>
          </cell>
          <cell r="R443">
            <v>48400</v>
          </cell>
          <cell r="S443" t="str">
            <v>USD</v>
          </cell>
          <cell r="T443" t="str">
            <v>DECEMBER, 2005</v>
          </cell>
          <cell r="U443">
            <v>38533</v>
          </cell>
          <cell r="V443" t="str">
            <v>DBL/0001646</v>
          </cell>
          <cell r="W443">
            <v>0</v>
          </cell>
          <cell r="Y443">
            <v>48400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</row>
        <row r="444">
          <cell r="D444">
            <v>38615</v>
          </cell>
          <cell r="F444" t="str">
            <v>NIB</v>
          </cell>
          <cell r="G444" t="str">
            <v>OLAM NIGERIA LIMITED</v>
          </cell>
          <cell r="H444" t="str">
            <v>NIGERIAN POLISHED HULLED SESAME SEEDS</v>
          </cell>
          <cell r="I444" t="str">
            <v>12.07.40.00</v>
          </cell>
          <cell r="J444" t="str">
            <v>SEPTEMBER, 2005</v>
          </cell>
          <cell r="K444" t="str">
            <v>SOUTH AFRICA</v>
          </cell>
          <cell r="L444" t="str">
            <v>APAPA PORT</v>
          </cell>
          <cell r="M444">
            <v>18</v>
          </cell>
          <cell r="N444" t="str">
            <v>DIAMOND</v>
          </cell>
          <cell r="O444">
            <v>23310</v>
          </cell>
          <cell r="P444">
            <v>5827.5</v>
          </cell>
          <cell r="Q444">
            <v>17482.5</v>
          </cell>
          <cell r="R444">
            <v>18000</v>
          </cell>
          <cell r="S444" t="str">
            <v>USD</v>
          </cell>
          <cell r="T444" t="str">
            <v>DECEMBER, 2005</v>
          </cell>
          <cell r="U444">
            <v>38609</v>
          </cell>
          <cell r="V444" t="str">
            <v>DBL/0002174</v>
          </cell>
          <cell r="W444">
            <v>0</v>
          </cell>
          <cell r="Y444">
            <v>18000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</row>
        <row r="445">
          <cell r="D445">
            <v>38615</v>
          </cell>
          <cell r="F445" t="str">
            <v>ZENITH</v>
          </cell>
          <cell r="G445" t="str">
            <v>DOUBLE METALS NIGERIA LIMITED</v>
          </cell>
          <cell r="H445" t="str">
            <v>HEAD-PAN IN KNOCK DOWN FORM</v>
          </cell>
          <cell r="I445" t="str">
            <v>73.10.10.00</v>
          </cell>
          <cell r="J445" t="str">
            <v>SEPTEMBER, 2005</v>
          </cell>
          <cell r="K445" t="str">
            <v>GHANA</v>
          </cell>
          <cell r="L445" t="str">
            <v>APAPA PORT</v>
          </cell>
          <cell r="M445">
            <v>9.6</v>
          </cell>
          <cell r="N445" t="str">
            <v>ZENITH</v>
          </cell>
          <cell r="O445">
            <v>11160.24</v>
          </cell>
          <cell r="P445">
            <v>2790.06</v>
          </cell>
          <cell r="Q445">
            <v>8370.18</v>
          </cell>
          <cell r="R445">
            <v>8400</v>
          </cell>
          <cell r="S445" t="str">
            <v>USD</v>
          </cell>
          <cell r="T445" t="str">
            <v>DECEMBER, 2005</v>
          </cell>
          <cell r="U445">
            <v>38593</v>
          </cell>
          <cell r="V445" t="str">
            <v>ZENITH/004166</v>
          </cell>
          <cell r="W445">
            <v>0</v>
          </cell>
          <cell r="Y445">
            <v>8400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</row>
        <row r="446">
          <cell r="D446">
            <v>38615</v>
          </cell>
          <cell r="F446" t="str">
            <v>NIB</v>
          </cell>
          <cell r="G446" t="str">
            <v>OLAM NIGERIA LIMITED</v>
          </cell>
          <cell r="H446" t="str">
            <v>NIGERIAN RAW COTTON</v>
          </cell>
          <cell r="I446" t="str">
            <v>52.01.00.00</v>
          </cell>
          <cell r="J446" t="str">
            <v>SEPTEMBER, 2005</v>
          </cell>
          <cell r="K446" t="str">
            <v>BANGLADESH</v>
          </cell>
          <cell r="L446" t="str">
            <v>APAPA PORT</v>
          </cell>
          <cell r="M446">
            <v>114.1</v>
          </cell>
          <cell r="N446" t="str">
            <v>DIAMOND</v>
          </cell>
          <cell r="O446">
            <v>146853</v>
          </cell>
          <cell r="P446">
            <v>36713.25</v>
          </cell>
          <cell r="Q446">
            <v>110139.75</v>
          </cell>
          <cell r="R446">
            <v>113295</v>
          </cell>
          <cell r="S446" t="str">
            <v>USD</v>
          </cell>
          <cell r="T446" t="str">
            <v>DECEMBER, 2005</v>
          </cell>
          <cell r="U446">
            <v>38609</v>
          </cell>
          <cell r="V446" t="str">
            <v>DBL/0002175</v>
          </cell>
          <cell r="W446">
            <v>0</v>
          </cell>
          <cell r="Y446">
            <v>113295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</row>
        <row r="447">
          <cell r="D447">
            <v>38615</v>
          </cell>
          <cell r="F447" t="str">
            <v>WEMA</v>
          </cell>
          <cell r="G447" t="str">
            <v>SONVIG INTERCONTINENTAL INDUSTRIES LIMITED</v>
          </cell>
          <cell r="H447" t="str">
            <v>INDUSTRIAL RAW MATERIALS</v>
          </cell>
          <cell r="I447" t="str">
            <v>29.21.42.00</v>
          </cell>
          <cell r="J447" t="str">
            <v>SEPTEMBER, 2005</v>
          </cell>
          <cell r="K447" t="str">
            <v>INDIA</v>
          </cell>
          <cell r="L447" t="str">
            <v>APAPA PORT</v>
          </cell>
          <cell r="M447">
            <v>18.899999999999999</v>
          </cell>
          <cell r="N447" t="str">
            <v>ZENITH</v>
          </cell>
          <cell r="O447">
            <v>83180.7</v>
          </cell>
          <cell r="P447">
            <v>20795.174999999999</v>
          </cell>
          <cell r="Q447">
            <v>62385.525000000001</v>
          </cell>
          <cell r="R447">
            <v>53997</v>
          </cell>
          <cell r="S447" t="str">
            <v>USD</v>
          </cell>
          <cell r="T447" t="str">
            <v>DECEMBER, 2005</v>
          </cell>
          <cell r="U447">
            <v>38603</v>
          </cell>
          <cell r="V447" t="str">
            <v>ZENITH/005788</v>
          </cell>
          <cell r="W447">
            <v>0</v>
          </cell>
          <cell r="Y447">
            <v>53997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</row>
        <row r="448">
          <cell r="D448">
            <v>38615</v>
          </cell>
          <cell r="F448" t="str">
            <v>CHARTERED</v>
          </cell>
          <cell r="G448" t="str">
            <v>OLAM NIGERIA LIMITED</v>
          </cell>
          <cell r="H448" t="str">
            <v>NIGERIAN COCOA LIQUOR</v>
          </cell>
          <cell r="I448" t="str">
            <v>18.03.10.00</v>
          </cell>
          <cell r="J448" t="str">
            <v>SEPTEMBER, 2005</v>
          </cell>
          <cell r="K448" t="str">
            <v>SPAIN</v>
          </cell>
          <cell r="L448" t="str">
            <v>APAPA PORT</v>
          </cell>
          <cell r="M448">
            <v>22.4</v>
          </cell>
          <cell r="N448" t="str">
            <v>DIAMOND</v>
          </cell>
          <cell r="O448">
            <v>87700.800000000003</v>
          </cell>
          <cell r="P448">
            <v>21925.200000000001</v>
          </cell>
          <cell r="Q448">
            <v>65775.600000000006</v>
          </cell>
          <cell r="R448">
            <v>66000</v>
          </cell>
          <cell r="S448" t="str">
            <v>USD</v>
          </cell>
          <cell r="T448" t="str">
            <v>DECEMBER, 2005</v>
          </cell>
          <cell r="U448">
            <v>38566</v>
          </cell>
          <cell r="V448" t="str">
            <v>DBL/0002164/0001648</v>
          </cell>
          <cell r="W448">
            <v>0</v>
          </cell>
          <cell r="Y448">
            <v>66000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</row>
        <row r="449">
          <cell r="D449">
            <v>38615</v>
          </cell>
          <cell r="F449" t="str">
            <v>NIB</v>
          </cell>
          <cell r="G449" t="str">
            <v>GLOBE SPINNING MILLS (NIG) PLC</v>
          </cell>
          <cell r="H449" t="str">
            <v>NE 24/2 100% COTTON CARDED RINGSPUN YARN FOR WEAVING SOFT TWIST</v>
          </cell>
          <cell r="I449" t="str">
            <v>52.03.00.00</v>
          </cell>
          <cell r="J449" t="str">
            <v>SEPTEMBER, 2005</v>
          </cell>
          <cell r="K449" t="str">
            <v>PORTUGAL</v>
          </cell>
          <cell r="L449" t="str">
            <v>APAPA PORT</v>
          </cell>
          <cell r="M449">
            <v>16.7</v>
          </cell>
          <cell r="N449" t="str">
            <v>ZENITH</v>
          </cell>
          <cell r="O449">
            <v>43293.87</v>
          </cell>
          <cell r="P449">
            <v>10823.467500000001</v>
          </cell>
          <cell r="Q449">
            <v>32470.4025</v>
          </cell>
          <cell r="R449">
            <v>27693.86</v>
          </cell>
          <cell r="S449" t="str">
            <v>EUR</v>
          </cell>
          <cell r="T449" t="str">
            <v>DECEMBER, 2005</v>
          </cell>
          <cell r="U449">
            <v>38607</v>
          </cell>
          <cell r="V449" t="str">
            <v>ZENITH/004095</v>
          </cell>
          <cell r="W449">
            <v>0</v>
          </cell>
          <cell r="Y449">
            <v>0</v>
          </cell>
          <cell r="Z449">
            <v>27693.86</v>
          </cell>
          <cell r="AA449">
            <v>0</v>
          </cell>
          <cell r="AB449">
            <v>0</v>
          </cell>
          <cell r="AC449">
            <v>0</v>
          </cell>
        </row>
        <row r="450">
          <cell r="D450">
            <v>38615</v>
          </cell>
          <cell r="F450" t="str">
            <v>GTB</v>
          </cell>
          <cell r="G450" t="str">
            <v>ATLANTIC SHRIMPERS LIMITED</v>
          </cell>
          <cell r="H450" t="str">
            <v>FROZEN SHRIMPS</v>
          </cell>
          <cell r="I450" t="str">
            <v>03.06.13.00</v>
          </cell>
          <cell r="J450" t="str">
            <v>SEPTEMBER, 2005</v>
          </cell>
          <cell r="K450" t="str">
            <v>NETHERLANDS</v>
          </cell>
          <cell r="L450" t="str">
            <v>APAPA PORT</v>
          </cell>
          <cell r="M450">
            <v>25.2</v>
          </cell>
          <cell r="N450" t="str">
            <v>GTB</v>
          </cell>
          <cell r="O450">
            <v>266784.63</v>
          </cell>
          <cell r="P450">
            <v>66696.157500000001</v>
          </cell>
          <cell r="Q450">
            <v>200088.4725</v>
          </cell>
          <cell r="R450">
            <v>205899.84</v>
          </cell>
          <cell r="S450" t="str">
            <v>USD</v>
          </cell>
          <cell r="T450" t="str">
            <v>DECEMBER, 2005</v>
          </cell>
          <cell r="U450">
            <v>38607</v>
          </cell>
          <cell r="V450" t="str">
            <v>GTB/0002779</v>
          </cell>
          <cell r="W450">
            <v>0</v>
          </cell>
          <cell r="Y450">
            <v>205899.84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</row>
        <row r="451">
          <cell r="D451">
            <v>38615</v>
          </cell>
          <cell r="F451" t="str">
            <v>GTB</v>
          </cell>
          <cell r="G451" t="str">
            <v>ATLANTIC SHRIMPERS LIMITED</v>
          </cell>
          <cell r="H451" t="str">
            <v>FROZEN SHRIMPS</v>
          </cell>
          <cell r="I451" t="str">
            <v>03.06.13.00</v>
          </cell>
          <cell r="J451" t="str">
            <v>SEPTEMBER, 2005</v>
          </cell>
          <cell r="K451" t="str">
            <v>SPAIN</v>
          </cell>
          <cell r="L451" t="str">
            <v>APAPA PORT</v>
          </cell>
          <cell r="M451">
            <v>25.2</v>
          </cell>
          <cell r="N451" t="str">
            <v>GTB</v>
          </cell>
          <cell r="O451">
            <v>75874.899999999994</v>
          </cell>
          <cell r="P451">
            <v>18968.724999999999</v>
          </cell>
          <cell r="Q451">
            <v>56906.175000000003</v>
          </cell>
          <cell r="R451">
            <v>58559.040000000001</v>
          </cell>
          <cell r="S451" t="str">
            <v>USD</v>
          </cell>
          <cell r="T451" t="str">
            <v>DECEMBER, 2005</v>
          </cell>
          <cell r="U451">
            <v>38607</v>
          </cell>
          <cell r="V451" t="str">
            <v>GTB/0002778</v>
          </cell>
          <cell r="W451">
            <v>0</v>
          </cell>
          <cell r="Y451">
            <v>58559.040000000001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</row>
        <row r="452">
          <cell r="D452">
            <v>38615</v>
          </cell>
          <cell r="F452" t="str">
            <v>UBA</v>
          </cell>
          <cell r="G452" t="str">
            <v>WOOD MILLS INDUSTRIES LIMITED</v>
          </cell>
          <cell r="H452" t="str">
            <v>WOOD FLOOR TILES - APA</v>
          </cell>
          <cell r="I452" t="str">
            <v>44.09.00.00</v>
          </cell>
          <cell r="J452" t="str">
            <v>SEPTEMBER, 2005</v>
          </cell>
          <cell r="K452" t="str">
            <v>ITALY</v>
          </cell>
          <cell r="L452" t="str">
            <v>TINCAN ISLAND</v>
          </cell>
          <cell r="M452">
            <v>72</v>
          </cell>
          <cell r="N452" t="str">
            <v>OCEANIC</v>
          </cell>
          <cell r="O452">
            <v>105600</v>
          </cell>
          <cell r="P452">
            <v>26400</v>
          </cell>
          <cell r="Q452">
            <v>79200</v>
          </cell>
          <cell r="R452">
            <v>66000</v>
          </cell>
          <cell r="S452" t="str">
            <v>EUR</v>
          </cell>
          <cell r="T452" t="str">
            <v>DECEMBER, 2005</v>
          </cell>
          <cell r="U452">
            <v>38610</v>
          </cell>
          <cell r="V452" t="str">
            <v>OCEANIC/A0082448</v>
          </cell>
          <cell r="W452">
            <v>0</v>
          </cell>
          <cell r="Y452">
            <v>0</v>
          </cell>
          <cell r="Z452">
            <v>66000</v>
          </cell>
          <cell r="AA452">
            <v>0</v>
          </cell>
          <cell r="AB452">
            <v>0</v>
          </cell>
          <cell r="AC452">
            <v>0</v>
          </cell>
        </row>
        <row r="453">
          <cell r="D453">
            <v>38615</v>
          </cell>
          <cell r="F453" t="str">
            <v>GTB</v>
          </cell>
          <cell r="G453" t="str">
            <v>ATLANTIC SHRIMPERS LIMITED</v>
          </cell>
          <cell r="H453" t="str">
            <v>FROZEN SHRIMPS AND CRAB</v>
          </cell>
          <cell r="I453" t="str">
            <v>03.06.13.00</v>
          </cell>
          <cell r="J453" t="str">
            <v>SEPTEMBER, 2005</v>
          </cell>
          <cell r="K453" t="str">
            <v>NETHERLANDS</v>
          </cell>
          <cell r="L453" t="str">
            <v>APAPA PORT</v>
          </cell>
          <cell r="M453">
            <v>25</v>
          </cell>
          <cell r="N453" t="str">
            <v>GTB</v>
          </cell>
          <cell r="O453">
            <v>470161.59</v>
          </cell>
          <cell r="P453">
            <v>117540.39750000001</v>
          </cell>
          <cell r="Q453">
            <v>352621.1925</v>
          </cell>
          <cell r="R453">
            <v>362863.2</v>
          </cell>
          <cell r="S453" t="str">
            <v>USD</v>
          </cell>
          <cell r="T453" t="str">
            <v>DECEMBER, 2005</v>
          </cell>
          <cell r="U453">
            <v>38607</v>
          </cell>
          <cell r="V453" t="str">
            <v>GTB/0002781</v>
          </cell>
          <cell r="W453">
            <v>0</v>
          </cell>
          <cell r="Y453">
            <v>362863.2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</row>
        <row r="454">
          <cell r="D454">
            <v>38616</v>
          </cell>
          <cell r="F454" t="str">
            <v>NIB</v>
          </cell>
          <cell r="G454" t="str">
            <v>GLOBE SPINNING MILLS (NIG) PLC</v>
          </cell>
          <cell r="H454" t="str">
            <v>NE 16/1 100% COTTON CARDED YARN OPEN END</v>
          </cell>
          <cell r="I454" t="str">
            <v>52.03.00.00</v>
          </cell>
          <cell r="J454" t="str">
            <v>SEPTEMBER, 2005</v>
          </cell>
          <cell r="K454" t="str">
            <v>PORTUGAL</v>
          </cell>
          <cell r="L454" t="str">
            <v>APAPA PORT</v>
          </cell>
          <cell r="M454">
            <v>20</v>
          </cell>
          <cell r="N454" t="str">
            <v>ZENITH</v>
          </cell>
          <cell r="O454">
            <v>40869.910000000003</v>
          </cell>
          <cell r="P454">
            <v>10217.477500000001</v>
          </cell>
          <cell r="Q454">
            <v>30652.432499999999</v>
          </cell>
          <cell r="R454">
            <v>26389.52</v>
          </cell>
          <cell r="S454" t="str">
            <v>EUR</v>
          </cell>
          <cell r="T454" t="str">
            <v>DECEMBER, 2005</v>
          </cell>
          <cell r="U454">
            <v>38615</v>
          </cell>
          <cell r="V454" t="str">
            <v>ZENITH / 004097</v>
          </cell>
          <cell r="W454">
            <v>0</v>
          </cell>
          <cell r="Y454">
            <v>0</v>
          </cell>
          <cell r="Z454">
            <v>26389.52</v>
          </cell>
          <cell r="AA454">
            <v>0</v>
          </cell>
          <cell r="AB454">
            <v>0</v>
          </cell>
          <cell r="AC454">
            <v>0</v>
          </cell>
        </row>
        <row r="455">
          <cell r="D455">
            <v>38616</v>
          </cell>
          <cell r="F455" t="str">
            <v>NBM</v>
          </cell>
          <cell r="G455" t="str">
            <v>PRESCO PLC</v>
          </cell>
          <cell r="H455" t="str">
            <v>MOWER CRUSHER, COMPRESSOR XAS 90  AND RAGS</v>
          </cell>
          <cell r="I455" t="str">
            <v>84.35.00.00</v>
          </cell>
          <cell r="J455" t="str">
            <v>SEPTEMBER, 2005</v>
          </cell>
          <cell r="K455" t="str">
            <v>GABON</v>
          </cell>
          <cell r="L455" t="str">
            <v>APAPA PORT</v>
          </cell>
          <cell r="M455">
            <v>2.8</v>
          </cell>
          <cell r="N455" t="str">
            <v>DIAMOND</v>
          </cell>
          <cell r="O455">
            <v>11361.95</v>
          </cell>
          <cell r="P455">
            <v>2840.4875000000002</v>
          </cell>
          <cell r="Q455">
            <v>8521.4624999999996</v>
          </cell>
          <cell r="R455">
            <v>6920</v>
          </cell>
          <cell r="S455" t="str">
            <v>EUR</v>
          </cell>
          <cell r="T455" t="str">
            <v>DECEMBER, 2005</v>
          </cell>
          <cell r="U455">
            <v>38609</v>
          </cell>
          <cell r="V455" t="str">
            <v>DBL/ 0008991</v>
          </cell>
          <cell r="W455">
            <v>0</v>
          </cell>
          <cell r="Y455">
            <v>0</v>
          </cell>
          <cell r="Z455">
            <v>6920</v>
          </cell>
          <cell r="AA455">
            <v>0</v>
          </cell>
          <cell r="AB455">
            <v>0</v>
          </cell>
          <cell r="AC455">
            <v>0</v>
          </cell>
        </row>
        <row r="456">
          <cell r="D456">
            <v>38616</v>
          </cell>
          <cell r="F456" t="str">
            <v>ZENITH</v>
          </cell>
          <cell r="G456" t="str">
            <v>LBM OVERSEAS NIGERIA LIMITED</v>
          </cell>
          <cell r="H456" t="str">
            <v>NIGERIAN CLEANED SESAME SEEDS (CROP 2005)</v>
          </cell>
          <cell r="I456" t="str">
            <v>12.07.40.00</v>
          </cell>
          <cell r="J456" t="str">
            <v>SEPTEMBER, 2005</v>
          </cell>
          <cell r="K456" t="str">
            <v>TURKEY</v>
          </cell>
          <cell r="L456" t="str">
            <v>APAPA PORT</v>
          </cell>
          <cell r="M456">
            <v>90.9</v>
          </cell>
          <cell r="N456" t="str">
            <v>ZENITH</v>
          </cell>
          <cell r="O456">
            <v>70415.8</v>
          </cell>
          <cell r="P456">
            <v>17603.95</v>
          </cell>
          <cell r="Q456">
            <v>52811.85</v>
          </cell>
          <cell r="R456">
            <v>47700</v>
          </cell>
          <cell r="S456" t="str">
            <v>USD</v>
          </cell>
          <cell r="T456" t="str">
            <v>DECEMBER, 2005</v>
          </cell>
          <cell r="U456">
            <v>38579</v>
          </cell>
          <cell r="V456" t="str">
            <v>ZENITH/005242</v>
          </cell>
          <cell r="W456">
            <v>0</v>
          </cell>
          <cell r="Y456">
            <v>47700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</row>
        <row r="457">
          <cell r="D457">
            <v>38616</v>
          </cell>
          <cell r="F457" t="str">
            <v>NBM</v>
          </cell>
          <cell r="G457" t="str">
            <v>PRESCO PLC</v>
          </cell>
          <cell r="H457" t="str">
            <v>COMPLETE AMAFILTER, MF 32 UTILITY TRACTOR AND YAMAHA QUAD</v>
          </cell>
          <cell r="I457" t="str">
            <v>84.30.00.00</v>
          </cell>
          <cell r="J457" t="str">
            <v>SEPTEMBER, 2005</v>
          </cell>
          <cell r="K457" t="str">
            <v>GABON</v>
          </cell>
          <cell r="L457" t="str">
            <v>APAPA PORT</v>
          </cell>
          <cell r="M457">
            <v>5.0999999999999996</v>
          </cell>
          <cell r="N457" t="str">
            <v>DIAMOND</v>
          </cell>
          <cell r="O457">
            <v>38699.58</v>
          </cell>
          <cell r="P457">
            <v>9674.8950000000004</v>
          </cell>
          <cell r="Q457">
            <v>29024.685000000001</v>
          </cell>
          <cell r="R457">
            <v>23570</v>
          </cell>
          <cell r="S457" t="str">
            <v>EUR</v>
          </cell>
          <cell r="T457" t="str">
            <v>DECEMBER, 2005</v>
          </cell>
          <cell r="U457">
            <v>38609</v>
          </cell>
          <cell r="V457" t="str">
            <v>DBL/0008992</v>
          </cell>
          <cell r="W457">
            <v>0</v>
          </cell>
          <cell r="Y457">
            <v>0</v>
          </cell>
          <cell r="Z457">
            <v>23570</v>
          </cell>
          <cell r="AA457">
            <v>0</v>
          </cell>
          <cell r="AB457">
            <v>0</v>
          </cell>
          <cell r="AC457">
            <v>0</v>
          </cell>
        </row>
        <row r="458">
          <cell r="D458">
            <v>38617</v>
          </cell>
          <cell r="F458" t="str">
            <v>ZENITH</v>
          </cell>
          <cell r="G458" t="str">
            <v>MARIO JOSE ENTERPRISES LIMITED</v>
          </cell>
          <cell r="H458" t="str">
            <v>FINISHED LEATHER</v>
          </cell>
          <cell r="I458" t="str">
            <v>41.06.19.00</v>
          </cell>
          <cell r="J458" t="str">
            <v>SEPTEMBER, 2005</v>
          </cell>
          <cell r="K458" t="str">
            <v>ITALY</v>
          </cell>
          <cell r="L458" t="str">
            <v>APAPA PORT</v>
          </cell>
          <cell r="M458">
            <v>8</v>
          </cell>
          <cell r="N458" t="str">
            <v>ZENITH</v>
          </cell>
          <cell r="O458">
            <v>418178.81</v>
          </cell>
          <cell r="P458">
            <v>104544.7025</v>
          </cell>
          <cell r="Q458">
            <v>313634.10749999998</v>
          </cell>
          <cell r="R458">
            <v>322918</v>
          </cell>
          <cell r="S458" t="str">
            <v>USD</v>
          </cell>
          <cell r="T458" t="str">
            <v>DECEMBER, 2005</v>
          </cell>
          <cell r="U458">
            <v>38607</v>
          </cell>
          <cell r="V458" t="str">
            <v>ZENITH/004589</v>
          </cell>
          <cell r="W458">
            <v>0</v>
          </cell>
          <cell r="Y458">
            <v>322918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</row>
        <row r="459">
          <cell r="D459">
            <v>38617</v>
          </cell>
          <cell r="F459" t="str">
            <v>OMEGA</v>
          </cell>
          <cell r="G459" t="str">
            <v>AGRO FOREST SAWMILL NIGERIA LIMITED</v>
          </cell>
          <cell r="H459" t="str">
            <v>PROCESSED WOOD STRIPS/SEMI IROKO</v>
          </cell>
          <cell r="I459" t="str">
            <v>44.09.00.00</v>
          </cell>
          <cell r="J459" t="str">
            <v>SEPTEMBER, 2005</v>
          </cell>
          <cell r="K459" t="str">
            <v>ITALY</v>
          </cell>
          <cell r="L459" t="str">
            <v>TINCAN ISLAND</v>
          </cell>
          <cell r="M459">
            <v>18</v>
          </cell>
          <cell r="N459" t="str">
            <v>OCEANIC</v>
          </cell>
          <cell r="O459">
            <v>8320</v>
          </cell>
          <cell r="P459">
            <v>2080</v>
          </cell>
          <cell r="Q459">
            <v>6240</v>
          </cell>
          <cell r="R459">
            <v>7000</v>
          </cell>
          <cell r="S459" t="str">
            <v>USD</v>
          </cell>
          <cell r="T459" t="str">
            <v>DECEMBER, 2005</v>
          </cell>
          <cell r="U459">
            <v>38615</v>
          </cell>
          <cell r="V459" t="str">
            <v>OCEANIC/A0082470</v>
          </cell>
          <cell r="W459">
            <v>0</v>
          </cell>
          <cell r="Y459">
            <v>7000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</row>
        <row r="460">
          <cell r="D460">
            <v>38617</v>
          </cell>
          <cell r="F460" t="str">
            <v>NBM</v>
          </cell>
          <cell r="G460" t="str">
            <v>PRESCO PLC</v>
          </cell>
          <cell r="H460" t="str">
            <v>USED HYSTER COMPACTOR</v>
          </cell>
          <cell r="I460" t="str">
            <v>84.30.00.00</v>
          </cell>
          <cell r="J460" t="str">
            <v>SEPTEMBER, 2005</v>
          </cell>
          <cell r="K460" t="str">
            <v>GABON</v>
          </cell>
          <cell r="L460" t="str">
            <v>APAPA PORT</v>
          </cell>
          <cell r="M460">
            <v>8.1</v>
          </cell>
          <cell r="N460" t="str">
            <v>DIAMOND</v>
          </cell>
          <cell r="O460">
            <v>1641.9</v>
          </cell>
          <cell r="P460">
            <v>410.47500000000002</v>
          </cell>
          <cell r="Q460">
            <v>1231.425</v>
          </cell>
          <cell r="R460">
            <v>1000</v>
          </cell>
          <cell r="S460" t="str">
            <v>EUR</v>
          </cell>
          <cell r="T460" t="str">
            <v>DECEMBER, 2005</v>
          </cell>
          <cell r="U460">
            <v>38616</v>
          </cell>
          <cell r="V460" t="str">
            <v>DBL/ 0008995</v>
          </cell>
          <cell r="W460">
            <v>0</v>
          </cell>
          <cell r="Y460">
            <v>0</v>
          </cell>
          <cell r="Z460">
            <v>1000</v>
          </cell>
          <cell r="AA460">
            <v>0</v>
          </cell>
          <cell r="AB460">
            <v>0</v>
          </cell>
          <cell r="AC460">
            <v>0</v>
          </cell>
        </row>
        <row r="461">
          <cell r="D461">
            <v>38617</v>
          </cell>
          <cell r="F461" t="str">
            <v>FCMB</v>
          </cell>
          <cell r="G461" t="str">
            <v>GUINNESS NIGERIA PLC</v>
          </cell>
          <cell r="H461" t="str">
            <v>MALTA GUINNESS</v>
          </cell>
          <cell r="I461" t="str">
            <v>22.03.00.00</v>
          </cell>
          <cell r="J461" t="str">
            <v>SEPTEMBER, 2005</v>
          </cell>
          <cell r="K461" t="str">
            <v>UNITED KINGDOM</v>
          </cell>
          <cell r="L461" t="str">
            <v>APAPA PORT</v>
          </cell>
          <cell r="M461">
            <v>56.4</v>
          </cell>
          <cell r="N461" t="str">
            <v>ZENITH</v>
          </cell>
          <cell r="O461">
            <v>55224.18</v>
          </cell>
          <cell r="P461">
            <v>13806.045</v>
          </cell>
          <cell r="Q461">
            <v>41418.135000000002</v>
          </cell>
          <cell r="R461">
            <v>23796.36</v>
          </cell>
          <cell r="S461" t="str">
            <v>GBP</v>
          </cell>
          <cell r="T461" t="str">
            <v>DECEMBER, 2005</v>
          </cell>
          <cell r="U461">
            <v>38616</v>
          </cell>
          <cell r="V461" t="str">
            <v>ZENITH/005708</v>
          </cell>
          <cell r="W461" t="str">
            <v>ZENITH/005814</v>
          </cell>
          <cell r="Y461">
            <v>0</v>
          </cell>
          <cell r="Z461">
            <v>0</v>
          </cell>
          <cell r="AA461">
            <v>23796.36</v>
          </cell>
          <cell r="AB461">
            <v>0</v>
          </cell>
          <cell r="AC461">
            <v>0</v>
          </cell>
        </row>
        <row r="462">
          <cell r="D462">
            <v>38617</v>
          </cell>
          <cell r="F462" t="str">
            <v>ZENITH</v>
          </cell>
          <cell r="G462" t="str">
            <v>UNITED NIGERIAN TEXTILES PLC</v>
          </cell>
          <cell r="H462" t="str">
            <v>OTHER PRINTING PROCESS WOVEN FABRICS OF COTTON (NICHEM)</v>
          </cell>
          <cell r="I462" t="str">
            <v>52.08.12.00</v>
          </cell>
          <cell r="J462" t="str">
            <v>SEPTEMBER, 2005</v>
          </cell>
          <cell r="K462" t="str">
            <v>BURKINA FASO</v>
          </cell>
          <cell r="L462" t="str">
            <v>APAPA PORT</v>
          </cell>
          <cell r="M462">
            <v>14.5</v>
          </cell>
          <cell r="N462" t="str">
            <v>ZENITH</v>
          </cell>
          <cell r="O462">
            <v>149650.20000000001</v>
          </cell>
          <cell r="P462">
            <v>37412.550000000003</v>
          </cell>
          <cell r="Q462">
            <v>112237.65</v>
          </cell>
          <cell r="R462">
            <v>115560</v>
          </cell>
          <cell r="S462" t="str">
            <v>USD</v>
          </cell>
          <cell r="T462" t="str">
            <v>DECEMBER, 2005</v>
          </cell>
          <cell r="U462">
            <v>38611</v>
          </cell>
          <cell r="V462" t="str">
            <v>ZENITH/005647</v>
          </cell>
          <cell r="W462">
            <v>0</v>
          </cell>
          <cell r="Y462">
            <v>115560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</row>
        <row r="463">
          <cell r="D463">
            <v>38617</v>
          </cell>
          <cell r="F463" t="str">
            <v>FCMB</v>
          </cell>
          <cell r="G463" t="str">
            <v>GUINNESS NIGERIA PLC</v>
          </cell>
          <cell r="H463" t="str">
            <v>STOUT-330ML (FES, SMALL BOTTLE)</v>
          </cell>
          <cell r="I463" t="str">
            <v>22.03.00.00</v>
          </cell>
          <cell r="J463" t="str">
            <v>SEPTEMBER, 2005</v>
          </cell>
          <cell r="K463" t="str">
            <v>UNITED KINGDOM</v>
          </cell>
          <cell r="L463" t="str">
            <v>APAPA PORT</v>
          </cell>
          <cell r="M463">
            <v>84.6</v>
          </cell>
          <cell r="N463" t="str">
            <v>ZENITH</v>
          </cell>
          <cell r="O463">
            <v>114889.34</v>
          </cell>
          <cell r="P463">
            <v>28722.334999999999</v>
          </cell>
          <cell r="Q463">
            <v>86167.005000000005</v>
          </cell>
          <cell r="R463">
            <v>49506.36</v>
          </cell>
          <cell r="S463" t="str">
            <v>GBP</v>
          </cell>
          <cell r="T463" t="str">
            <v>DECEMBER, 2005</v>
          </cell>
          <cell r="U463">
            <v>38616</v>
          </cell>
          <cell r="V463" t="str">
            <v>ZENITH/005707</v>
          </cell>
          <cell r="W463" t="str">
            <v>ZENITH/005812</v>
          </cell>
          <cell r="Y463">
            <v>0</v>
          </cell>
          <cell r="Z463">
            <v>0</v>
          </cell>
          <cell r="AA463">
            <v>49506.36</v>
          </cell>
          <cell r="AB463">
            <v>0</v>
          </cell>
          <cell r="AC463">
            <v>0</v>
          </cell>
        </row>
        <row r="464">
          <cell r="D464">
            <v>38617</v>
          </cell>
          <cell r="F464" t="str">
            <v>OMEGA</v>
          </cell>
          <cell r="G464" t="str">
            <v>AGRO FOREST SAWMILL NIGERIA LIMITED</v>
          </cell>
          <cell r="H464" t="str">
            <v>PROCESSED WOOD STRIPS/SEMI IROKO</v>
          </cell>
          <cell r="I464" t="str">
            <v>44.09.00.00</v>
          </cell>
          <cell r="J464" t="str">
            <v>SEPTEMBER, 2005</v>
          </cell>
          <cell r="K464" t="str">
            <v>ITALY</v>
          </cell>
          <cell r="L464" t="str">
            <v>TINCAN ISLAND</v>
          </cell>
          <cell r="M464">
            <v>36</v>
          </cell>
          <cell r="N464" t="str">
            <v>OCEANIC</v>
          </cell>
          <cell r="O464">
            <v>16640</v>
          </cell>
          <cell r="P464">
            <v>4160</v>
          </cell>
          <cell r="Q464">
            <v>12480</v>
          </cell>
          <cell r="R464">
            <v>13332</v>
          </cell>
          <cell r="S464" t="str">
            <v>USD</v>
          </cell>
          <cell r="T464" t="str">
            <v>DECEMBER, 2005</v>
          </cell>
          <cell r="U464">
            <v>38615</v>
          </cell>
          <cell r="V464" t="str">
            <v>OCEANIC/A 0082468</v>
          </cell>
          <cell r="W464">
            <v>0</v>
          </cell>
          <cell r="Y464">
            <v>13332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</row>
        <row r="465">
          <cell r="D465">
            <v>38617</v>
          </cell>
          <cell r="F465" t="str">
            <v>ZENITH</v>
          </cell>
          <cell r="G465" t="str">
            <v>MARIO JOSE ENTERPRISES LIMITED</v>
          </cell>
          <cell r="H465" t="str">
            <v>FINISHED LEATHER</v>
          </cell>
          <cell r="I465" t="str">
            <v>41.06.19.00</v>
          </cell>
          <cell r="J465" t="str">
            <v>SEPTEMBER, 2005</v>
          </cell>
          <cell r="K465" t="str">
            <v>ITALY</v>
          </cell>
          <cell r="L465" t="str">
            <v>APAPA PORT</v>
          </cell>
          <cell r="M465">
            <v>7.9</v>
          </cell>
          <cell r="N465" t="str">
            <v>ZENITH</v>
          </cell>
          <cell r="O465">
            <v>415170.52</v>
          </cell>
          <cell r="P465">
            <v>103792.63</v>
          </cell>
          <cell r="Q465">
            <v>311377.89</v>
          </cell>
          <cell r="R465">
            <v>320595</v>
          </cell>
          <cell r="S465" t="str">
            <v>USD</v>
          </cell>
          <cell r="T465" t="str">
            <v>DECEMBER, 2005</v>
          </cell>
          <cell r="U465">
            <v>38607</v>
          </cell>
          <cell r="V465" t="str">
            <v>ZENITH/004587</v>
          </cell>
          <cell r="W465">
            <v>0</v>
          </cell>
          <cell r="Y465">
            <v>320595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</row>
        <row r="466">
          <cell r="D466">
            <v>38617</v>
          </cell>
          <cell r="F466" t="str">
            <v>FCMB</v>
          </cell>
          <cell r="G466" t="str">
            <v>GUINNESS NIGERIA PLC</v>
          </cell>
          <cell r="H466" t="str">
            <v>STOUT - 330 ML (FES, SMALL BOTTLE)</v>
          </cell>
          <cell r="I466" t="str">
            <v>22.03.00.00</v>
          </cell>
          <cell r="J466" t="str">
            <v>SEPTEMBER, 2005</v>
          </cell>
          <cell r="K466" t="str">
            <v>UNITED KINGDOM</v>
          </cell>
          <cell r="L466" t="str">
            <v>APAPA PORT</v>
          </cell>
          <cell r="M466">
            <v>169.1</v>
          </cell>
          <cell r="N466" t="str">
            <v>ZENITH</v>
          </cell>
          <cell r="O466">
            <v>229778.67</v>
          </cell>
          <cell r="P466">
            <v>57444.667500000003</v>
          </cell>
          <cell r="Q466">
            <v>172334.0025</v>
          </cell>
          <cell r="R466">
            <v>99012.72</v>
          </cell>
          <cell r="S466" t="str">
            <v>GBP</v>
          </cell>
          <cell r="T466" t="str">
            <v>DECEMBER, 2005</v>
          </cell>
          <cell r="U466">
            <v>38580</v>
          </cell>
          <cell r="V466" t="str">
            <v>ZENITH/005710</v>
          </cell>
          <cell r="W466" t="str">
            <v>ZENITH/005813</v>
          </cell>
          <cell r="Y466">
            <v>0</v>
          </cell>
          <cell r="Z466">
            <v>0</v>
          </cell>
          <cell r="AA466">
            <v>99012.72</v>
          </cell>
          <cell r="AB466">
            <v>0</v>
          </cell>
          <cell r="AC466">
            <v>0</v>
          </cell>
        </row>
        <row r="467">
          <cell r="D467">
            <v>38617</v>
          </cell>
          <cell r="F467" t="str">
            <v>ZENITH</v>
          </cell>
          <cell r="G467" t="str">
            <v>ARAROMI RUBBER ESTATES LIMITED</v>
          </cell>
          <cell r="H467" t="str">
            <v>TECHNICALLY SPECIFIED NATURAL RUBBER (TSNR-PROCESSED)</v>
          </cell>
          <cell r="I467" t="str">
            <v>40.01.22.00</v>
          </cell>
          <cell r="J467" t="str">
            <v>SEPTEMBER, 2005</v>
          </cell>
          <cell r="K467" t="str">
            <v>BELGIUM</v>
          </cell>
          <cell r="L467" t="str">
            <v>APAPA PORT</v>
          </cell>
          <cell r="M467">
            <v>90.7</v>
          </cell>
          <cell r="N467" t="str">
            <v>ZENITH</v>
          </cell>
          <cell r="O467">
            <v>171442.07</v>
          </cell>
          <cell r="P467">
            <v>42860.517500000002</v>
          </cell>
          <cell r="Q467">
            <v>128581.55250000001</v>
          </cell>
          <cell r="R467">
            <v>132387.70000000001</v>
          </cell>
          <cell r="S467" t="str">
            <v>USD</v>
          </cell>
          <cell r="T467" t="str">
            <v>DECEMBER, 2005</v>
          </cell>
          <cell r="U467">
            <v>38608</v>
          </cell>
          <cell r="V467" t="str">
            <v>ZENITH/005638</v>
          </cell>
          <cell r="W467">
            <v>0</v>
          </cell>
          <cell r="Y467">
            <v>132387.70000000001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</row>
        <row r="468">
          <cell r="D468">
            <v>38617</v>
          </cell>
          <cell r="F468" t="str">
            <v>ACCESS</v>
          </cell>
          <cell r="G468" t="str">
            <v>TARABAROZ FISHERIES LIMITED</v>
          </cell>
          <cell r="H468" t="str">
            <v>FROZEN SHRIMPS AND CRABS</v>
          </cell>
          <cell r="I468" t="str">
            <v>03.06.13.00</v>
          </cell>
          <cell r="J468" t="str">
            <v>SEPTEMBER, 2005</v>
          </cell>
          <cell r="K468" t="str">
            <v>SPAIN</v>
          </cell>
          <cell r="L468" t="str">
            <v>APAPA PORT</v>
          </cell>
          <cell r="M468">
            <v>11.3</v>
          </cell>
          <cell r="N468" t="str">
            <v>ZENITH</v>
          </cell>
          <cell r="O468">
            <v>56211.29</v>
          </cell>
          <cell r="P468">
            <v>14052.8225</v>
          </cell>
          <cell r="Q468">
            <v>42158.467499999999</v>
          </cell>
          <cell r="R468">
            <v>43311</v>
          </cell>
          <cell r="S468" t="str">
            <v>USD</v>
          </cell>
          <cell r="T468" t="str">
            <v>DECEMBER, 2005</v>
          </cell>
          <cell r="U468">
            <v>38615</v>
          </cell>
          <cell r="V468" t="str">
            <v>ZENITH/005809</v>
          </cell>
          <cell r="W468">
            <v>0</v>
          </cell>
          <cell r="Y468">
            <v>43311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</row>
        <row r="469">
          <cell r="D469">
            <v>38617</v>
          </cell>
          <cell r="F469" t="str">
            <v>ZENITH</v>
          </cell>
          <cell r="G469" t="str">
            <v>ARAROMI RUBBER ESTATES LIMITED</v>
          </cell>
          <cell r="H469" t="str">
            <v>TECHNICALLY SPECIFIED NATURAL RUBBER (TSNR)</v>
          </cell>
          <cell r="I469" t="str">
            <v>40.01.22.00</v>
          </cell>
          <cell r="J469" t="str">
            <v>SEPTEMBER, 2005</v>
          </cell>
          <cell r="K469" t="str">
            <v>UNITED STATES OF AMERICA</v>
          </cell>
          <cell r="L469" t="str">
            <v>APAPA PORT</v>
          </cell>
          <cell r="M469">
            <v>90.7</v>
          </cell>
          <cell r="N469" t="str">
            <v>ZENITH</v>
          </cell>
          <cell r="O469">
            <v>171442.07</v>
          </cell>
          <cell r="P469">
            <v>42860.517500000002</v>
          </cell>
          <cell r="Q469">
            <v>128581.55250000001</v>
          </cell>
          <cell r="R469">
            <v>132387.70000000001</v>
          </cell>
          <cell r="S469" t="str">
            <v>USD</v>
          </cell>
          <cell r="T469" t="str">
            <v>DECEMBER, 2005</v>
          </cell>
          <cell r="U469">
            <v>38608</v>
          </cell>
          <cell r="V469" t="str">
            <v>ZENITH/005637</v>
          </cell>
          <cell r="W469">
            <v>0</v>
          </cell>
          <cell r="Y469">
            <v>132387.70000000001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</row>
        <row r="470">
          <cell r="D470">
            <v>38617</v>
          </cell>
          <cell r="F470" t="str">
            <v>OMEGA</v>
          </cell>
          <cell r="G470" t="str">
            <v>AGRO FOREST SAWMILL NIGERIA LIMITED</v>
          </cell>
          <cell r="H470" t="str">
            <v>PROCESSED WOOD SEMI IROKO</v>
          </cell>
          <cell r="I470" t="str">
            <v>44.09.00.00</v>
          </cell>
          <cell r="J470" t="str">
            <v>SEPTEMBER, 2005</v>
          </cell>
          <cell r="K470" t="str">
            <v>BULGARIA</v>
          </cell>
          <cell r="L470" t="str">
            <v>TINCAN ISLAND</v>
          </cell>
          <cell r="M470">
            <v>16.399999999999999</v>
          </cell>
          <cell r="N470" t="str">
            <v>OCEANIC</v>
          </cell>
          <cell r="O470">
            <v>8320</v>
          </cell>
          <cell r="P470">
            <v>2080</v>
          </cell>
          <cell r="Q470">
            <v>6240</v>
          </cell>
          <cell r="R470">
            <v>6540</v>
          </cell>
          <cell r="S470" t="str">
            <v>USD</v>
          </cell>
          <cell r="T470" t="str">
            <v>DECEMBER, 2005</v>
          </cell>
          <cell r="U470">
            <v>38615</v>
          </cell>
          <cell r="V470" t="str">
            <v>OCEANIC/A0082471</v>
          </cell>
          <cell r="W470">
            <v>0</v>
          </cell>
          <cell r="Y470">
            <v>6540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</row>
        <row r="471">
          <cell r="D471">
            <v>38617</v>
          </cell>
          <cell r="F471" t="str">
            <v>GTB</v>
          </cell>
          <cell r="G471" t="str">
            <v>UNITED SPINNERS NIGERIA LIMITED</v>
          </cell>
          <cell r="H471" t="str">
            <v>NE 24/2 CARDED COTTON YARN - WARP (16 TPI)</v>
          </cell>
          <cell r="I471" t="str">
            <v>52.03.00.00</v>
          </cell>
          <cell r="J471" t="str">
            <v>SEPTEMBER, 2005</v>
          </cell>
          <cell r="K471" t="str">
            <v>BELGIUM</v>
          </cell>
          <cell r="L471" t="str">
            <v>APAPA PORT</v>
          </cell>
          <cell r="M471">
            <v>16.399999999999999</v>
          </cell>
          <cell r="N471" t="str">
            <v>GTB</v>
          </cell>
          <cell r="O471">
            <v>41699</v>
          </cell>
          <cell r="P471">
            <v>10424.75</v>
          </cell>
          <cell r="Q471">
            <v>31274.25</v>
          </cell>
          <cell r="R471">
            <v>26502.28</v>
          </cell>
          <cell r="S471" t="str">
            <v>EUR</v>
          </cell>
          <cell r="T471" t="str">
            <v>DECEMBER, 2005</v>
          </cell>
          <cell r="U471">
            <v>38615</v>
          </cell>
          <cell r="V471" t="str">
            <v>GTB/0002792</v>
          </cell>
          <cell r="W471">
            <v>0</v>
          </cell>
          <cell r="Y471">
            <v>0</v>
          </cell>
          <cell r="Z471">
            <v>26502.28</v>
          </cell>
          <cell r="AA471">
            <v>0</v>
          </cell>
          <cell r="AB471">
            <v>0</v>
          </cell>
          <cell r="AC471">
            <v>0</v>
          </cell>
        </row>
        <row r="472">
          <cell r="D472">
            <v>38617</v>
          </cell>
          <cell r="F472" t="str">
            <v>GTB</v>
          </cell>
          <cell r="G472" t="str">
            <v>UNITED SPINNERS NIGERIA LIMITED</v>
          </cell>
          <cell r="H472" t="str">
            <v>NE 20/2 CARDED COTTON YARN - SOFT TWIST</v>
          </cell>
          <cell r="I472" t="str">
            <v>52.03.00.00</v>
          </cell>
          <cell r="J472" t="str">
            <v>SEPTEMBER, 2005</v>
          </cell>
          <cell r="K472" t="str">
            <v>BELGIUM</v>
          </cell>
          <cell r="L472" t="str">
            <v>APAPA PORT</v>
          </cell>
          <cell r="M472">
            <v>16.100000000000001</v>
          </cell>
          <cell r="N472" t="str">
            <v>GTB</v>
          </cell>
          <cell r="O472">
            <v>39676.21</v>
          </cell>
          <cell r="P472">
            <v>9919.0524999999998</v>
          </cell>
          <cell r="Q472">
            <v>29757.157500000001</v>
          </cell>
          <cell r="R472">
            <v>25216.3</v>
          </cell>
          <cell r="S472" t="str">
            <v>EUR</v>
          </cell>
          <cell r="T472" t="str">
            <v>DECEMBER, 2005</v>
          </cell>
          <cell r="U472">
            <v>38615</v>
          </cell>
          <cell r="V472" t="str">
            <v>GTB/0002794</v>
          </cell>
          <cell r="W472">
            <v>0</v>
          </cell>
          <cell r="Y472">
            <v>0</v>
          </cell>
          <cell r="Z472">
            <v>25216.3</v>
          </cell>
          <cell r="AA472">
            <v>0</v>
          </cell>
          <cell r="AB472">
            <v>0</v>
          </cell>
          <cell r="AC472">
            <v>0</v>
          </cell>
        </row>
        <row r="473">
          <cell r="D473">
            <v>38617</v>
          </cell>
          <cell r="F473" t="str">
            <v>INTERCONTINENTAL</v>
          </cell>
          <cell r="G473" t="str">
            <v>IBT &amp; ASSOCIATES NIGERIA LIMITED</v>
          </cell>
          <cell r="H473" t="str">
            <v>SEMI-PROCESSED GMELINA WOOD FOR ROUGHLY SQUARED RAILWAY SLEEPER, COACHES &amp; STAFF QUARTERS</v>
          </cell>
          <cell r="I473" t="str">
            <v>44.06.00.00</v>
          </cell>
          <cell r="J473" t="str">
            <v>SEPTEMBER, 2005</v>
          </cell>
          <cell r="K473" t="str">
            <v>BANGLADESH</v>
          </cell>
          <cell r="L473" t="str">
            <v>APAPA PORT</v>
          </cell>
          <cell r="M473">
            <v>360</v>
          </cell>
          <cell r="N473" t="str">
            <v>ZENITH</v>
          </cell>
          <cell r="O473">
            <v>67753.5</v>
          </cell>
          <cell r="P473">
            <v>16938.375</v>
          </cell>
          <cell r="Q473">
            <v>50815.125</v>
          </cell>
          <cell r="R473">
            <v>51000</v>
          </cell>
          <cell r="S473" t="str">
            <v>USD</v>
          </cell>
          <cell r="T473" t="str">
            <v>DECEMBER, 2005</v>
          </cell>
          <cell r="U473">
            <v>38590</v>
          </cell>
          <cell r="V473" t="str">
            <v>ZENITH/003593</v>
          </cell>
          <cell r="W473">
            <v>0</v>
          </cell>
          <cell r="Y473">
            <v>51000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</row>
        <row r="474">
          <cell r="D474">
            <v>38617</v>
          </cell>
          <cell r="F474" t="str">
            <v>NIB</v>
          </cell>
          <cell r="G474" t="str">
            <v>UNITED SPINNERS NIGERIA LIMITED</v>
          </cell>
          <cell r="H474" t="str">
            <v>NE 16/2 COTTON CARDED YARN TFO-NORMAL TWIST</v>
          </cell>
          <cell r="I474" t="str">
            <v>52.03.00.00</v>
          </cell>
          <cell r="J474" t="str">
            <v>SEPTEMBER, 2005</v>
          </cell>
          <cell r="K474" t="str">
            <v>PORTUGAL</v>
          </cell>
          <cell r="L474" t="str">
            <v>APAPA PORT</v>
          </cell>
          <cell r="M474">
            <v>16.899999999999999</v>
          </cell>
          <cell r="N474" t="str">
            <v>GTB</v>
          </cell>
          <cell r="O474">
            <v>39769.449999999997</v>
          </cell>
          <cell r="P474">
            <v>9942.3624999999993</v>
          </cell>
          <cell r="Q474">
            <v>29827.087500000001</v>
          </cell>
          <cell r="R474">
            <v>25275.71</v>
          </cell>
          <cell r="S474" t="str">
            <v>EUR</v>
          </cell>
          <cell r="T474" t="str">
            <v>DECEMBER, 2005</v>
          </cell>
          <cell r="U474">
            <v>38615</v>
          </cell>
          <cell r="V474" t="str">
            <v>GTB/0002790</v>
          </cell>
          <cell r="W474">
            <v>0</v>
          </cell>
          <cell r="Y474">
            <v>0</v>
          </cell>
          <cell r="Z474">
            <v>25275.71</v>
          </cell>
          <cell r="AA474">
            <v>0</v>
          </cell>
          <cell r="AB474">
            <v>0</v>
          </cell>
          <cell r="AC474">
            <v>0</v>
          </cell>
        </row>
        <row r="475">
          <cell r="D475">
            <v>38617</v>
          </cell>
          <cell r="F475" t="str">
            <v>GTB</v>
          </cell>
          <cell r="G475" t="str">
            <v>UNITED SPINNERS NIGERIA LIMITED</v>
          </cell>
          <cell r="H475" t="str">
            <v>NE 24/2 CARDED COTTON YARN - SOFT TWIST</v>
          </cell>
          <cell r="I475" t="str">
            <v>52.03.00.00</v>
          </cell>
          <cell r="J475" t="str">
            <v>SEPTEMBER, 2005</v>
          </cell>
          <cell r="K475" t="str">
            <v>BELGIUM</v>
          </cell>
          <cell r="L475" t="str">
            <v>APAPA PORT</v>
          </cell>
          <cell r="M475">
            <v>17.100000000000001</v>
          </cell>
          <cell r="N475" t="str">
            <v>GTB</v>
          </cell>
          <cell r="O475">
            <v>44138.78</v>
          </cell>
          <cell r="P475">
            <v>11034.695</v>
          </cell>
          <cell r="Q475">
            <v>33104.084999999999</v>
          </cell>
          <cell r="R475">
            <v>29052.41</v>
          </cell>
          <cell r="S475" t="str">
            <v>EUR</v>
          </cell>
          <cell r="T475" t="str">
            <v>DECEMBER, 2005</v>
          </cell>
          <cell r="U475">
            <v>38615</v>
          </cell>
          <cell r="V475" t="str">
            <v>GTB/0002793</v>
          </cell>
          <cell r="W475">
            <v>0</v>
          </cell>
          <cell r="Y475">
            <v>0</v>
          </cell>
          <cell r="Z475">
            <v>29052.41</v>
          </cell>
          <cell r="AA475">
            <v>0</v>
          </cell>
          <cell r="AB475">
            <v>0</v>
          </cell>
          <cell r="AC475">
            <v>0</v>
          </cell>
        </row>
        <row r="476">
          <cell r="D476">
            <v>38617</v>
          </cell>
          <cell r="F476" t="str">
            <v>ZENITH</v>
          </cell>
          <cell r="G476" t="str">
            <v>OSSE RIVER RUBBER ESTATES LIMITED</v>
          </cell>
          <cell r="H476" t="str">
            <v>TECHINCALLY SPECIFIED NATURAL RUBBER (TSNR-PROCESSED)</v>
          </cell>
          <cell r="I476" t="str">
            <v>40.01.22.00</v>
          </cell>
          <cell r="J476" t="str">
            <v>SEPTEMBER, 2005</v>
          </cell>
          <cell r="K476" t="str">
            <v>SPAIN</v>
          </cell>
          <cell r="L476" t="str">
            <v>APAPA PORT</v>
          </cell>
          <cell r="M476">
            <v>181.4</v>
          </cell>
          <cell r="N476" t="str">
            <v>ZENITH</v>
          </cell>
          <cell r="O476">
            <v>342884.13</v>
          </cell>
          <cell r="P476">
            <v>85721.032500000001</v>
          </cell>
          <cell r="Q476">
            <v>257163.0975</v>
          </cell>
          <cell r="R476">
            <v>264775.39</v>
          </cell>
          <cell r="S476" t="str">
            <v>USD</v>
          </cell>
          <cell r="T476" t="str">
            <v>DECEMBER, 2005</v>
          </cell>
          <cell r="U476">
            <v>38609</v>
          </cell>
          <cell r="V476" t="str">
            <v>ZENITH/005639</v>
          </cell>
          <cell r="W476">
            <v>0</v>
          </cell>
          <cell r="Y476">
            <v>264775.39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</row>
        <row r="477">
          <cell r="D477">
            <v>38617</v>
          </cell>
          <cell r="F477" t="str">
            <v>INTERCONTINENTAL</v>
          </cell>
          <cell r="G477" t="str">
            <v>CODINA COMPANY NIG. LIMITED</v>
          </cell>
          <cell r="H477" t="str">
            <v>FINISHED SHEEPSKINS</v>
          </cell>
          <cell r="I477" t="str">
            <v>41.05.30.00</v>
          </cell>
          <cell r="J477" t="str">
            <v>SEPTEMBER, 2005</v>
          </cell>
          <cell r="K477" t="str">
            <v>SPAIN</v>
          </cell>
          <cell r="L477" t="str">
            <v>MMIA, LAGOS</v>
          </cell>
          <cell r="M477">
            <v>9.6</v>
          </cell>
          <cell r="N477" t="str">
            <v>ZENITH</v>
          </cell>
          <cell r="O477">
            <v>456620.78</v>
          </cell>
          <cell r="P477">
            <v>114155.19500000001</v>
          </cell>
          <cell r="Q477">
            <v>342465.58500000002</v>
          </cell>
          <cell r="R477">
            <v>289183.52</v>
          </cell>
          <cell r="S477" t="str">
            <v>EUR</v>
          </cell>
          <cell r="T477" t="str">
            <v>DECEMBER, 2005</v>
          </cell>
          <cell r="U477">
            <v>38611</v>
          </cell>
          <cell r="V477" t="str">
            <v>ZENITH/004591</v>
          </cell>
          <cell r="W477">
            <v>0</v>
          </cell>
          <cell r="Y477">
            <v>0</v>
          </cell>
          <cell r="Z477">
            <v>289183.52</v>
          </cell>
          <cell r="AA477">
            <v>0</v>
          </cell>
          <cell r="AB477">
            <v>0</v>
          </cell>
          <cell r="AC477">
            <v>0</v>
          </cell>
        </row>
        <row r="478">
          <cell r="D478">
            <v>38618</v>
          </cell>
          <cell r="F478" t="str">
            <v>PACIFIC</v>
          </cell>
          <cell r="G478" t="str">
            <v>PHOENIX STEEL MILLS LIMITED</v>
          </cell>
          <cell r="H478" t="str">
            <v>REMELTED ALUMINIUM INGOTS</v>
          </cell>
          <cell r="I478" t="str">
            <v>76.01.10.00</v>
          </cell>
          <cell r="J478" t="str">
            <v>SEPTEMBER, 2005</v>
          </cell>
          <cell r="K478" t="str">
            <v>INDIA</v>
          </cell>
          <cell r="L478" t="str">
            <v>APAPA PORT</v>
          </cell>
          <cell r="M478">
            <v>53.7</v>
          </cell>
          <cell r="N478" t="str">
            <v>OCEANIC</v>
          </cell>
          <cell r="O478">
            <v>139012</v>
          </cell>
          <cell r="P478">
            <v>34753</v>
          </cell>
          <cell r="Q478">
            <v>104259</v>
          </cell>
          <cell r="R478">
            <v>102106</v>
          </cell>
          <cell r="S478" t="str">
            <v>USD</v>
          </cell>
          <cell r="T478" t="str">
            <v>DECEMBER, 2005</v>
          </cell>
          <cell r="U478">
            <v>38583</v>
          </cell>
          <cell r="V478" t="str">
            <v>OCEANIC/A 0081448</v>
          </cell>
          <cell r="W478">
            <v>0</v>
          </cell>
          <cell r="Y478">
            <v>102106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</row>
        <row r="479">
          <cell r="D479">
            <v>38618</v>
          </cell>
          <cell r="F479" t="str">
            <v>ZENITH</v>
          </cell>
          <cell r="G479" t="str">
            <v>STANMARK COCOA PROCESSING CO. LIMITED</v>
          </cell>
          <cell r="H479" t="str">
            <v>NIGERIAN COCOA BUTTER</v>
          </cell>
          <cell r="I479" t="str">
            <v>18.04.00.00</v>
          </cell>
          <cell r="J479" t="str">
            <v>SEPTEMBER, 2005</v>
          </cell>
          <cell r="K479" t="str">
            <v>UNITED KINGDOM</v>
          </cell>
          <cell r="L479" t="str">
            <v>APAPA PORT</v>
          </cell>
          <cell r="M479">
            <v>22.5</v>
          </cell>
          <cell r="N479" t="str">
            <v>ZENITH</v>
          </cell>
          <cell r="O479">
            <v>127118.31</v>
          </cell>
          <cell r="P479">
            <v>31779.577499999999</v>
          </cell>
          <cell r="Q479">
            <v>95338.732499999998</v>
          </cell>
          <cell r="R479">
            <v>95700</v>
          </cell>
          <cell r="S479" t="str">
            <v>USD</v>
          </cell>
          <cell r="T479" t="str">
            <v>DECEMBER, 2005</v>
          </cell>
          <cell r="U479">
            <v>38498</v>
          </cell>
          <cell r="V479" t="str">
            <v>ZENITH/004757</v>
          </cell>
          <cell r="W479">
            <v>0</v>
          </cell>
          <cell r="Y479">
            <v>95700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</row>
        <row r="480">
          <cell r="D480">
            <v>38618</v>
          </cell>
          <cell r="F480" t="str">
            <v>PACIFIC</v>
          </cell>
          <cell r="G480" t="str">
            <v>PHOENIX STEEL MILLS LIMITED</v>
          </cell>
          <cell r="H480" t="str">
            <v>REMELTED ALUMINIUM INGOTS</v>
          </cell>
          <cell r="I480" t="str">
            <v>76.01.10.00</v>
          </cell>
          <cell r="J480" t="str">
            <v>SEPTEMBER, 2005</v>
          </cell>
          <cell r="K480" t="str">
            <v>INDIA</v>
          </cell>
          <cell r="L480" t="str">
            <v>APAPA PORT</v>
          </cell>
          <cell r="M480">
            <v>46.7</v>
          </cell>
          <cell r="N480" t="str">
            <v>OCEANIC</v>
          </cell>
          <cell r="O480">
            <v>139012</v>
          </cell>
          <cell r="P480">
            <v>34753</v>
          </cell>
          <cell r="Q480">
            <v>104259</v>
          </cell>
          <cell r="R480">
            <v>88635</v>
          </cell>
          <cell r="S480" t="str">
            <v>USD</v>
          </cell>
          <cell r="T480" t="str">
            <v>DECEMBER, 2005</v>
          </cell>
          <cell r="U480">
            <v>38583</v>
          </cell>
          <cell r="V480" t="str">
            <v>OCEANIC/A 0081449</v>
          </cell>
          <cell r="W480">
            <v>0</v>
          </cell>
          <cell r="Y480">
            <v>88635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</row>
        <row r="481">
          <cell r="D481">
            <v>38618</v>
          </cell>
          <cell r="F481" t="str">
            <v>UNION</v>
          </cell>
          <cell r="G481" t="str">
            <v>WEST AFRICAN RUBBER PRODUCTS (NIG) LIMITED</v>
          </cell>
          <cell r="H481" t="str">
            <v>ASSORTED BATHROOM SLIPPERS</v>
          </cell>
          <cell r="I481" t="str">
            <v>64.02.99.00</v>
          </cell>
          <cell r="J481" t="str">
            <v>SEPTEMBER, 2005</v>
          </cell>
          <cell r="K481" t="str">
            <v>TOGO</v>
          </cell>
          <cell r="L481" t="str">
            <v>SEME BORDER</v>
          </cell>
          <cell r="M481">
            <v>33.299999999999997</v>
          </cell>
          <cell r="N481" t="str">
            <v>UNION</v>
          </cell>
          <cell r="O481">
            <v>56225.2</v>
          </cell>
          <cell r="P481">
            <v>14056.3</v>
          </cell>
          <cell r="Q481">
            <v>42168.9</v>
          </cell>
          <cell r="R481">
            <v>42920</v>
          </cell>
          <cell r="S481" t="str">
            <v>USD</v>
          </cell>
          <cell r="T481" t="str">
            <v>DECEMBER, 2005</v>
          </cell>
          <cell r="U481">
            <v>38611</v>
          </cell>
          <cell r="V481" t="str">
            <v>UBN / 0001167</v>
          </cell>
          <cell r="W481">
            <v>0</v>
          </cell>
          <cell r="Y481">
            <v>42920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</row>
        <row r="482">
          <cell r="D482">
            <v>38618</v>
          </cell>
          <cell r="F482" t="str">
            <v>NIB</v>
          </cell>
          <cell r="G482" t="str">
            <v>OLAM NIGERIA LIMITED</v>
          </cell>
          <cell r="H482" t="str">
            <v>NIGERIAN POLISHED HULLED SESAME SEEDS</v>
          </cell>
          <cell r="I482" t="str">
            <v>12.07.40.00</v>
          </cell>
          <cell r="J482" t="str">
            <v>SEPTEMBER, 2005</v>
          </cell>
          <cell r="K482" t="str">
            <v>JAPAN</v>
          </cell>
          <cell r="L482" t="str">
            <v>APAPA PORT</v>
          </cell>
          <cell r="M482">
            <v>504</v>
          </cell>
          <cell r="N482" t="str">
            <v>DIAMOND</v>
          </cell>
          <cell r="O482">
            <v>535772.16000000003</v>
          </cell>
          <cell r="P482">
            <v>133943.04000000001</v>
          </cell>
          <cell r="Q482">
            <v>401829.12</v>
          </cell>
          <cell r="R482">
            <v>403200</v>
          </cell>
          <cell r="S482" t="str">
            <v>USD</v>
          </cell>
          <cell r="T482" t="str">
            <v>DECEMBER, 2005</v>
          </cell>
          <cell r="U482">
            <v>38533</v>
          </cell>
          <cell r="V482" t="str">
            <v>DBL/0001647</v>
          </cell>
          <cell r="W482">
            <v>0</v>
          </cell>
          <cell r="Y482">
            <v>403200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</row>
        <row r="483">
          <cell r="D483">
            <v>38618</v>
          </cell>
          <cell r="F483" t="str">
            <v>CAPITAL</v>
          </cell>
          <cell r="G483" t="str">
            <v>SONNEX PACKAGING NIG. LIMITED</v>
          </cell>
          <cell r="H483" t="str">
            <v>PREFORMS</v>
          </cell>
          <cell r="I483" t="str">
            <v>39.01.60.00</v>
          </cell>
          <cell r="J483" t="str">
            <v>SEPTEMBER, 2005</v>
          </cell>
          <cell r="K483" t="str">
            <v>GHANA</v>
          </cell>
          <cell r="L483" t="str">
            <v>APAPA PORT</v>
          </cell>
          <cell r="M483">
            <v>14.1</v>
          </cell>
          <cell r="N483" t="str">
            <v>NUB</v>
          </cell>
          <cell r="O483">
            <v>34970.050000000003</v>
          </cell>
          <cell r="P483">
            <v>8742.5125000000007</v>
          </cell>
          <cell r="Q483">
            <v>26227.537499999999</v>
          </cell>
          <cell r="R483">
            <v>27003.9</v>
          </cell>
          <cell r="S483" t="str">
            <v>USD</v>
          </cell>
          <cell r="T483" t="str">
            <v>DECEMBER, 2005</v>
          </cell>
          <cell r="U483">
            <v>38616</v>
          </cell>
          <cell r="V483" t="str">
            <v>NUB/00095</v>
          </cell>
          <cell r="W483">
            <v>0</v>
          </cell>
          <cell r="Y483">
            <v>27003.9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</row>
        <row r="484">
          <cell r="D484">
            <v>38618</v>
          </cell>
          <cell r="F484" t="str">
            <v>ZENITH</v>
          </cell>
          <cell r="G484" t="str">
            <v>STANMARK COCOA PROCESSING CO. LIMITED</v>
          </cell>
          <cell r="H484" t="str">
            <v>COCOA BUTTER</v>
          </cell>
          <cell r="I484" t="str">
            <v>18.04.00.00</v>
          </cell>
          <cell r="J484" t="str">
            <v xml:space="preserve">SEPTEMBER, 2005 </v>
          </cell>
          <cell r="K484" t="str">
            <v>FRANCE</v>
          </cell>
          <cell r="L484" t="str">
            <v>APAPA PORT</v>
          </cell>
          <cell r="M484">
            <v>45.1</v>
          </cell>
          <cell r="N484" t="str">
            <v>ZENITH</v>
          </cell>
          <cell r="O484">
            <v>254370.6</v>
          </cell>
          <cell r="P484">
            <v>63592.65</v>
          </cell>
          <cell r="Q484">
            <v>190777.95</v>
          </cell>
          <cell r="R484">
            <v>191400</v>
          </cell>
          <cell r="S484" t="str">
            <v>USD</v>
          </cell>
          <cell r="T484" t="str">
            <v>DECEMBER, 2005</v>
          </cell>
          <cell r="U484">
            <v>38526</v>
          </cell>
          <cell r="V484" t="str">
            <v>ZENITH / 004792</v>
          </cell>
          <cell r="W484">
            <v>0</v>
          </cell>
          <cell r="Y484">
            <v>191400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</row>
        <row r="485">
          <cell r="D485">
            <v>38618</v>
          </cell>
          <cell r="F485" t="str">
            <v>ECO</v>
          </cell>
          <cell r="G485" t="str">
            <v>WEST AFRICAN RUBBER PRODUCTS (NIG) LIMITED</v>
          </cell>
          <cell r="H485" t="str">
            <v>ASSORTED BATHROOM SLIPPERS</v>
          </cell>
          <cell r="I485" t="str">
            <v>64.02.99.00</v>
          </cell>
          <cell r="J485" t="str">
            <v>SEPTEMBER, 2005</v>
          </cell>
          <cell r="K485" t="str">
            <v>GHANA</v>
          </cell>
          <cell r="L485" t="str">
            <v>APAPA PORT</v>
          </cell>
          <cell r="M485">
            <v>17.8</v>
          </cell>
          <cell r="N485" t="str">
            <v>UNION</v>
          </cell>
          <cell r="O485">
            <v>30609.360000000001</v>
          </cell>
          <cell r="P485">
            <v>7652.34</v>
          </cell>
          <cell r="Q485">
            <v>22957.02</v>
          </cell>
          <cell r="R485">
            <v>22980</v>
          </cell>
          <cell r="S485" t="str">
            <v>USD</v>
          </cell>
          <cell r="T485" t="str">
            <v>DECEMBER, 2005</v>
          </cell>
          <cell r="U485">
            <v>38540</v>
          </cell>
          <cell r="V485" t="str">
            <v>UBN / 0001132</v>
          </cell>
          <cell r="W485">
            <v>0</v>
          </cell>
          <cell r="Y485">
            <v>22980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</row>
        <row r="486">
          <cell r="D486">
            <v>38618</v>
          </cell>
          <cell r="F486" t="str">
            <v>UBA</v>
          </cell>
          <cell r="G486" t="str">
            <v>TUNDE LORD'S INVESTMENT LIMITED</v>
          </cell>
          <cell r="H486" t="str">
            <v>CHARCOAL</v>
          </cell>
          <cell r="I486" t="str">
            <v>44.02.00.00</v>
          </cell>
          <cell r="J486" t="str">
            <v>SEPTEMBER, 2005</v>
          </cell>
          <cell r="K486" t="str">
            <v>GREECE</v>
          </cell>
          <cell r="L486" t="str">
            <v>TINCAN ISLAND</v>
          </cell>
          <cell r="M486">
            <v>22.7</v>
          </cell>
          <cell r="N486" t="str">
            <v>ZENITH</v>
          </cell>
          <cell r="O486">
            <v>7364.45</v>
          </cell>
          <cell r="P486">
            <v>1841.1125</v>
          </cell>
          <cell r="Q486">
            <v>5523.3374999999996</v>
          </cell>
          <cell r="R486">
            <v>4313.1899999999996</v>
          </cell>
          <cell r="S486" t="str">
            <v>EUR</v>
          </cell>
          <cell r="T486" t="str">
            <v>DECEMBER, 2005</v>
          </cell>
          <cell r="U486">
            <v>38615</v>
          </cell>
          <cell r="V486" t="str">
            <v>ZENITH/005807</v>
          </cell>
          <cell r="W486">
            <v>0</v>
          </cell>
          <cell r="Y486">
            <v>0</v>
          </cell>
          <cell r="Z486">
            <v>4313.1899999999996</v>
          </cell>
          <cell r="AA486">
            <v>0</v>
          </cell>
          <cell r="AB486">
            <v>0</v>
          </cell>
          <cell r="AC486">
            <v>0</v>
          </cell>
        </row>
        <row r="487">
          <cell r="D487">
            <v>38618</v>
          </cell>
          <cell r="F487" t="str">
            <v>ZENITH</v>
          </cell>
          <cell r="G487" t="str">
            <v>ARMADA INTERNATIONAL LIMITED</v>
          </cell>
          <cell r="H487" t="str">
            <v>NIGERIAN ORIGIN DRIED SPLIT GINGER</v>
          </cell>
          <cell r="I487" t="str">
            <v>09.10.10.00</v>
          </cell>
          <cell r="J487" t="str">
            <v>SEPTEMBER, 2005</v>
          </cell>
          <cell r="K487" t="str">
            <v>RUSSIA</v>
          </cell>
          <cell r="L487" t="str">
            <v>APAPA PORT</v>
          </cell>
          <cell r="M487">
            <v>24.1</v>
          </cell>
          <cell r="N487" t="str">
            <v>ZENITH</v>
          </cell>
          <cell r="O487">
            <v>27987.119999999999</v>
          </cell>
          <cell r="P487">
            <v>6996.78</v>
          </cell>
          <cell r="Q487">
            <v>20990.34</v>
          </cell>
          <cell r="R487">
            <v>21600</v>
          </cell>
          <cell r="S487" t="str">
            <v>USD</v>
          </cell>
          <cell r="T487" t="str">
            <v>DECEMBER, 2005</v>
          </cell>
          <cell r="U487">
            <v>38595</v>
          </cell>
          <cell r="V487" t="str">
            <v>ZENITH/005767</v>
          </cell>
          <cell r="W487">
            <v>0</v>
          </cell>
          <cell r="Y487">
            <v>21600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</row>
        <row r="488">
          <cell r="D488">
            <v>38618</v>
          </cell>
          <cell r="F488" t="str">
            <v>FIRST</v>
          </cell>
          <cell r="G488" t="str">
            <v>DANA PLAST LIMITED</v>
          </cell>
          <cell r="H488" t="str">
            <v xml:space="preserve">VARIOUS DOMESTIC FINISHED PLASTICS ARTICLES </v>
          </cell>
          <cell r="I488" t="str">
            <v>39.23.10.00</v>
          </cell>
          <cell r="J488" t="str">
            <v>SEPTEMBER, 2005</v>
          </cell>
          <cell r="K488" t="str">
            <v>CONGO, REPUBLIC OF THE</v>
          </cell>
          <cell r="L488" t="str">
            <v>APAPA PORT</v>
          </cell>
          <cell r="M488">
            <v>3.6</v>
          </cell>
          <cell r="N488" t="str">
            <v>FIRST</v>
          </cell>
          <cell r="O488">
            <v>8630</v>
          </cell>
          <cell r="P488">
            <v>2157.5</v>
          </cell>
          <cell r="Q488">
            <v>6472.5</v>
          </cell>
          <cell r="R488">
            <v>6660</v>
          </cell>
          <cell r="S488" t="str">
            <v>USD</v>
          </cell>
          <cell r="T488" t="str">
            <v>DECEMBER, 2005</v>
          </cell>
          <cell r="U488">
            <v>38611</v>
          </cell>
          <cell r="V488" t="str">
            <v>FBN / 0003252</v>
          </cell>
          <cell r="W488">
            <v>0</v>
          </cell>
          <cell r="Y488">
            <v>6660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</row>
        <row r="489">
          <cell r="D489">
            <v>38618</v>
          </cell>
          <cell r="F489" t="str">
            <v>ECO</v>
          </cell>
          <cell r="G489" t="str">
            <v>WEST AFRICAN RUBBER PRODUCTS (NIG) LIMITED</v>
          </cell>
          <cell r="H489" t="str">
            <v>ASSORTED BATHROOM SLIPPERS</v>
          </cell>
          <cell r="I489" t="str">
            <v>64.02.99.00</v>
          </cell>
          <cell r="J489" t="str">
            <v>SEPTEMBER, 2005</v>
          </cell>
          <cell r="K489" t="str">
            <v>GHANA</v>
          </cell>
          <cell r="L489" t="str">
            <v>APAPA PORT</v>
          </cell>
          <cell r="M489">
            <v>18.100000000000001</v>
          </cell>
          <cell r="N489" t="str">
            <v>UNION</v>
          </cell>
          <cell r="O489">
            <v>30828.54</v>
          </cell>
          <cell r="P489">
            <v>7707.1350000000002</v>
          </cell>
          <cell r="Q489">
            <v>23121.404999999999</v>
          </cell>
          <cell r="R489">
            <v>23058</v>
          </cell>
          <cell r="S489" t="str">
            <v>USD</v>
          </cell>
          <cell r="T489" t="str">
            <v>DECEMBER, 2005</v>
          </cell>
          <cell r="U489">
            <v>38554</v>
          </cell>
          <cell r="V489" t="str">
            <v>UBN/0001139</v>
          </cell>
          <cell r="W489">
            <v>0</v>
          </cell>
          <cell r="Y489">
            <v>23058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</row>
        <row r="490">
          <cell r="D490">
            <v>38618</v>
          </cell>
          <cell r="F490" t="str">
            <v>ZENITH</v>
          </cell>
          <cell r="G490" t="str">
            <v>STANMARK COCOA PROCESSING CO. LIMITED</v>
          </cell>
          <cell r="H490" t="str">
            <v>COCOA LIQUOR</v>
          </cell>
          <cell r="I490" t="str">
            <v>18.03.00.00</v>
          </cell>
          <cell r="J490" t="str">
            <v>SEPTEMBER, 2005</v>
          </cell>
          <cell r="K490" t="str">
            <v>GERMANY</v>
          </cell>
          <cell r="L490" t="str">
            <v>APAPA PORT</v>
          </cell>
          <cell r="M490">
            <v>45.1</v>
          </cell>
          <cell r="N490" t="str">
            <v>ZENITH</v>
          </cell>
          <cell r="O490">
            <v>108148.04</v>
          </cell>
          <cell r="P490">
            <v>27037.01</v>
          </cell>
          <cell r="Q490">
            <v>81111.03</v>
          </cell>
          <cell r="R490">
            <v>81400</v>
          </cell>
          <cell r="S490" t="str">
            <v>USD</v>
          </cell>
          <cell r="T490" t="str">
            <v>DECEMBER, 2005</v>
          </cell>
          <cell r="U490">
            <v>38568</v>
          </cell>
          <cell r="V490" t="str">
            <v>ZENITH / 004850</v>
          </cell>
          <cell r="W490">
            <v>0</v>
          </cell>
          <cell r="Y490">
            <v>81400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</row>
        <row r="491">
          <cell r="D491">
            <v>38618</v>
          </cell>
          <cell r="F491" t="str">
            <v>UNION</v>
          </cell>
          <cell r="G491" t="str">
            <v>WEST AFRICAN RUBBER PRODUCTS (NIG) LIMITED</v>
          </cell>
          <cell r="H491" t="str">
            <v xml:space="preserve">ASSORTED BATHROOM SLIPPERS </v>
          </cell>
          <cell r="I491" t="str">
            <v>64.02.99.00</v>
          </cell>
          <cell r="J491" t="str">
            <v>SEPTEMBER, 2005</v>
          </cell>
          <cell r="K491" t="str">
            <v>TOGO</v>
          </cell>
          <cell r="L491" t="str">
            <v>SEME BORDER</v>
          </cell>
          <cell r="M491">
            <v>35.799999999999997</v>
          </cell>
          <cell r="N491" t="str">
            <v>UNION</v>
          </cell>
          <cell r="O491">
            <v>59998</v>
          </cell>
          <cell r="P491">
            <v>14999.5</v>
          </cell>
          <cell r="Q491">
            <v>44998.5</v>
          </cell>
          <cell r="R491">
            <v>45800</v>
          </cell>
          <cell r="S491" t="str">
            <v>USD</v>
          </cell>
          <cell r="T491" t="str">
            <v>DECEMBER, 2005</v>
          </cell>
          <cell r="U491">
            <v>38610</v>
          </cell>
          <cell r="V491" t="str">
            <v>UBN/0001166</v>
          </cell>
          <cell r="W491">
            <v>0</v>
          </cell>
          <cell r="Y491">
            <v>45800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</row>
        <row r="492">
          <cell r="D492">
            <v>38618</v>
          </cell>
          <cell r="F492" t="str">
            <v>FIRST</v>
          </cell>
          <cell r="G492" t="str">
            <v>DANA PLAST LIMITED</v>
          </cell>
          <cell r="H492" t="str">
            <v xml:space="preserve">VARIOUS DOMESTICS PLASTICS FINISHED ARTICLES </v>
          </cell>
          <cell r="I492" t="str">
            <v>39.24.90.00</v>
          </cell>
          <cell r="J492" t="str">
            <v>SEPTEMBER, 2005</v>
          </cell>
          <cell r="K492" t="str">
            <v>CONGO, REPUBLIC OF THE</v>
          </cell>
          <cell r="L492" t="str">
            <v>APAPA PORT</v>
          </cell>
          <cell r="M492">
            <v>10</v>
          </cell>
          <cell r="N492" t="str">
            <v>FIRST</v>
          </cell>
          <cell r="O492">
            <v>24756</v>
          </cell>
          <cell r="P492">
            <v>6189</v>
          </cell>
          <cell r="Q492">
            <v>18567</v>
          </cell>
          <cell r="R492">
            <v>18630</v>
          </cell>
          <cell r="S492" t="str">
            <v>USD</v>
          </cell>
          <cell r="T492" t="str">
            <v>DECEMBER, 2005</v>
          </cell>
          <cell r="U492">
            <v>38566</v>
          </cell>
          <cell r="V492" t="str">
            <v>FBN/0003524</v>
          </cell>
          <cell r="W492">
            <v>0</v>
          </cell>
          <cell r="Y492">
            <v>18630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</row>
        <row r="493">
          <cell r="D493">
            <v>38618</v>
          </cell>
          <cell r="F493" t="str">
            <v>NIB</v>
          </cell>
          <cell r="G493" t="str">
            <v>OLAM NIGERIA LIMITED</v>
          </cell>
          <cell r="H493" t="str">
            <v>NIGERIAN HULLED AND POLISHED SESAME SEEDS</v>
          </cell>
          <cell r="I493" t="str">
            <v>12.07.40.00</v>
          </cell>
          <cell r="J493" t="str">
            <v>SEPTEMBER, 2005</v>
          </cell>
          <cell r="K493" t="str">
            <v>SYRIA</v>
          </cell>
          <cell r="L493" t="str">
            <v>APAPA PORT</v>
          </cell>
          <cell r="M493">
            <v>432</v>
          </cell>
          <cell r="N493" t="str">
            <v>DIAMOND</v>
          </cell>
          <cell r="O493">
            <v>419580</v>
          </cell>
          <cell r="P493">
            <v>104895</v>
          </cell>
          <cell r="Q493">
            <v>314685</v>
          </cell>
          <cell r="R493">
            <v>324000</v>
          </cell>
          <cell r="S493" t="str">
            <v>USD</v>
          </cell>
          <cell r="T493" t="str">
            <v>DECEMBER, 2005</v>
          </cell>
          <cell r="U493">
            <v>38609</v>
          </cell>
          <cell r="V493" t="str">
            <v>DBL/0002174</v>
          </cell>
          <cell r="W493">
            <v>0</v>
          </cell>
          <cell r="Y493">
            <v>324000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</row>
        <row r="494">
          <cell r="D494">
            <v>38618</v>
          </cell>
          <cell r="F494" t="str">
            <v>NBM</v>
          </cell>
          <cell r="G494" t="str">
            <v>PRESCO PLC</v>
          </cell>
          <cell r="H494" t="str">
            <v>CAUSTIC SODAS</v>
          </cell>
          <cell r="I494" t="str">
            <v>34.02.00.00</v>
          </cell>
          <cell r="J494" t="str">
            <v>SEPTEMBER, 2005</v>
          </cell>
          <cell r="K494" t="str">
            <v>GABON</v>
          </cell>
          <cell r="L494" t="str">
            <v>APAPA PORT</v>
          </cell>
          <cell r="M494">
            <v>43.2</v>
          </cell>
          <cell r="N494" t="str">
            <v>DIAMOND</v>
          </cell>
          <cell r="O494">
            <v>26270.400000000001</v>
          </cell>
          <cell r="P494">
            <v>6567.6</v>
          </cell>
          <cell r="Q494">
            <v>19702.8</v>
          </cell>
          <cell r="R494">
            <v>16000</v>
          </cell>
          <cell r="S494" t="str">
            <v>EUR</v>
          </cell>
          <cell r="T494" t="str">
            <v>DECEMBER, 2005</v>
          </cell>
          <cell r="U494">
            <v>38614</v>
          </cell>
          <cell r="V494" t="str">
            <v>DBL/0008994</v>
          </cell>
          <cell r="W494">
            <v>0</v>
          </cell>
          <cell r="Y494">
            <v>0</v>
          </cell>
          <cell r="Z494">
            <v>16000</v>
          </cell>
          <cell r="AA494">
            <v>0</v>
          </cell>
          <cell r="AB494">
            <v>0</v>
          </cell>
          <cell r="AC494">
            <v>0</v>
          </cell>
        </row>
        <row r="495">
          <cell r="D495">
            <v>38618</v>
          </cell>
          <cell r="F495" t="str">
            <v>CAPITAL</v>
          </cell>
          <cell r="G495" t="str">
            <v>SONNEX PACKAGING NIG. LIMITED</v>
          </cell>
          <cell r="H495" t="str">
            <v>PREFORMS</v>
          </cell>
          <cell r="I495" t="str">
            <v>39.01.60.00</v>
          </cell>
          <cell r="J495" t="str">
            <v>SEPTEMBER, 2005</v>
          </cell>
          <cell r="K495" t="str">
            <v>GHANA</v>
          </cell>
          <cell r="L495" t="str">
            <v>APAPA PORT</v>
          </cell>
          <cell r="M495">
            <v>14.1</v>
          </cell>
          <cell r="N495" t="str">
            <v>NUB</v>
          </cell>
          <cell r="O495">
            <v>34970.050000000003</v>
          </cell>
          <cell r="P495">
            <v>8742.5125000000007</v>
          </cell>
          <cell r="Q495">
            <v>26227.537499999999</v>
          </cell>
          <cell r="R495">
            <v>27003.9</v>
          </cell>
          <cell r="S495" t="str">
            <v>USD</v>
          </cell>
          <cell r="T495" t="str">
            <v>DECEMBER, 2005</v>
          </cell>
          <cell r="U495">
            <v>38616</v>
          </cell>
          <cell r="V495" t="str">
            <v>NUB/00096</v>
          </cell>
          <cell r="W495">
            <v>0</v>
          </cell>
          <cell r="Y495">
            <v>27003.9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</row>
        <row r="496">
          <cell r="D496">
            <v>38618</v>
          </cell>
          <cell r="F496" t="str">
            <v>NIB</v>
          </cell>
          <cell r="G496" t="str">
            <v>OLAM NIGERIA LIMITED</v>
          </cell>
          <cell r="H496" t="str">
            <v>NIGERIAN DRIED SPLIT GINGER - AFFLATOXIN FREE</v>
          </cell>
          <cell r="I496" t="str">
            <v>09.10.10.00</v>
          </cell>
          <cell r="J496" t="str">
            <v>SEPTEMBER, 2005</v>
          </cell>
          <cell r="K496" t="str">
            <v>INDIA</v>
          </cell>
          <cell r="L496" t="str">
            <v>APAPA PORT</v>
          </cell>
          <cell r="M496">
            <v>22.3</v>
          </cell>
          <cell r="N496" t="str">
            <v>DIAMOND</v>
          </cell>
          <cell r="O496">
            <v>64313.919999999998</v>
          </cell>
          <cell r="P496">
            <v>16078.48</v>
          </cell>
          <cell r="Q496">
            <v>48235.44</v>
          </cell>
          <cell r="R496">
            <v>48400</v>
          </cell>
          <cell r="S496" t="str">
            <v>USD</v>
          </cell>
          <cell r="T496" t="str">
            <v>DECEMBER, 2005</v>
          </cell>
          <cell r="U496">
            <v>38533</v>
          </cell>
          <cell r="V496" t="str">
            <v>DBL/0001646</v>
          </cell>
          <cell r="W496">
            <v>0</v>
          </cell>
          <cell r="Y496">
            <v>48400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</row>
        <row r="497">
          <cell r="D497">
            <v>38618</v>
          </cell>
          <cell r="F497" t="str">
            <v>UNION</v>
          </cell>
          <cell r="G497" t="str">
            <v>WEST AFRICAN RUBBER PRODUCTS (NIG) LIMITED</v>
          </cell>
          <cell r="H497" t="str">
            <v>ASSORTED BATHROOM SLIPPERS</v>
          </cell>
          <cell r="I497" t="str">
            <v>64.02.99.00</v>
          </cell>
          <cell r="J497" t="str">
            <v>SEPTEMBER, 2005</v>
          </cell>
          <cell r="K497" t="str">
            <v>TOGO</v>
          </cell>
          <cell r="L497" t="str">
            <v>SEME BORDER</v>
          </cell>
          <cell r="M497">
            <v>36.299999999999997</v>
          </cell>
          <cell r="N497" t="str">
            <v>UNION</v>
          </cell>
          <cell r="O497">
            <v>61046</v>
          </cell>
          <cell r="P497">
            <v>15261.5</v>
          </cell>
          <cell r="Q497">
            <v>45784.5</v>
          </cell>
          <cell r="R497">
            <v>46600</v>
          </cell>
          <cell r="S497" t="str">
            <v>USD</v>
          </cell>
          <cell r="T497" t="str">
            <v>DECEMBER, 2005</v>
          </cell>
          <cell r="U497">
            <v>38610</v>
          </cell>
          <cell r="V497" t="str">
            <v>UBN / 001165</v>
          </cell>
          <cell r="W497">
            <v>0</v>
          </cell>
          <cell r="Y497">
            <v>46600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</row>
        <row r="498">
          <cell r="D498">
            <v>38618</v>
          </cell>
          <cell r="F498" t="str">
            <v>NIB</v>
          </cell>
          <cell r="G498" t="str">
            <v>SUNFLAG (NIGERIA) LIMITED</v>
          </cell>
          <cell r="H498" t="str">
            <v>FABRIC 100 PCT COTTON GREY 20X20 60X55 65" ROLLS - A  GRADES.</v>
          </cell>
          <cell r="I498" t="str">
            <v>52.09.11.00</v>
          </cell>
          <cell r="J498" t="str">
            <v>SEPTEMBER, 2005</v>
          </cell>
          <cell r="K498" t="str">
            <v>PORTUGAL</v>
          </cell>
          <cell r="L498" t="str">
            <v>APAPA PORT</v>
          </cell>
          <cell r="M498">
            <v>21.5</v>
          </cell>
          <cell r="N498" t="str">
            <v>ZENITH</v>
          </cell>
          <cell r="O498">
            <v>62759.92</v>
          </cell>
          <cell r="P498">
            <v>15689.98</v>
          </cell>
          <cell r="Q498">
            <v>47069.94</v>
          </cell>
          <cell r="R498">
            <v>48463.26</v>
          </cell>
          <cell r="S498" t="str">
            <v>USD</v>
          </cell>
          <cell r="T498" t="str">
            <v>DECEMBER, 2005</v>
          </cell>
          <cell r="U498">
            <v>38615</v>
          </cell>
          <cell r="V498" t="str">
            <v>ZENITH/007253</v>
          </cell>
          <cell r="W498">
            <v>0</v>
          </cell>
          <cell r="Y498">
            <v>48463.26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</row>
        <row r="499">
          <cell r="D499">
            <v>38618</v>
          </cell>
          <cell r="F499" t="str">
            <v>FIRST</v>
          </cell>
          <cell r="G499" t="str">
            <v>DANA PLAST LIMITED</v>
          </cell>
          <cell r="H499" t="str">
            <v xml:space="preserve">VARIOUS DOMESTIC FINISHED PLASTICS ARTICLES </v>
          </cell>
          <cell r="I499" t="str">
            <v>39.23.10.00</v>
          </cell>
          <cell r="J499" t="str">
            <v>SEPTEMBER, 2005</v>
          </cell>
          <cell r="K499" t="str">
            <v>CONGO, REPUBLIC OF THE</v>
          </cell>
          <cell r="L499" t="str">
            <v>APAPA PORT</v>
          </cell>
          <cell r="M499">
            <v>16.2</v>
          </cell>
          <cell r="N499" t="str">
            <v>FIRST</v>
          </cell>
          <cell r="O499">
            <v>43241</v>
          </cell>
          <cell r="P499">
            <v>10810.25</v>
          </cell>
          <cell r="Q499">
            <v>32430.75</v>
          </cell>
          <cell r="R499">
            <v>33390</v>
          </cell>
          <cell r="S499" t="str">
            <v>USD</v>
          </cell>
          <cell r="T499" t="str">
            <v>DECEMBER, 2005</v>
          </cell>
          <cell r="U499">
            <v>38610</v>
          </cell>
          <cell r="V499" t="str">
            <v>FBN/0050950</v>
          </cell>
          <cell r="W499">
            <v>0</v>
          </cell>
          <cell r="Y499">
            <v>33390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</row>
        <row r="500">
          <cell r="D500">
            <v>38621</v>
          </cell>
          <cell r="F500" t="str">
            <v>NBM</v>
          </cell>
          <cell r="G500" t="str">
            <v>ALKEM NIGERIA LIMITED</v>
          </cell>
          <cell r="H500" t="str">
            <v>POLYESTER STAPLE FIBRE</v>
          </cell>
          <cell r="I500" t="str">
            <v>55.03.20.00</v>
          </cell>
          <cell r="J500" t="str">
            <v>SEPTEMBER, 2005</v>
          </cell>
          <cell r="K500" t="str">
            <v>UNITED KINGDOM</v>
          </cell>
          <cell r="L500" t="str">
            <v>APAPA PORT</v>
          </cell>
          <cell r="M500">
            <v>56.1</v>
          </cell>
          <cell r="N500" t="str">
            <v>ZENITH</v>
          </cell>
          <cell r="O500">
            <v>86934</v>
          </cell>
          <cell r="P500">
            <v>21733.5</v>
          </cell>
          <cell r="Q500">
            <v>65200.5</v>
          </cell>
          <cell r="R500">
            <v>38418.910000000003</v>
          </cell>
          <cell r="S500" t="str">
            <v>GBP</v>
          </cell>
          <cell r="T500" t="str">
            <v>DECEMBER, 2005</v>
          </cell>
          <cell r="U500">
            <v>38617</v>
          </cell>
          <cell r="V500" t="str">
            <v>ZENITH/005028</v>
          </cell>
          <cell r="W500">
            <v>0</v>
          </cell>
          <cell r="Y500">
            <v>0</v>
          </cell>
          <cell r="Z500">
            <v>0</v>
          </cell>
          <cell r="AA500">
            <v>38418.910000000003</v>
          </cell>
          <cell r="AB500">
            <v>0</v>
          </cell>
          <cell r="AC500">
            <v>0</v>
          </cell>
        </row>
        <row r="501">
          <cell r="D501">
            <v>38621</v>
          </cell>
          <cell r="F501" t="str">
            <v>INMB</v>
          </cell>
          <cell r="G501" t="str">
            <v>BANARLY (NIGERIA) LIMITED</v>
          </cell>
          <cell r="H501" t="str">
            <v xml:space="preserve">FROZEN SHRIMPS TIGER AND WHITE AND CUTTLE FISH </v>
          </cell>
          <cell r="I501" t="str">
            <v>03.06.13.00</v>
          </cell>
          <cell r="J501" t="str">
            <v>SEPTEMBER, 2005</v>
          </cell>
          <cell r="K501" t="str">
            <v>NETHERLANDS</v>
          </cell>
          <cell r="L501" t="str">
            <v>APAPA PORT</v>
          </cell>
          <cell r="M501">
            <v>25.2</v>
          </cell>
          <cell r="N501" t="str">
            <v>ZENITH</v>
          </cell>
          <cell r="O501">
            <v>181169.98</v>
          </cell>
          <cell r="P501">
            <v>45292.495000000003</v>
          </cell>
          <cell r="Q501">
            <v>135877.48499999999</v>
          </cell>
          <cell r="R501">
            <v>139899.6</v>
          </cell>
          <cell r="S501" t="str">
            <v>USD</v>
          </cell>
          <cell r="T501" t="str">
            <v>DECEMBER, 2005</v>
          </cell>
          <cell r="U501">
            <v>38614</v>
          </cell>
          <cell r="V501" t="str">
            <v>ZENITH/003789</v>
          </cell>
          <cell r="W501">
            <v>0</v>
          </cell>
          <cell r="Y501">
            <v>139899.6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</row>
        <row r="502">
          <cell r="D502">
            <v>38621</v>
          </cell>
          <cell r="F502" t="str">
            <v>ECO</v>
          </cell>
          <cell r="G502" t="str">
            <v>UNILEVER NIGERIA PLC</v>
          </cell>
          <cell r="H502" t="str">
            <v>RED CLOSE-UP FAMILY TOOTHPASTE PROMO</v>
          </cell>
          <cell r="I502" t="str">
            <v>33.06.10.00</v>
          </cell>
          <cell r="J502" t="str">
            <v>SEPTEMBER, 2005</v>
          </cell>
          <cell r="K502" t="str">
            <v>GHANA</v>
          </cell>
          <cell r="L502" t="str">
            <v>IDI-IROKO BORDER</v>
          </cell>
          <cell r="M502">
            <v>55.3</v>
          </cell>
          <cell r="N502" t="str">
            <v>AFRIBANK</v>
          </cell>
          <cell r="O502">
            <v>176737.44</v>
          </cell>
          <cell r="P502">
            <v>44184.36</v>
          </cell>
          <cell r="Q502">
            <v>132553.07999999999</v>
          </cell>
          <cell r="R502">
            <v>133891.70000000001</v>
          </cell>
          <cell r="S502" t="str">
            <v>USD</v>
          </cell>
          <cell r="T502" t="str">
            <v>DECEMBER, 2005</v>
          </cell>
          <cell r="U502">
            <v>38615</v>
          </cell>
          <cell r="V502" t="str">
            <v>AFRIBANK/AF000157</v>
          </cell>
          <cell r="W502">
            <v>0</v>
          </cell>
          <cell r="Y502">
            <v>133891.70000000001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</row>
        <row r="503">
          <cell r="D503">
            <v>38621</v>
          </cell>
          <cell r="F503" t="str">
            <v>MAGNUM</v>
          </cell>
          <cell r="G503" t="str">
            <v>UNITED FISHERIES LIMITED</v>
          </cell>
          <cell r="H503" t="str">
            <v>FROZEN SHRIMPS</v>
          </cell>
          <cell r="I503" t="str">
            <v>03.06.13.00</v>
          </cell>
          <cell r="J503" t="str">
            <v>SEPTEMBER, 2005</v>
          </cell>
          <cell r="K503" t="str">
            <v>FRANCE</v>
          </cell>
          <cell r="L503" t="str">
            <v>APAPA PORT</v>
          </cell>
          <cell r="M503">
            <v>21.4</v>
          </cell>
          <cell r="N503" t="str">
            <v>NUB</v>
          </cell>
          <cell r="O503">
            <v>88899.67</v>
          </cell>
          <cell r="P503">
            <v>22224.9175</v>
          </cell>
          <cell r="Q503">
            <v>66674.752500000002</v>
          </cell>
          <cell r="R503">
            <v>69611.399999999994</v>
          </cell>
          <cell r="S503" t="str">
            <v>USD</v>
          </cell>
          <cell r="T503" t="str">
            <v>DECEMBER, 2005</v>
          </cell>
          <cell r="U503">
            <v>38616</v>
          </cell>
          <cell r="V503" t="str">
            <v>NUB/00097</v>
          </cell>
          <cell r="W503">
            <v>0</v>
          </cell>
          <cell r="Y503">
            <v>69611.399999999994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</row>
        <row r="504">
          <cell r="D504">
            <v>38621</v>
          </cell>
          <cell r="F504" t="str">
            <v>ECO</v>
          </cell>
          <cell r="G504" t="str">
            <v>SUN AND SAND INDUSTRIES LIMITED</v>
          </cell>
          <cell r="H504" t="str">
            <v>ALUMINIUM ALLOY/INGOT</v>
          </cell>
          <cell r="I504" t="str">
            <v>76.01.20.00</v>
          </cell>
          <cell r="J504" t="str">
            <v>SEPTEMBER, 2005</v>
          </cell>
          <cell r="K504" t="str">
            <v>UNITED ARAB EMIRATES (UAE)</v>
          </cell>
          <cell r="L504" t="str">
            <v>APAPA PORT</v>
          </cell>
          <cell r="M504">
            <v>52.216000000000001</v>
          </cell>
          <cell r="N504" t="str">
            <v>ZENITH</v>
          </cell>
          <cell r="O504">
            <v>126448.98</v>
          </cell>
          <cell r="P504">
            <v>31612.244999999999</v>
          </cell>
          <cell r="Q504">
            <v>94836.735000000001</v>
          </cell>
          <cell r="R504">
            <v>97644</v>
          </cell>
          <cell r="S504" t="str">
            <v>USD</v>
          </cell>
          <cell r="T504" t="str">
            <v>DECEMBER, 2005</v>
          </cell>
          <cell r="U504">
            <v>38618</v>
          </cell>
          <cell r="V504" t="str">
            <v>ZENITH/005827</v>
          </cell>
          <cell r="W504">
            <v>0</v>
          </cell>
          <cell r="Y504">
            <v>97644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</row>
        <row r="505">
          <cell r="D505">
            <v>38621</v>
          </cell>
          <cell r="F505" t="str">
            <v>OMEGA</v>
          </cell>
          <cell r="G505" t="str">
            <v>WAN WOOD NIGERIA LIMITED</v>
          </cell>
          <cell r="H505" t="str">
            <v>PROCESSED WOOD STRIPS( SEMI-IROKO)</v>
          </cell>
          <cell r="I505" t="str">
            <v>44.09.00.00</v>
          </cell>
          <cell r="J505" t="str">
            <v>SEPTEMBER, 2005</v>
          </cell>
          <cell r="K505" t="str">
            <v>ITALY</v>
          </cell>
          <cell r="L505" t="str">
            <v>TINCAN ISLAND</v>
          </cell>
          <cell r="M505">
            <v>18</v>
          </cell>
          <cell r="N505" t="str">
            <v>OCEANIC</v>
          </cell>
          <cell r="O505">
            <v>8320</v>
          </cell>
          <cell r="P505">
            <v>2080</v>
          </cell>
          <cell r="Q505">
            <v>6240</v>
          </cell>
          <cell r="R505">
            <v>6460</v>
          </cell>
          <cell r="S505" t="str">
            <v>USD</v>
          </cell>
          <cell r="T505" t="str">
            <v>DECEMBER, 2005</v>
          </cell>
          <cell r="U505">
            <v>38615</v>
          </cell>
          <cell r="V505" t="str">
            <v>OCEANIC/A 0082469</v>
          </cell>
          <cell r="W505">
            <v>0</v>
          </cell>
          <cell r="Y505">
            <v>6460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</row>
        <row r="506">
          <cell r="D506">
            <v>38621</v>
          </cell>
          <cell r="F506" t="str">
            <v>CHARTERED</v>
          </cell>
          <cell r="G506" t="str">
            <v>MICROFEED NIGERIA LIMITED</v>
          </cell>
          <cell r="H506" t="str">
            <v>PROCESSED WOOD PRODUCTS (IROKO)</v>
          </cell>
          <cell r="I506" t="str">
            <v>44.09.00.00</v>
          </cell>
          <cell r="J506" t="str">
            <v>SEPTEMBER, 2005</v>
          </cell>
          <cell r="K506" t="str">
            <v>ITALY</v>
          </cell>
          <cell r="L506" t="str">
            <v>TINCAN ISLAND</v>
          </cell>
          <cell r="M506">
            <v>18</v>
          </cell>
          <cell r="N506" t="str">
            <v>PRUDENT</v>
          </cell>
          <cell r="O506">
            <v>23185</v>
          </cell>
          <cell r="P506">
            <v>5796.25</v>
          </cell>
          <cell r="Q506">
            <v>17388.75</v>
          </cell>
          <cell r="R506">
            <v>17901</v>
          </cell>
          <cell r="S506" t="str">
            <v>USD</v>
          </cell>
          <cell r="T506" t="str">
            <v>DECEMBER, 2005</v>
          </cell>
          <cell r="U506">
            <v>38611</v>
          </cell>
          <cell r="V506" t="str">
            <v>DBL/2640131</v>
          </cell>
          <cell r="W506">
            <v>0</v>
          </cell>
          <cell r="Y506">
            <v>17901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</row>
        <row r="507">
          <cell r="D507">
            <v>38621</v>
          </cell>
          <cell r="F507" t="str">
            <v>OMEGA</v>
          </cell>
          <cell r="G507" t="str">
            <v>OVERLAND TECHNICAL COMPANY LIMITED</v>
          </cell>
          <cell r="H507" t="str">
            <v>FINISHED WOODEN PARQUET FLOORING ELEMENTS (APA-DOUSSIE)</v>
          </cell>
          <cell r="I507" t="str">
            <v>44.09.00.00</v>
          </cell>
          <cell r="J507" t="str">
            <v>SEPTEMBER, 2005</v>
          </cell>
          <cell r="K507" t="str">
            <v>ITALY</v>
          </cell>
          <cell r="L507" t="str">
            <v>TINCAN ISLAND</v>
          </cell>
          <cell r="M507">
            <v>36</v>
          </cell>
          <cell r="N507" t="str">
            <v>UBA</v>
          </cell>
          <cell r="O507">
            <v>47708.7</v>
          </cell>
          <cell r="P507">
            <v>11927.174999999999</v>
          </cell>
          <cell r="Q507">
            <v>35781.525000000001</v>
          </cell>
          <cell r="R507">
            <v>35871.199999999997</v>
          </cell>
          <cell r="S507" t="str">
            <v>USD</v>
          </cell>
          <cell r="T507" t="str">
            <v>DECEMBER, 2005</v>
          </cell>
          <cell r="U507">
            <v>38610</v>
          </cell>
          <cell r="V507" t="str">
            <v>UBA/0000634</v>
          </cell>
          <cell r="W507" t="str">
            <v>UBA/0000633</v>
          </cell>
          <cell r="Y507">
            <v>35871.199999999997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</row>
        <row r="508">
          <cell r="D508">
            <v>38621</v>
          </cell>
          <cell r="F508" t="str">
            <v>CHARTERED</v>
          </cell>
          <cell r="G508" t="str">
            <v>MICROFEED NIGERIA LIMITED</v>
          </cell>
          <cell r="H508" t="str">
            <v>PROCESSED WOOD PRODUCTS (APA)</v>
          </cell>
          <cell r="I508" t="str">
            <v>44.09.00.00</v>
          </cell>
          <cell r="J508" t="str">
            <v>SEPTEMBER, 2005</v>
          </cell>
          <cell r="K508" t="str">
            <v>ITALY</v>
          </cell>
          <cell r="L508" t="str">
            <v>TINCAN ISLAND</v>
          </cell>
          <cell r="M508">
            <v>18</v>
          </cell>
          <cell r="N508" t="str">
            <v>DIAMOND</v>
          </cell>
          <cell r="O508">
            <v>27860</v>
          </cell>
          <cell r="P508">
            <v>6965</v>
          </cell>
          <cell r="Q508">
            <v>20895</v>
          </cell>
          <cell r="R508">
            <v>21511</v>
          </cell>
          <cell r="S508" t="str">
            <v>USD</v>
          </cell>
          <cell r="T508" t="str">
            <v>DECEMBER, 2005</v>
          </cell>
          <cell r="U508">
            <v>38611</v>
          </cell>
          <cell r="V508" t="str">
            <v>DBL/2640132</v>
          </cell>
          <cell r="W508">
            <v>0</v>
          </cell>
          <cell r="Y508">
            <v>21511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</row>
        <row r="509">
          <cell r="D509">
            <v>38621</v>
          </cell>
          <cell r="F509" t="str">
            <v>CHARTERED</v>
          </cell>
          <cell r="G509" t="str">
            <v>UNITED FISHERIES LIMITED</v>
          </cell>
          <cell r="H509" t="str">
            <v>FROZEN SHRIMPS AND CRABS</v>
          </cell>
          <cell r="I509" t="str">
            <v>03.06.13.00</v>
          </cell>
          <cell r="J509" t="str">
            <v>SEPTEMBER, 2005</v>
          </cell>
          <cell r="K509" t="str">
            <v>NETHERLANDS</v>
          </cell>
          <cell r="L509" t="str">
            <v>APAPA PORT</v>
          </cell>
          <cell r="M509">
            <v>8.8000000000000007</v>
          </cell>
          <cell r="N509" t="str">
            <v>NUB</v>
          </cell>
          <cell r="O509">
            <v>39645.64</v>
          </cell>
          <cell r="P509">
            <v>9911.41</v>
          </cell>
          <cell r="Q509">
            <v>29734.23</v>
          </cell>
          <cell r="R509">
            <v>30592.2</v>
          </cell>
          <cell r="S509" t="str">
            <v>USD</v>
          </cell>
          <cell r="T509" t="str">
            <v>DECEMBER, 2005</v>
          </cell>
          <cell r="U509">
            <v>38617</v>
          </cell>
          <cell r="V509" t="str">
            <v>NUB/00098</v>
          </cell>
          <cell r="W509">
            <v>0</v>
          </cell>
          <cell r="Y509">
            <v>30592.2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</row>
        <row r="510">
          <cell r="D510">
            <v>38621</v>
          </cell>
          <cell r="F510" t="str">
            <v>DIAMOND</v>
          </cell>
          <cell r="G510" t="str">
            <v>OLAM NIGERIA LIMITED</v>
          </cell>
          <cell r="H510" t="str">
            <v>NIGERIAN RAW COTTON LINT</v>
          </cell>
          <cell r="I510" t="str">
            <v>52.01.00.00</v>
          </cell>
          <cell r="J510" t="str">
            <v>SEPTEMBER, 2005</v>
          </cell>
          <cell r="K510" t="str">
            <v>BANGLADESH</v>
          </cell>
          <cell r="L510" t="str">
            <v>APAPA PORT</v>
          </cell>
          <cell r="M510">
            <v>211.8</v>
          </cell>
          <cell r="N510" t="str">
            <v>DIAMOND</v>
          </cell>
          <cell r="O510">
            <v>271950</v>
          </cell>
          <cell r="P510">
            <v>67987.5</v>
          </cell>
          <cell r="Q510">
            <v>203962.5</v>
          </cell>
          <cell r="R510">
            <v>209790</v>
          </cell>
          <cell r="S510" t="str">
            <v>USD</v>
          </cell>
          <cell r="T510" t="str">
            <v>DECEMBER, 2005</v>
          </cell>
          <cell r="U510">
            <v>38609</v>
          </cell>
          <cell r="V510" t="str">
            <v>DBL/0002175</v>
          </cell>
          <cell r="W510">
            <v>0</v>
          </cell>
          <cell r="Y510">
            <v>209790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</row>
        <row r="511">
          <cell r="D511">
            <v>38621</v>
          </cell>
          <cell r="F511" t="str">
            <v>CHARTERED</v>
          </cell>
          <cell r="G511" t="str">
            <v>MICROFEED NIGERIA LIMITED</v>
          </cell>
          <cell r="H511" t="str">
            <v>PROCESSED WOOD PRODUCT (IROKO)</v>
          </cell>
          <cell r="I511" t="str">
            <v>44.09.00.00</v>
          </cell>
          <cell r="J511" t="str">
            <v>SEPTEMBER, 2005</v>
          </cell>
          <cell r="K511" t="str">
            <v>PORTUGAL</v>
          </cell>
          <cell r="L511" t="str">
            <v>TINCAN ISLAND</v>
          </cell>
          <cell r="M511">
            <v>18</v>
          </cell>
          <cell r="N511" t="str">
            <v>DIAMOND</v>
          </cell>
          <cell r="O511">
            <v>25293.3</v>
          </cell>
          <cell r="P511">
            <v>6323.3249999999998</v>
          </cell>
          <cell r="Q511">
            <v>18969.974999999999</v>
          </cell>
          <cell r="R511">
            <v>19530</v>
          </cell>
          <cell r="S511" t="str">
            <v>USD</v>
          </cell>
          <cell r="T511" t="str">
            <v>DECEMBER, 2005</v>
          </cell>
          <cell r="U511">
            <v>38617</v>
          </cell>
          <cell r="V511" t="str">
            <v>DBL/2636094</v>
          </cell>
          <cell r="W511">
            <v>0</v>
          </cell>
          <cell r="Y511">
            <v>19530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</row>
        <row r="512">
          <cell r="D512">
            <v>38621</v>
          </cell>
          <cell r="F512" t="str">
            <v>ECO</v>
          </cell>
          <cell r="G512" t="str">
            <v>SUN AND SAND INDUSTRIES LIMITED</v>
          </cell>
          <cell r="H512" t="str">
            <v>ALUMINIUM ALLOY/INGOT</v>
          </cell>
          <cell r="I512" t="str">
            <v>76.01.20.00</v>
          </cell>
          <cell r="J512" t="str">
            <v>SEPTEMBER, 2005</v>
          </cell>
          <cell r="K512" t="str">
            <v>UNITED ARAB EMIRATES (UAE)</v>
          </cell>
          <cell r="L512" t="str">
            <v>APAPA PORT</v>
          </cell>
          <cell r="M512">
            <v>52.5</v>
          </cell>
          <cell r="N512" t="str">
            <v>ZENITH</v>
          </cell>
          <cell r="O512">
            <v>125769.11</v>
          </cell>
          <cell r="P512">
            <v>31442.2775</v>
          </cell>
          <cell r="Q512">
            <v>94326.832500000004</v>
          </cell>
          <cell r="R512">
            <v>97119</v>
          </cell>
          <cell r="S512" t="str">
            <v>USD</v>
          </cell>
          <cell r="T512" t="str">
            <v>DECEMBER, 2005</v>
          </cell>
          <cell r="U512">
            <v>38616</v>
          </cell>
          <cell r="V512" t="str">
            <v>ZENITH/005818</v>
          </cell>
          <cell r="W512">
            <v>0</v>
          </cell>
          <cell r="Y512">
            <v>97119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</row>
        <row r="513">
          <cell r="D513">
            <v>38621</v>
          </cell>
          <cell r="F513" t="str">
            <v>SCB</v>
          </cell>
          <cell r="G513" t="str">
            <v>ALKEM NIGERIA LIMITED</v>
          </cell>
          <cell r="H513" t="str">
            <v>POLYESTER STAPLE FIBRE</v>
          </cell>
          <cell r="I513" t="str">
            <v>55.03.20.00</v>
          </cell>
          <cell r="J513" t="str">
            <v>SEPTEMBER, 2005</v>
          </cell>
          <cell r="K513" t="str">
            <v>GERMANY</v>
          </cell>
          <cell r="L513" t="str">
            <v>APAPA PORT</v>
          </cell>
          <cell r="M513">
            <v>85.7</v>
          </cell>
          <cell r="N513" t="str">
            <v>ZENITH</v>
          </cell>
          <cell r="O513">
            <v>233053.49</v>
          </cell>
          <cell r="P513">
            <v>58263.372499999998</v>
          </cell>
          <cell r="Q513">
            <v>174790.11749999999</v>
          </cell>
          <cell r="R513">
            <v>93599.32</v>
          </cell>
          <cell r="S513" t="str">
            <v>EUR</v>
          </cell>
          <cell r="T513" t="str">
            <v>DECEMBER, 2005</v>
          </cell>
          <cell r="U513">
            <v>38617</v>
          </cell>
          <cell r="V513" t="str">
            <v>ZENITH/005273</v>
          </cell>
          <cell r="W513">
            <v>0</v>
          </cell>
          <cell r="Y513">
            <v>0</v>
          </cell>
          <cell r="Z513">
            <v>93599.32</v>
          </cell>
          <cell r="AA513">
            <v>0</v>
          </cell>
          <cell r="AB513">
            <v>0</v>
          </cell>
          <cell r="AC513">
            <v>0</v>
          </cell>
        </row>
        <row r="514">
          <cell r="D514">
            <v>38621</v>
          </cell>
          <cell r="F514" t="str">
            <v>SCB</v>
          </cell>
          <cell r="G514" t="str">
            <v>ALKEM NIGERIA LIMITED</v>
          </cell>
          <cell r="H514" t="str">
            <v>POLYESTER STAPLE FIBRE</v>
          </cell>
          <cell r="I514" t="str">
            <v>55.03.20.00</v>
          </cell>
          <cell r="J514" t="str">
            <v>SEPTEMBER, 2005</v>
          </cell>
          <cell r="K514" t="str">
            <v>GERMANY</v>
          </cell>
          <cell r="L514" t="str">
            <v>APAPA PORT</v>
          </cell>
          <cell r="M514">
            <v>107.7</v>
          </cell>
          <cell r="N514" t="str">
            <v>ZENITH</v>
          </cell>
          <cell r="O514">
            <v>275605.08</v>
          </cell>
          <cell r="P514">
            <v>68901.27</v>
          </cell>
          <cell r="Q514">
            <v>206703.81</v>
          </cell>
          <cell r="R514">
            <v>110688.96000000001</v>
          </cell>
          <cell r="S514" t="str">
            <v>EUR</v>
          </cell>
          <cell r="T514" t="str">
            <v>DECEMBER, 2005</v>
          </cell>
          <cell r="U514">
            <v>38617</v>
          </cell>
          <cell r="V514" t="str">
            <v>ZENITH/005271</v>
          </cell>
          <cell r="W514">
            <v>0</v>
          </cell>
          <cell r="Y514">
            <v>0</v>
          </cell>
          <cell r="Z514">
            <v>110688.96000000001</v>
          </cell>
          <cell r="AA514">
            <v>0</v>
          </cell>
          <cell r="AB514">
            <v>0</v>
          </cell>
          <cell r="AC514">
            <v>0</v>
          </cell>
        </row>
        <row r="515">
          <cell r="D515">
            <v>38621</v>
          </cell>
          <cell r="F515" t="str">
            <v>CHARTERED</v>
          </cell>
          <cell r="G515" t="str">
            <v>MICROFEED NIGERIA LIMITED</v>
          </cell>
          <cell r="H515" t="str">
            <v>PROCESSED WOOD PRODUCTS (IROKO)</v>
          </cell>
          <cell r="I515" t="str">
            <v>44.09.00.00</v>
          </cell>
          <cell r="J515" t="str">
            <v>SEPTEMBER, 2005</v>
          </cell>
          <cell r="K515" t="str">
            <v>ITALY</v>
          </cell>
          <cell r="L515" t="str">
            <v>TINCAN ISLAND</v>
          </cell>
          <cell r="M515">
            <v>18</v>
          </cell>
          <cell r="N515" t="str">
            <v>DIAMOND</v>
          </cell>
          <cell r="O515">
            <v>25216.89</v>
          </cell>
          <cell r="P515">
            <v>6304.2224999999999</v>
          </cell>
          <cell r="Q515">
            <v>18912.6675</v>
          </cell>
          <cell r="R515">
            <v>19471</v>
          </cell>
          <cell r="S515" t="str">
            <v>USD</v>
          </cell>
          <cell r="T515" t="str">
            <v>DECEMBER, 2005</v>
          </cell>
          <cell r="U515">
            <v>38617</v>
          </cell>
          <cell r="V515" t="str">
            <v>DBL/2636094</v>
          </cell>
          <cell r="W515">
            <v>0</v>
          </cell>
          <cell r="Y515">
            <v>19471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</row>
        <row r="516">
          <cell r="D516">
            <v>38621</v>
          </cell>
          <cell r="F516" t="str">
            <v>CHARTERED</v>
          </cell>
          <cell r="G516" t="str">
            <v>MICROFEED NIGERIA LIMITED</v>
          </cell>
          <cell r="H516" t="str">
            <v>PROCESSED WOOD PRODUCTS (APA)</v>
          </cell>
          <cell r="I516" t="str">
            <v>44.09.00.00</v>
          </cell>
          <cell r="J516" t="str">
            <v>SEPTEMBER, 2005</v>
          </cell>
          <cell r="K516" t="str">
            <v>FRANCE</v>
          </cell>
          <cell r="L516" t="str">
            <v>TINCAN ISLAND</v>
          </cell>
          <cell r="M516">
            <v>18</v>
          </cell>
          <cell r="N516" t="str">
            <v>DIAMOND</v>
          </cell>
          <cell r="O516">
            <v>26615</v>
          </cell>
          <cell r="P516">
            <v>6653.75</v>
          </cell>
          <cell r="Q516">
            <v>19961.25</v>
          </cell>
          <cell r="R516">
            <v>20549</v>
          </cell>
          <cell r="S516" t="str">
            <v>USD</v>
          </cell>
          <cell r="T516" t="str">
            <v>DECEMBER, 2005</v>
          </cell>
          <cell r="U516">
            <v>38611</v>
          </cell>
          <cell r="V516" t="str">
            <v>DBL/2640129</v>
          </cell>
          <cell r="W516">
            <v>0</v>
          </cell>
          <cell r="Y516">
            <v>20549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</row>
        <row r="517">
          <cell r="D517">
            <v>38621</v>
          </cell>
          <cell r="F517" t="str">
            <v>CHARTERED</v>
          </cell>
          <cell r="G517" t="str">
            <v>MICROFEED NIGERIA LIMITED</v>
          </cell>
          <cell r="H517" t="str">
            <v>PROCESSED WOOD PRODUCT (IROKO)</v>
          </cell>
          <cell r="I517" t="str">
            <v>44.09.00.00</v>
          </cell>
          <cell r="J517" t="str">
            <v>SEPTEMBER, 2005</v>
          </cell>
          <cell r="K517" t="str">
            <v>INDONESIA</v>
          </cell>
          <cell r="L517" t="str">
            <v>TINCAN ISLAND</v>
          </cell>
          <cell r="M517">
            <v>18</v>
          </cell>
          <cell r="N517" t="str">
            <v>DIAMOND</v>
          </cell>
          <cell r="O517">
            <v>25171.56</v>
          </cell>
          <cell r="P517">
            <v>6292.89</v>
          </cell>
          <cell r="Q517">
            <v>18878.669999999998</v>
          </cell>
          <cell r="R517">
            <v>19436</v>
          </cell>
          <cell r="S517" t="str">
            <v>USD</v>
          </cell>
          <cell r="T517" t="str">
            <v>DECEMBER, 2005</v>
          </cell>
          <cell r="U517">
            <v>38617</v>
          </cell>
          <cell r="V517" t="str">
            <v>DBL/2636094</v>
          </cell>
          <cell r="W517">
            <v>0</v>
          </cell>
          <cell r="Y517">
            <v>19436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</row>
        <row r="518">
          <cell r="D518">
            <v>38621</v>
          </cell>
          <cell r="F518" t="str">
            <v>UBA</v>
          </cell>
          <cell r="G518" t="str">
            <v>AWA HOLDINGS LIMITED</v>
          </cell>
          <cell r="H518" t="str">
            <v>ZIRCON SAND</v>
          </cell>
          <cell r="I518" t="str">
            <v>26.15.10.00</v>
          </cell>
          <cell r="J518" t="str">
            <v>SEPTEMBER, 2005</v>
          </cell>
          <cell r="K518" t="str">
            <v>INDIA</v>
          </cell>
          <cell r="L518" t="str">
            <v>APAPA PORT</v>
          </cell>
          <cell r="M518">
            <v>28.7</v>
          </cell>
          <cell r="N518" t="str">
            <v>ZENITH</v>
          </cell>
          <cell r="O518">
            <v>5801.6</v>
          </cell>
          <cell r="P518">
            <v>1450.4</v>
          </cell>
          <cell r="Q518">
            <v>4351.2</v>
          </cell>
          <cell r="R518">
            <v>4480</v>
          </cell>
          <cell r="S518" t="str">
            <v>USD</v>
          </cell>
          <cell r="T518" t="str">
            <v>DECEMBER, 2005</v>
          </cell>
          <cell r="U518">
            <v>38618</v>
          </cell>
          <cell r="V518" t="str">
            <v>ZENITH/005825</v>
          </cell>
          <cell r="W518">
            <v>0</v>
          </cell>
          <cell r="Y518">
            <v>4480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</row>
        <row r="519">
          <cell r="D519">
            <v>38621</v>
          </cell>
          <cell r="F519" t="str">
            <v>ECO</v>
          </cell>
          <cell r="G519" t="str">
            <v>UNILEVER NIGERIA PLC</v>
          </cell>
          <cell r="H519" t="str">
            <v>PEPSODENT GERMICHECK TOOTHPASTE (50*135G)</v>
          </cell>
          <cell r="I519" t="str">
            <v>33.06.10.00</v>
          </cell>
          <cell r="J519" t="str">
            <v>SEPTEMBER, 2005</v>
          </cell>
          <cell r="K519" t="str">
            <v>GHANA</v>
          </cell>
          <cell r="L519" t="str">
            <v>IDI-IROKO BORDER</v>
          </cell>
          <cell r="M519">
            <v>52.8</v>
          </cell>
          <cell r="N519" t="str">
            <v>AFRIBANK</v>
          </cell>
          <cell r="O519">
            <v>119840.16</v>
          </cell>
          <cell r="P519">
            <v>29960.04</v>
          </cell>
          <cell r="Q519">
            <v>89880.12</v>
          </cell>
          <cell r="R519">
            <v>90788</v>
          </cell>
          <cell r="S519" t="str">
            <v>USD</v>
          </cell>
          <cell r="T519" t="str">
            <v>DECEMBER, 2005</v>
          </cell>
          <cell r="U519">
            <v>38615</v>
          </cell>
          <cell r="V519" t="str">
            <v>AFRIBANK/AF 000156</v>
          </cell>
          <cell r="W519">
            <v>0</v>
          </cell>
          <cell r="Y519">
            <v>90788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</row>
        <row r="520">
          <cell r="D520">
            <v>38621</v>
          </cell>
          <cell r="F520" t="str">
            <v>CHARTERED</v>
          </cell>
          <cell r="G520" t="str">
            <v>MICROFEED NIGERIA LIMITED</v>
          </cell>
          <cell r="H520" t="str">
            <v>PROCESSED WOOD PRODUCTS (APA)</v>
          </cell>
          <cell r="I520" t="str">
            <v>44.09.00.00</v>
          </cell>
          <cell r="J520" t="str">
            <v>SEPTEMBER, 2005</v>
          </cell>
          <cell r="K520" t="str">
            <v>ITALY</v>
          </cell>
          <cell r="L520" t="str">
            <v>TINCAN ISLAND</v>
          </cell>
          <cell r="M520">
            <v>18</v>
          </cell>
          <cell r="N520" t="str">
            <v>DIAMOND</v>
          </cell>
          <cell r="O520">
            <v>26523.65</v>
          </cell>
          <cell r="P520">
            <v>6630.9125000000004</v>
          </cell>
          <cell r="Q520">
            <v>19892.737499999999</v>
          </cell>
          <cell r="R520">
            <v>20480</v>
          </cell>
          <cell r="S520" t="str">
            <v>USD</v>
          </cell>
          <cell r="T520" t="str">
            <v>DECEMBER, 2005</v>
          </cell>
          <cell r="U520">
            <v>38617</v>
          </cell>
          <cell r="V520" t="str">
            <v>DBL/2636094</v>
          </cell>
          <cell r="W520">
            <v>0</v>
          </cell>
          <cell r="Y520">
            <v>20480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</row>
        <row r="521">
          <cell r="D521">
            <v>38621</v>
          </cell>
          <cell r="F521" t="str">
            <v>CHARTERED</v>
          </cell>
          <cell r="G521" t="str">
            <v>MICROFEED NIGERIA LIMITED</v>
          </cell>
          <cell r="H521" t="str">
            <v>PROCESSED WOOD PRODUCTS (APA)</v>
          </cell>
          <cell r="I521" t="str">
            <v>44.09.00.00</v>
          </cell>
          <cell r="J521" t="str">
            <v>SEPTEMBER, 2005</v>
          </cell>
          <cell r="K521" t="str">
            <v>SINGAPORE</v>
          </cell>
          <cell r="L521" t="str">
            <v>TINCAN ISLAND</v>
          </cell>
          <cell r="M521">
            <v>18</v>
          </cell>
          <cell r="N521" t="str">
            <v>DIAMOND</v>
          </cell>
          <cell r="O521">
            <v>28065</v>
          </cell>
          <cell r="P521">
            <v>7016.25</v>
          </cell>
          <cell r="Q521">
            <v>21048.75</v>
          </cell>
          <cell r="R521">
            <v>21672</v>
          </cell>
          <cell r="S521" t="str">
            <v>USD</v>
          </cell>
          <cell r="T521" t="str">
            <v>DECEMBER, 2005</v>
          </cell>
          <cell r="U521">
            <v>38611</v>
          </cell>
          <cell r="V521" t="str">
            <v>DBL/2640130</v>
          </cell>
          <cell r="W521">
            <v>0</v>
          </cell>
          <cell r="Y521">
            <v>21672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</row>
        <row r="522">
          <cell r="D522">
            <v>38621</v>
          </cell>
          <cell r="F522" t="str">
            <v>NIB</v>
          </cell>
          <cell r="G522" t="str">
            <v>GLOBE SPINNING MILLS (NIG) PLC</v>
          </cell>
          <cell r="H522" t="str">
            <v>NE 24/2 100% CARDED COTTON TFO YARN SOFT TWIST</v>
          </cell>
          <cell r="I522" t="str">
            <v>52.03.00.00</v>
          </cell>
          <cell r="J522" t="str">
            <v>SEPTEMBER, 2005</v>
          </cell>
          <cell r="K522" t="str">
            <v>PORTUGAL</v>
          </cell>
          <cell r="L522" t="str">
            <v>APAPA PORT</v>
          </cell>
          <cell r="M522">
            <v>16.7</v>
          </cell>
          <cell r="N522" t="str">
            <v>ZENITH</v>
          </cell>
          <cell r="O522">
            <v>42311.41</v>
          </cell>
          <cell r="P522">
            <v>10577.852500000001</v>
          </cell>
          <cell r="Q522">
            <v>31733.557499999999</v>
          </cell>
          <cell r="R522">
            <v>28128.34</v>
          </cell>
          <cell r="S522" t="str">
            <v>EUR</v>
          </cell>
          <cell r="T522" t="str">
            <v>DECEMBER, 2005</v>
          </cell>
          <cell r="U522">
            <v>38618</v>
          </cell>
          <cell r="V522" t="str">
            <v>ZENITH/004098</v>
          </cell>
          <cell r="W522">
            <v>0</v>
          </cell>
          <cell r="Y522">
            <v>0</v>
          </cell>
          <cell r="Z522">
            <v>28128.34</v>
          </cell>
          <cell r="AA522">
            <v>0</v>
          </cell>
          <cell r="AB522">
            <v>0</v>
          </cell>
          <cell r="AC522">
            <v>0</v>
          </cell>
        </row>
        <row r="523">
          <cell r="D523">
            <v>38621</v>
          </cell>
          <cell r="F523" t="str">
            <v>NBM</v>
          </cell>
          <cell r="G523" t="str">
            <v>ALKEM NIGERIA LIMITED</v>
          </cell>
          <cell r="H523" t="str">
            <v>POLYESTER STAPLE FIBRE</v>
          </cell>
          <cell r="I523" t="str">
            <v>55.03.20.00</v>
          </cell>
          <cell r="J523" t="str">
            <v>SEPTEMBER, 2005</v>
          </cell>
          <cell r="K523" t="str">
            <v>GERMANY</v>
          </cell>
          <cell r="L523" t="str">
            <v>APAPA PORT</v>
          </cell>
          <cell r="M523">
            <v>21.6</v>
          </cell>
          <cell r="N523" t="str">
            <v>ZENITH</v>
          </cell>
          <cell r="O523">
            <v>59255.38</v>
          </cell>
          <cell r="P523">
            <v>14813.844999999999</v>
          </cell>
          <cell r="Q523">
            <v>44441.535000000003</v>
          </cell>
          <cell r="R523">
            <v>23798.240000000002</v>
          </cell>
          <cell r="S523" t="str">
            <v>EUR</v>
          </cell>
          <cell r="T523" t="str">
            <v>DECEMBER, 2005</v>
          </cell>
          <cell r="U523">
            <v>38617</v>
          </cell>
          <cell r="V523" t="str">
            <v>ZENITH/ 005269</v>
          </cell>
          <cell r="W523">
            <v>0</v>
          </cell>
          <cell r="Y523">
            <v>0</v>
          </cell>
          <cell r="Z523">
            <v>23798.240000000002</v>
          </cell>
          <cell r="AA523">
            <v>0</v>
          </cell>
          <cell r="AB523">
            <v>0</v>
          </cell>
          <cell r="AC523">
            <v>0</v>
          </cell>
        </row>
        <row r="524">
          <cell r="D524">
            <v>38621</v>
          </cell>
          <cell r="F524" t="str">
            <v>SCB</v>
          </cell>
          <cell r="G524" t="str">
            <v>ALKEM NIGERIA LIMITED</v>
          </cell>
          <cell r="H524" t="str">
            <v>POLYESTER STAPLE FIBRE</v>
          </cell>
          <cell r="I524" t="str">
            <v>55.03.20.00</v>
          </cell>
          <cell r="J524" t="str">
            <v>SEPTEMBER, 2005</v>
          </cell>
          <cell r="K524" t="str">
            <v>GERMANY</v>
          </cell>
          <cell r="L524" t="str">
            <v>APAPA PORT</v>
          </cell>
          <cell r="M524">
            <v>64.3</v>
          </cell>
          <cell r="N524" t="str">
            <v>ZENITH</v>
          </cell>
          <cell r="O524">
            <v>174701.35</v>
          </cell>
          <cell r="P524">
            <v>43675.337500000001</v>
          </cell>
          <cell r="Q524">
            <v>131026.0125</v>
          </cell>
          <cell r="R524">
            <v>70163.839999999997</v>
          </cell>
          <cell r="S524" t="str">
            <v>EUR</v>
          </cell>
          <cell r="T524" t="str">
            <v>DECEMBER, 2005</v>
          </cell>
          <cell r="U524">
            <v>38617</v>
          </cell>
          <cell r="V524" t="str">
            <v>ZENITH/005270</v>
          </cell>
          <cell r="W524">
            <v>0</v>
          </cell>
          <cell r="Y524">
            <v>0</v>
          </cell>
          <cell r="Z524">
            <v>70163.839999999997</v>
          </cell>
          <cell r="AA524">
            <v>0</v>
          </cell>
          <cell r="AB524">
            <v>0</v>
          </cell>
          <cell r="AC524">
            <v>0</v>
          </cell>
        </row>
        <row r="525">
          <cell r="D525">
            <v>38621</v>
          </cell>
          <cell r="F525" t="str">
            <v>WEMA</v>
          </cell>
          <cell r="G525" t="str">
            <v>MALLENS SERVICES LIMITED</v>
          </cell>
          <cell r="H525" t="str">
            <v>PROCESSED CHEWING STICK</v>
          </cell>
          <cell r="I525" t="str">
            <v>33.06.90.00</v>
          </cell>
          <cell r="J525" t="str">
            <v>SEPTEMBER, 2005</v>
          </cell>
          <cell r="K525" t="str">
            <v>SENEGAL</v>
          </cell>
          <cell r="L525" t="str">
            <v>CALABAR PORT</v>
          </cell>
          <cell r="M525">
            <v>2</v>
          </cell>
          <cell r="N525" t="str">
            <v>AFRIBANK</v>
          </cell>
          <cell r="O525">
            <v>16013.2</v>
          </cell>
          <cell r="P525">
            <v>4003.3</v>
          </cell>
          <cell r="Q525">
            <v>12009.9</v>
          </cell>
          <cell r="R525">
            <v>12040</v>
          </cell>
          <cell r="S525" t="str">
            <v>USD</v>
          </cell>
          <cell r="T525" t="str">
            <v>DECEMBER, 2005</v>
          </cell>
          <cell r="U525">
            <v>38608</v>
          </cell>
          <cell r="V525" t="str">
            <v>AFRIBANK/AF002853</v>
          </cell>
          <cell r="W525">
            <v>0</v>
          </cell>
          <cell r="Y525">
            <v>12040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</row>
        <row r="526">
          <cell r="D526">
            <v>38621</v>
          </cell>
          <cell r="F526" t="str">
            <v>ZENITH</v>
          </cell>
          <cell r="G526" t="str">
            <v>PROMASIDOR NIGERIA LIMITED</v>
          </cell>
          <cell r="H526" t="str">
            <v>COWBELL, LOYA AND CHOCOLATE FLAVOUR</v>
          </cell>
          <cell r="I526" t="str">
            <v>04.02.90.00</v>
          </cell>
          <cell r="J526" t="str">
            <v>SEPTEMBER, 2005</v>
          </cell>
          <cell r="K526" t="str">
            <v>BENIN</v>
          </cell>
          <cell r="L526" t="str">
            <v>SEME BORDER</v>
          </cell>
          <cell r="M526">
            <v>15.9</v>
          </cell>
          <cell r="N526" t="str">
            <v>ZENITH</v>
          </cell>
          <cell r="O526">
            <v>62367.199999999997</v>
          </cell>
          <cell r="P526">
            <v>15591.8</v>
          </cell>
          <cell r="Q526">
            <v>46775.4</v>
          </cell>
          <cell r="R526">
            <v>49822.1</v>
          </cell>
          <cell r="S526" t="str">
            <v>USD</v>
          </cell>
          <cell r="T526" t="str">
            <v>DECEMBER, 2005</v>
          </cell>
          <cell r="U526">
            <v>38522</v>
          </cell>
          <cell r="V526" t="str">
            <v>ZENITH/005805</v>
          </cell>
          <cell r="W526">
            <v>0</v>
          </cell>
          <cell r="Y526">
            <v>49822.1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</row>
        <row r="527">
          <cell r="D527">
            <v>38622</v>
          </cell>
          <cell r="F527" t="str">
            <v>CHARTERED</v>
          </cell>
          <cell r="G527" t="str">
            <v>OLAM NIGERIA LIMITED</v>
          </cell>
          <cell r="H527" t="str">
            <v>NIGERIAN COCOA BUTTER</v>
          </cell>
          <cell r="I527" t="str">
            <v>18.04.00.00</v>
          </cell>
          <cell r="J527" t="str">
            <v>SEPTEMBER, 2005</v>
          </cell>
          <cell r="K527" t="str">
            <v>FRANCE</v>
          </cell>
          <cell r="L527" t="str">
            <v>APAPA PORT</v>
          </cell>
          <cell r="M527">
            <v>61.2</v>
          </cell>
          <cell r="N527" t="str">
            <v>ZENITH</v>
          </cell>
          <cell r="O527">
            <v>349650</v>
          </cell>
          <cell r="P527">
            <v>87412.5</v>
          </cell>
          <cell r="Q527">
            <v>262237.5</v>
          </cell>
          <cell r="R527">
            <v>270000</v>
          </cell>
          <cell r="S527" t="str">
            <v>USD</v>
          </cell>
          <cell r="T527" t="str">
            <v>DECEMBER, 2005</v>
          </cell>
          <cell r="U527">
            <v>38617</v>
          </cell>
          <cell r="V527" t="str">
            <v>ZENITH/0002178</v>
          </cell>
          <cell r="W527">
            <v>0</v>
          </cell>
          <cell r="Y527">
            <v>270000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</row>
        <row r="528">
          <cell r="D528">
            <v>38622</v>
          </cell>
          <cell r="F528" t="str">
            <v>GTB</v>
          </cell>
          <cell r="G528" t="str">
            <v>CHANDON (NIG.) LIMITED</v>
          </cell>
          <cell r="H528" t="str">
            <v>BAOBAB FRUIT (ADANSONIA DIGITATA)  PULP</v>
          </cell>
          <cell r="I528" t="str">
            <v>08.02.90.85</v>
          </cell>
          <cell r="J528" t="str">
            <v>SEPTEMBER, 2005</v>
          </cell>
          <cell r="K528" t="str">
            <v>ITALY</v>
          </cell>
          <cell r="L528" t="str">
            <v>TINCAN ISLAND</v>
          </cell>
          <cell r="M528">
            <v>40.4</v>
          </cell>
          <cell r="N528" t="str">
            <v>GTB</v>
          </cell>
          <cell r="O528">
            <v>87990.99</v>
          </cell>
          <cell r="P528">
            <v>21997.747500000001</v>
          </cell>
          <cell r="Q528">
            <v>65993.242499999993</v>
          </cell>
          <cell r="R528">
            <v>54000</v>
          </cell>
          <cell r="S528" t="str">
            <v>EUR</v>
          </cell>
          <cell r="T528" t="str">
            <v>DECEMBER, 2005</v>
          </cell>
          <cell r="U528">
            <v>38600</v>
          </cell>
          <cell r="V528" t="str">
            <v>GTB/0003498</v>
          </cell>
          <cell r="W528">
            <v>0</v>
          </cell>
          <cell r="Y528">
            <v>0</v>
          </cell>
          <cell r="Z528">
            <v>54000</v>
          </cell>
          <cell r="AA528">
            <v>0</v>
          </cell>
          <cell r="AB528">
            <v>0</v>
          </cell>
          <cell r="AC528">
            <v>0</v>
          </cell>
        </row>
        <row r="529">
          <cell r="D529">
            <v>38622</v>
          </cell>
          <cell r="F529" t="str">
            <v>FCMB</v>
          </cell>
          <cell r="G529" t="str">
            <v>GUINNESS NIGERIA PLC</v>
          </cell>
          <cell r="H529" t="str">
            <v>STOUT 330ML (FES, SMALL BOTTLE)</v>
          </cell>
          <cell r="I529" t="str">
            <v>22.03.00.00</v>
          </cell>
          <cell r="J529" t="str">
            <v>SEPTEMBER, 2005</v>
          </cell>
          <cell r="K529" t="str">
            <v>UNITED KINGDOM</v>
          </cell>
          <cell r="L529" t="str">
            <v>APAPA PORT</v>
          </cell>
          <cell r="M529">
            <v>169.1</v>
          </cell>
          <cell r="N529" t="str">
            <v>ZENITH</v>
          </cell>
          <cell r="O529">
            <v>228966.92</v>
          </cell>
          <cell r="P529">
            <v>57241.73</v>
          </cell>
          <cell r="Q529">
            <v>171725.19</v>
          </cell>
          <cell r="R529">
            <v>99012.72</v>
          </cell>
          <cell r="S529" t="str">
            <v>GBP</v>
          </cell>
          <cell r="T529" t="str">
            <v>DECEMBER, 2005</v>
          </cell>
          <cell r="U529">
            <v>38618</v>
          </cell>
          <cell r="V529" t="str">
            <v>ZENITH/005829</v>
          </cell>
          <cell r="W529">
            <v>0</v>
          </cell>
          <cell r="Y529">
            <v>0</v>
          </cell>
          <cell r="Z529">
            <v>0</v>
          </cell>
          <cell r="AA529">
            <v>99012.72</v>
          </cell>
          <cell r="AB529">
            <v>0</v>
          </cell>
          <cell r="AC529">
            <v>0</v>
          </cell>
        </row>
        <row r="530">
          <cell r="D530">
            <v>38622</v>
          </cell>
          <cell r="F530" t="str">
            <v>ZENITH</v>
          </cell>
          <cell r="G530" t="str">
            <v>AYOOLA FOODS (NIGERIA) LIMITED</v>
          </cell>
          <cell r="H530" t="str">
            <v>VARIOUS PROCESSED FOODS</v>
          </cell>
          <cell r="I530" t="str">
            <v>11.06.10.00</v>
          </cell>
          <cell r="J530" t="str">
            <v>SEPTEMBER, 2005</v>
          </cell>
          <cell r="K530" t="str">
            <v>UNITED STATES OF AMERICA</v>
          </cell>
          <cell r="L530" t="str">
            <v>APAPA PORT</v>
          </cell>
          <cell r="M530">
            <v>10.7</v>
          </cell>
          <cell r="N530" t="str">
            <v>ZENITH</v>
          </cell>
          <cell r="O530">
            <v>44716.35</v>
          </cell>
          <cell r="P530">
            <v>11179.0875</v>
          </cell>
          <cell r="Q530">
            <v>33537.262499999997</v>
          </cell>
          <cell r="R530">
            <v>34491</v>
          </cell>
          <cell r="S530" t="str">
            <v>USD</v>
          </cell>
          <cell r="T530" t="str">
            <v>DECEMBER, 2005</v>
          </cell>
          <cell r="U530">
            <v>38617</v>
          </cell>
          <cell r="V530" t="str">
            <v>ZENITH/001827</v>
          </cell>
          <cell r="W530">
            <v>0</v>
          </cell>
          <cell r="Y530">
            <v>34491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</row>
        <row r="531">
          <cell r="D531">
            <v>38622</v>
          </cell>
          <cell r="F531" t="str">
            <v>ZENITH</v>
          </cell>
          <cell r="G531" t="str">
            <v>ORC FISHING &amp; FOOD PROCESSING LIMITED</v>
          </cell>
          <cell r="H531" t="str">
            <v>SEMI PROCESSED LARGE WHITE SHRIMPS</v>
          </cell>
          <cell r="I531" t="str">
            <v>03.06.00.00</v>
          </cell>
          <cell r="J531" t="str">
            <v>SEPTEMBER, 2005</v>
          </cell>
          <cell r="K531" t="str">
            <v>FRANCE</v>
          </cell>
          <cell r="L531" t="str">
            <v>APAPA PORT</v>
          </cell>
          <cell r="M531">
            <v>24</v>
          </cell>
          <cell r="N531" t="str">
            <v>ZENITH</v>
          </cell>
          <cell r="O531">
            <v>278204.84999999998</v>
          </cell>
          <cell r="P531">
            <v>69551.212499999994</v>
          </cell>
          <cell r="Q531">
            <v>208653.63750000001</v>
          </cell>
          <cell r="R531">
            <v>214830</v>
          </cell>
          <cell r="S531" t="str">
            <v>USD</v>
          </cell>
          <cell r="T531" t="str">
            <v>DECEMBER, 2005</v>
          </cell>
          <cell r="U531">
            <v>38616</v>
          </cell>
          <cell r="V531" t="str">
            <v>ZENITH/003790</v>
          </cell>
          <cell r="W531">
            <v>0</v>
          </cell>
          <cell r="Y531">
            <v>214830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</row>
        <row r="532">
          <cell r="D532">
            <v>38622</v>
          </cell>
          <cell r="F532" t="str">
            <v>NBM</v>
          </cell>
          <cell r="G532" t="str">
            <v>ALKEM NIGERIA LIMITED</v>
          </cell>
          <cell r="H532" t="str">
            <v>POLYESTER STAPLE FIBRE</v>
          </cell>
          <cell r="I532" t="str">
            <v>55.03.20.00</v>
          </cell>
          <cell r="J532" t="str">
            <v>SEPTEMBER, 2005</v>
          </cell>
          <cell r="K532" t="str">
            <v>UNITED KINGDOM</v>
          </cell>
          <cell r="L532" t="str">
            <v>APAPA PORT</v>
          </cell>
          <cell r="M532">
            <v>56</v>
          </cell>
          <cell r="N532" t="str">
            <v>ZENITH</v>
          </cell>
          <cell r="O532">
            <v>86702.66</v>
          </cell>
          <cell r="P532">
            <v>21675.665000000001</v>
          </cell>
          <cell r="Q532">
            <v>65026.995000000003</v>
          </cell>
          <cell r="R532">
            <v>38316.550000000003</v>
          </cell>
          <cell r="S532" t="str">
            <v>GBP</v>
          </cell>
          <cell r="T532" t="str">
            <v>DECEMBER, 2005</v>
          </cell>
          <cell r="U532">
            <v>38621</v>
          </cell>
          <cell r="V532" t="str">
            <v>ZENITH/005029</v>
          </cell>
          <cell r="W532">
            <v>0</v>
          </cell>
          <cell r="Y532">
            <v>0</v>
          </cell>
          <cell r="Z532">
            <v>0</v>
          </cell>
          <cell r="AA532">
            <v>38316.550000000003</v>
          </cell>
          <cell r="AB532">
            <v>0</v>
          </cell>
          <cell r="AC532">
            <v>0</v>
          </cell>
        </row>
        <row r="533">
          <cell r="D533">
            <v>38622</v>
          </cell>
          <cell r="F533" t="str">
            <v>FCMB</v>
          </cell>
          <cell r="G533" t="str">
            <v>GUINNESS NIGERIA PLC</v>
          </cell>
          <cell r="H533" t="str">
            <v>MALTA GUINNESS</v>
          </cell>
          <cell r="I533" t="str">
            <v>22.03.00.00</v>
          </cell>
          <cell r="J533" t="str">
            <v>SEPTEMBER, 2005</v>
          </cell>
          <cell r="K533" t="str">
            <v>UNITED KINGDOM</v>
          </cell>
          <cell r="L533" t="str">
            <v>APAPA PORT</v>
          </cell>
          <cell r="M533">
            <v>61.7</v>
          </cell>
          <cell r="N533" t="str">
            <v>ZENITH</v>
          </cell>
          <cell r="O533">
            <v>55029.08</v>
          </cell>
          <cell r="P533">
            <v>13757.27</v>
          </cell>
          <cell r="Q533">
            <v>41271.81</v>
          </cell>
          <cell r="R533">
            <v>23796.36</v>
          </cell>
          <cell r="S533" t="str">
            <v>GBP</v>
          </cell>
          <cell r="T533" t="str">
            <v>DECEMBER, 2005</v>
          </cell>
          <cell r="U533">
            <v>38617</v>
          </cell>
          <cell r="V533" t="str">
            <v>ZENITH/005820</v>
          </cell>
          <cell r="W533">
            <v>0</v>
          </cell>
          <cell r="Y533">
            <v>0</v>
          </cell>
          <cell r="Z533">
            <v>0</v>
          </cell>
          <cell r="AA533">
            <v>23796.36</v>
          </cell>
          <cell r="AB533">
            <v>0</v>
          </cell>
          <cell r="AC533">
            <v>0</v>
          </cell>
        </row>
        <row r="534">
          <cell r="D534">
            <v>38622</v>
          </cell>
          <cell r="F534" t="str">
            <v>CHARTERED</v>
          </cell>
          <cell r="G534" t="str">
            <v>OLAM NIGERIA LIMITED</v>
          </cell>
          <cell r="H534" t="str">
            <v>NIGERIAN COCOA BUTTER</v>
          </cell>
          <cell r="I534" t="str">
            <v>18.04.00.00</v>
          </cell>
          <cell r="J534" t="str">
            <v>SEPTEMBER, 2005</v>
          </cell>
          <cell r="K534" t="str">
            <v>FRANCE</v>
          </cell>
          <cell r="L534" t="str">
            <v>APAPA PORT</v>
          </cell>
          <cell r="M534">
            <v>40.799999999999997</v>
          </cell>
          <cell r="N534" t="str">
            <v>DIAMOND</v>
          </cell>
          <cell r="O534">
            <v>233100</v>
          </cell>
          <cell r="P534">
            <v>58275</v>
          </cell>
          <cell r="Q534">
            <v>174825</v>
          </cell>
          <cell r="R534">
            <v>180000</v>
          </cell>
          <cell r="S534" t="str">
            <v>USD</v>
          </cell>
          <cell r="T534" t="str">
            <v>DECEMBER, 2005</v>
          </cell>
          <cell r="U534">
            <v>38617</v>
          </cell>
          <cell r="V534" t="str">
            <v>DBL/0002178</v>
          </cell>
          <cell r="W534">
            <v>0</v>
          </cell>
          <cell r="Y534">
            <v>180000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</row>
        <row r="535">
          <cell r="D535">
            <v>38622</v>
          </cell>
          <cell r="F535" t="str">
            <v>CHARTERED</v>
          </cell>
          <cell r="G535" t="str">
            <v>OLAM NIGERIA LIMITED</v>
          </cell>
          <cell r="H535" t="str">
            <v>NIGERIAN COCOA BUTTER</v>
          </cell>
          <cell r="I535" t="str">
            <v>18.04.00.00</v>
          </cell>
          <cell r="J535" t="str">
            <v>SEPTEMBER, 2005</v>
          </cell>
          <cell r="K535" t="str">
            <v>FRANCE</v>
          </cell>
          <cell r="L535" t="str">
            <v>APAPA PORT</v>
          </cell>
          <cell r="M535">
            <v>61.2</v>
          </cell>
          <cell r="N535" t="str">
            <v>DIAMOND</v>
          </cell>
          <cell r="O535">
            <v>349650</v>
          </cell>
          <cell r="P535">
            <v>87412.5</v>
          </cell>
          <cell r="Q535">
            <v>262237.5</v>
          </cell>
          <cell r="R535">
            <v>270000</v>
          </cell>
          <cell r="S535" t="str">
            <v>USD</v>
          </cell>
          <cell r="T535" t="str">
            <v>DECEMBER, 2005</v>
          </cell>
          <cell r="U535">
            <v>38617</v>
          </cell>
          <cell r="V535" t="str">
            <v>DBL/0002178</v>
          </cell>
          <cell r="W535">
            <v>0</v>
          </cell>
          <cell r="Y535">
            <v>270000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</row>
        <row r="536">
          <cell r="D536">
            <v>38622</v>
          </cell>
          <cell r="F536" t="str">
            <v>NBM</v>
          </cell>
          <cell r="G536" t="str">
            <v>CELPLAS EXPORTS LIMITED.</v>
          </cell>
          <cell r="H536" t="str">
            <v>VARIOUS PLASTIC HOUSHOLD ITEMS</v>
          </cell>
          <cell r="I536" t="str">
            <v>39.23.10.00</v>
          </cell>
          <cell r="J536" t="str">
            <v>SEPTEMBER, 2005</v>
          </cell>
          <cell r="K536" t="str">
            <v>BENIN</v>
          </cell>
          <cell r="L536" t="str">
            <v>SEME BORDER</v>
          </cell>
          <cell r="M536">
            <v>5.4</v>
          </cell>
          <cell r="N536" t="str">
            <v>PRUDENT</v>
          </cell>
          <cell r="O536">
            <v>12190</v>
          </cell>
          <cell r="P536">
            <v>3047.5</v>
          </cell>
          <cell r="Q536">
            <v>9142.5</v>
          </cell>
          <cell r="R536">
            <v>9161.91</v>
          </cell>
          <cell r="S536" t="str">
            <v>USD</v>
          </cell>
          <cell r="T536" t="str">
            <v>DECEMBER, 2005</v>
          </cell>
          <cell r="U536">
            <v>38621</v>
          </cell>
          <cell r="V536" t="str">
            <v>PRUDENT/3004075</v>
          </cell>
          <cell r="W536">
            <v>0</v>
          </cell>
          <cell r="Y536">
            <v>9161.91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</row>
        <row r="537">
          <cell r="D537">
            <v>38622</v>
          </cell>
          <cell r="F537" t="str">
            <v>NBM</v>
          </cell>
          <cell r="G537" t="str">
            <v>NIGERITE LIMITED</v>
          </cell>
          <cell r="H537" t="str">
            <v>ECOWAS LIGHT SUPER 7 CORRUGATED ROOFING SHEETS AND RIDGES</v>
          </cell>
          <cell r="I537" t="str">
            <v>68.11.10.00</v>
          </cell>
          <cell r="J537" t="str">
            <v>SEPTEMBER, 2005</v>
          </cell>
          <cell r="K537" t="str">
            <v>BENIN</v>
          </cell>
          <cell r="L537" t="str">
            <v>SEME BORDER</v>
          </cell>
          <cell r="M537">
            <v>339</v>
          </cell>
          <cell r="N537" t="str">
            <v>ZENITH</v>
          </cell>
          <cell r="O537">
            <v>184508.71</v>
          </cell>
          <cell r="P537">
            <v>46127.177499999998</v>
          </cell>
          <cell r="Q537">
            <v>138381.5325</v>
          </cell>
          <cell r="R537">
            <v>116960</v>
          </cell>
          <cell r="S537" t="str">
            <v>EUR</v>
          </cell>
          <cell r="T537" t="str">
            <v>DECEMBER, 2005</v>
          </cell>
          <cell r="U537">
            <v>38616</v>
          </cell>
          <cell r="V537" t="str">
            <v>ZENITH/005438</v>
          </cell>
          <cell r="W537">
            <v>0</v>
          </cell>
          <cell r="Y537">
            <v>0</v>
          </cell>
          <cell r="Z537">
            <v>116960</v>
          </cell>
          <cell r="AA537">
            <v>0</v>
          </cell>
          <cell r="AB537">
            <v>0</v>
          </cell>
          <cell r="AC537">
            <v>0</v>
          </cell>
        </row>
        <row r="538">
          <cell r="D538">
            <v>38622</v>
          </cell>
          <cell r="F538" t="str">
            <v>HABIB</v>
          </cell>
          <cell r="G538" t="str">
            <v>NAVANA INTERNATIONAL LIMITED</v>
          </cell>
          <cell r="H538" t="str">
            <v>GUM ARABIC GRADE III</v>
          </cell>
          <cell r="I538" t="str">
            <v>13.01.20.00</v>
          </cell>
          <cell r="J538" t="str">
            <v>SEPTEMBER, 2005</v>
          </cell>
          <cell r="K538" t="str">
            <v>BANGLADESH</v>
          </cell>
          <cell r="L538" t="str">
            <v>APAPA PORT</v>
          </cell>
          <cell r="M538">
            <v>20.3</v>
          </cell>
          <cell r="N538" t="str">
            <v>ZENITH</v>
          </cell>
          <cell r="O538">
            <v>25602.15</v>
          </cell>
          <cell r="P538">
            <v>6400.5375000000004</v>
          </cell>
          <cell r="Q538">
            <v>19201.612499999999</v>
          </cell>
          <cell r="R538">
            <v>19770</v>
          </cell>
          <cell r="S538" t="str">
            <v>USD</v>
          </cell>
          <cell r="T538" t="str">
            <v>DECEMBER, 2005</v>
          </cell>
          <cell r="U538">
            <v>38617</v>
          </cell>
          <cell r="V538" t="str">
            <v>ZENITH/005819</v>
          </cell>
          <cell r="W538">
            <v>0</v>
          </cell>
          <cell r="Y538">
            <v>19770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</row>
        <row r="539">
          <cell r="D539">
            <v>38623</v>
          </cell>
          <cell r="F539" t="str">
            <v>FSB</v>
          </cell>
          <cell r="G539" t="str">
            <v>KODA TRADING COMPANY LIMITED</v>
          </cell>
          <cell r="H539" t="str">
            <v>SOLVENT EXTRACTED NIGERIAN PALMKERNEL EXPELLERS/MEAL</v>
          </cell>
          <cell r="I539" t="str">
            <v>23.06.60.00</v>
          </cell>
          <cell r="J539" t="str">
            <v>SEPTEMBER, 2005</v>
          </cell>
          <cell r="K539" t="str">
            <v>UNITED KINGDOM</v>
          </cell>
          <cell r="L539" t="str">
            <v>TINCAN ISLAND</v>
          </cell>
          <cell r="M539">
            <v>600</v>
          </cell>
          <cell r="N539" t="str">
            <v>FSB</v>
          </cell>
          <cell r="O539">
            <v>9565.92</v>
          </cell>
          <cell r="P539">
            <v>2391.48</v>
          </cell>
          <cell r="Q539">
            <v>7174.44</v>
          </cell>
          <cell r="R539">
            <v>7200</v>
          </cell>
          <cell r="S539" t="str">
            <v>USD</v>
          </cell>
          <cell r="T539" t="str">
            <v>DECEMBER, 2005</v>
          </cell>
          <cell r="U539">
            <v>38567</v>
          </cell>
          <cell r="V539" t="str">
            <v>FSB/0000010</v>
          </cell>
          <cell r="W539">
            <v>0</v>
          </cell>
          <cell r="Y539">
            <v>7200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</row>
        <row r="540">
          <cell r="D540">
            <v>38623</v>
          </cell>
          <cell r="F540" t="str">
            <v>ECO</v>
          </cell>
          <cell r="G540" t="str">
            <v>KOLORKOTE NIGERIA LIMITED</v>
          </cell>
          <cell r="H540" t="str">
            <v>OVEN BAKED COLOR COATED EMBOSSED ALUMINIUM COILS</v>
          </cell>
          <cell r="I540" t="str">
            <v>76.10.12.00</v>
          </cell>
          <cell r="J540" t="str">
            <v>SEPTEMBER, 2005</v>
          </cell>
          <cell r="K540" t="str">
            <v>GHANA</v>
          </cell>
          <cell r="L540" t="str">
            <v>APAPA PORT</v>
          </cell>
          <cell r="M540">
            <v>31.4</v>
          </cell>
          <cell r="N540" t="str">
            <v>ZENITH</v>
          </cell>
          <cell r="O540">
            <v>133977.54999999999</v>
          </cell>
          <cell r="P540">
            <v>33494.387499999997</v>
          </cell>
          <cell r="Q540">
            <v>100483.16250000001</v>
          </cell>
          <cell r="R540">
            <v>100557.96</v>
          </cell>
          <cell r="S540" t="str">
            <v>USD</v>
          </cell>
          <cell r="T540" t="str">
            <v>DECEMBER, 2005</v>
          </cell>
          <cell r="U540">
            <v>38622</v>
          </cell>
          <cell r="V540" t="str">
            <v>ZENITH/005442</v>
          </cell>
          <cell r="W540">
            <v>0</v>
          </cell>
          <cell r="Y540">
            <v>100557.96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</row>
        <row r="541">
          <cell r="D541">
            <v>38623</v>
          </cell>
          <cell r="F541" t="str">
            <v>GTB</v>
          </cell>
          <cell r="G541" t="str">
            <v>ATLANTIC SHRIMPERS LIMITED</v>
          </cell>
          <cell r="H541" t="str">
            <v>FROZEN SHRIMPS AND CRAB</v>
          </cell>
          <cell r="I541" t="str">
            <v>03.06.13.00</v>
          </cell>
          <cell r="J541" t="str">
            <v>SEPTEMBER, 2005</v>
          </cell>
          <cell r="K541" t="str">
            <v>NETHERLANDS</v>
          </cell>
          <cell r="L541" t="str">
            <v>APAPA PORT</v>
          </cell>
          <cell r="M541">
            <v>24.2</v>
          </cell>
          <cell r="N541" t="str">
            <v>GTB</v>
          </cell>
          <cell r="O541">
            <v>210986.58</v>
          </cell>
          <cell r="P541">
            <v>52746.644999999997</v>
          </cell>
          <cell r="Q541">
            <v>158239.935</v>
          </cell>
          <cell r="R541">
            <v>162924.48000000001</v>
          </cell>
          <cell r="S541" t="str">
            <v>USD</v>
          </cell>
          <cell r="T541" t="str">
            <v>DECEMBER, 2005</v>
          </cell>
          <cell r="U541">
            <v>38614</v>
          </cell>
          <cell r="V541" t="str">
            <v>GTB/0002788</v>
          </cell>
          <cell r="W541">
            <v>0</v>
          </cell>
          <cell r="Y541">
            <v>162924.48000000001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</row>
        <row r="542">
          <cell r="D542">
            <v>38623</v>
          </cell>
          <cell r="F542" t="str">
            <v>MBC</v>
          </cell>
          <cell r="G542" t="str">
            <v>MARIO JOSE ENTERPRISES LIMITED</v>
          </cell>
          <cell r="H542" t="str">
            <v>FPROCESSED, FINISHED LEATHER</v>
          </cell>
          <cell r="I542" t="str">
            <v>41.06.19.00</v>
          </cell>
          <cell r="J542" t="str">
            <v>SEPTEMBER, 2005</v>
          </cell>
          <cell r="K542" t="str">
            <v>ITALY</v>
          </cell>
          <cell r="L542" t="str">
            <v>APAPA PORT</v>
          </cell>
          <cell r="M542">
            <v>7.9</v>
          </cell>
          <cell r="N542" t="str">
            <v>FIRST</v>
          </cell>
          <cell r="O542">
            <v>411623.74</v>
          </cell>
          <cell r="P542">
            <v>102905.935</v>
          </cell>
          <cell r="Q542">
            <v>308717.80499999999</v>
          </cell>
          <cell r="R542">
            <v>253120</v>
          </cell>
          <cell r="S542" t="str">
            <v>EUR</v>
          </cell>
          <cell r="T542" t="str">
            <v>DECEMBER, 2005</v>
          </cell>
          <cell r="U542">
            <v>38611</v>
          </cell>
          <cell r="V542" t="str">
            <v>FBN / 0045279</v>
          </cell>
          <cell r="W542">
            <v>0</v>
          </cell>
          <cell r="Y542">
            <v>0</v>
          </cell>
          <cell r="Z542">
            <v>253120</v>
          </cell>
          <cell r="AA542">
            <v>0</v>
          </cell>
          <cell r="AB542">
            <v>0</v>
          </cell>
          <cell r="AC542">
            <v>0</v>
          </cell>
        </row>
        <row r="543">
          <cell r="D543">
            <v>38623</v>
          </cell>
          <cell r="F543" t="str">
            <v>GTB</v>
          </cell>
          <cell r="G543" t="str">
            <v>ATLANTIC SHRIMPERS LIMITED</v>
          </cell>
          <cell r="H543" t="str">
            <v>FROZEN SHRIMPS</v>
          </cell>
          <cell r="I543" t="str">
            <v>03.06.13.00</v>
          </cell>
          <cell r="J543" t="str">
            <v>SEPTEMBER, 2005</v>
          </cell>
          <cell r="K543" t="str">
            <v>SPAIN</v>
          </cell>
          <cell r="L543" t="str">
            <v>APAPA PORT</v>
          </cell>
          <cell r="M543">
            <v>25.2</v>
          </cell>
          <cell r="N543" t="str">
            <v>GTB</v>
          </cell>
          <cell r="O543">
            <v>81368.740000000005</v>
          </cell>
          <cell r="P543">
            <v>20342.185000000001</v>
          </cell>
          <cell r="Q543">
            <v>61026.555</v>
          </cell>
          <cell r="R543">
            <v>62832.959999999999</v>
          </cell>
          <cell r="S543" t="str">
            <v>USD</v>
          </cell>
          <cell r="T543" t="str">
            <v>DECEMBER, 2005</v>
          </cell>
          <cell r="U543">
            <v>38614</v>
          </cell>
          <cell r="V543" t="str">
            <v>GTB/0002787</v>
          </cell>
          <cell r="W543">
            <v>0</v>
          </cell>
          <cell r="Y543">
            <v>62832.959999999999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</row>
        <row r="544">
          <cell r="D544">
            <v>38623</v>
          </cell>
          <cell r="F544" t="str">
            <v>NIB</v>
          </cell>
          <cell r="G544" t="str">
            <v>OLAM NIGERIA LIMITED</v>
          </cell>
          <cell r="H544" t="str">
            <v>NIGERIAN DRIED SPLIT GINGER</v>
          </cell>
          <cell r="I544" t="str">
            <v>09.10.10.00</v>
          </cell>
          <cell r="J544" t="str">
            <v>SEPTEMBER, 2005</v>
          </cell>
          <cell r="K544" t="str">
            <v>GERMANY</v>
          </cell>
          <cell r="L544" t="str">
            <v>APAPA PORT</v>
          </cell>
          <cell r="M544">
            <v>20.3</v>
          </cell>
          <cell r="N544" t="str">
            <v>DIAMOND</v>
          </cell>
          <cell r="O544">
            <v>58467.199999999997</v>
          </cell>
          <cell r="P544">
            <v>14616.8</v>
          </cell>
          <cell r="Q544">
            <v>43850.400000000001</v>
          </cell>
          <cell r="R544">
            <v>44000</v>
          </cell>
          <cell r="S544" t="str">
            <v>USD</v>
          </cell>
          <cell r="T544" t="str">
            <v>DECEMBER, 2005</v>
          </cell>
          <cell r="U544">
            <v>38533</v>
          </cell>
          <cell r="V544" t="str">
            <v>DBL/0001646</v>
          </cell>
          <cell r="W544">
            <v>0</v>
          </cell>
          <cell r="Y544">
            <v>44000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</row>
        <row r="545">
          <cell r="D545">
            <v>38623</v>
          </cell>
          <cell r="F545" t="str">
            <v>IBTC</v>
          </cell>
          <cell r="G545" t="str">
            <v>WAHUM PACKAGING LIMITED</v>
          </cell>
          <cell r="H545" t="str">
            <v xml:space="preserve">WASTE PAPER </v>
          </cell>
          <cell r="I545" t="str">
            <v>47.07.00.00</v>
          </cell>
          <cell r="J545" t="str">
            <v>SEPTEMBER, 2005</v>
          </cell>
          <cell r="K545" t="str">
            <v>CHINA</v>
          </cell>
          <cell r="L545" t="str">
            <v>APAPA PORT</v>
          </cell>
          <cell r="M545">
            <v>160</v>
          </cell>
          <cell r="N545" t="str">
            <v>ZENITH</v>
          </cell>
          <cell r="O545">
            <v>7873.6</v>
          </cell>
          <cell r="P545">
            <v>1968.4</v>
          </cell>
          <cell r="Q545">
            <v>5905.2</v>
          </cell>
          <cell r="R545">
            <v>6080</v>
          </cell>
          <cell r="S545" t="str">
            <v>USD</v>
          </cell>
          <cell r="T545" t="str">
            <v>DECEMBER, 2005</v>
          </cell>
          <cell r="U545">
            <v>38615</v>
          </cell>
          <cell r="V545" t="str">
            <v>ZENITH/005437</v>
          </cell>
          <cell r="W545">
            <v>0</v>
          </cell>
          <cell r="Y545">
            <v>6080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</row>
        <row r="546">
          <cell r="D546">
            <v>38623</v>
          </cell>
          <cell r="F546" t="str">
            <v>MBC</v>
          </cell>
          <cell r="G546" t="str">
            <v>MARIO JOSE ENTERPRISES LIMITED</v>
          </cell>
          <cell r="H546" t="str">
            <v>FINISHED LEATHER</v>
          </cell>
          <cell r="I546" t="str">
            <v>41.06.19.00</v>
          </cell>
          <cell r="J546" t="str">
            <v>SEPTEMBER, 2005</v>
          </cell>
          <cell r="K546" t="str">
            <v>ITALY</v>
          </cell>
          <cell r="L546" t="str">
            <v>APAPA PORT</v>
          </cell>
          <cell r="M546">
            <v>8.8000000000000007</v>
          </cell>
          <cell r="N546" t="str">
            <v>FIRST</v>
          </cell>
          <cell r="O546">
            <v>450422.34</v>
          </cell>
          <cell r="P546">
            <v>112605.58500000001</v>
          </cell>
          <cell r="Q546">
            <v>337816.755</v>
          </cell>
          <cell r="R546">
            <v>283820</v>
          </cell>
          <cell r="S546" t="str">
            <v>EUR</v>
          </cell>
          <cell r="T546" t="str">
            <v>DECEMBER, 2005</v>
          </cell>
          <cell r="U546">
            <v>38615</v>
          </cell>
          <cell r="V546" t="str">
            <v>FBN/0045281</v>
          </cell>
          <cell r="W546">
            <v>0</v>
          </cell>
          <cell r="Y546">
            <v>0</v>
          </cell>
          <cell r="Z546">
            <v>283820</v>
          </cell>
          <cell r="AA546">
            <v>0</v>
          </cell>
          <cell r="AB546">
            <v>0</v>
          </cell>
          <cell r="AC546">
            <v>0</v>
          </cell>
        </row>
        <row r="547">
          <cell r="D547">
            <v>38623</v>
          </cell>
          <cell r="F547" t="str">
            <v>ECO</v>
          </cell>
          <cell r="G547" t="str">
            <v>KOLORKOTE NIGERIA LIMITED</v>
          </cell>
          <cell r="H547" t="str">
            <v>OVEN BAKED COLOR COATED EMBOSSED ALUMINIUM COILS</v>
          </cell>
          <cell r="I547" t="str">
            <v>76.10.12.00</v>
          </cell>
          <cell r="J547" t="str">
            <v>SEPTEMBER, 2005</v>
          </cell>
          <cell r="K547" t="str">
            <v>GHANA</v>
          </cell>
          <cell r="L547" t="str">
            <v>APAPA PORT</v>
          </cell>
          <cell r="M547">
            <v>31.4</v>
          </cell>
          <cell r="N547" t="str">
            <v>ZENITH</v>
          </cell>
          <cell r="O547">
            <v>130232.61</v>
          </cell>
          <cell r="P547">
            <v>32558.1525</v>
          </cell>
          <cell r="Q547">
            <v>97674.457500000004</v>
          </cell>
          <cell r="R547">
            <v>100557.96</v>
          </cell>
          <cell r="S547" t="str">
            <v>USD</v>
          </cell>
          <cell r="T547" t="str">
            <v>DECEMBER, 2005</v>
          </cell>
          <cell r="U547">
            <v>38622</v>
          </cell>
          <cell r="V547" t="str">
            <v>ZENITH/005441</v>
          </cell>
          <cell r="W547">
            <v>0</v>
          </cell>
          <cell r="Y547">
            <v>100557.96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</row>
        <row r="548">
          <cell r="D548">
            <v>38623</v>
          </cell>
          <cell r="F548" t="str">
            <v>NBM</v>
          </cell>
          <cell r="G548" t="str">
            <v>NIGERITE LIMITED</v>
          </cell>
          <cell r="H548" t="str">
            <v>SUPERLIGHTWEIGHT FIBRECEMENT ROOFING SHEETS GREY</v>
          </cell>
          <cell r="I548" t="str">
            <v>68.11.10.00</v>
          </cell>
          <cell r="J548" t="str">
            <v>SEPTEMBER, 2005</v>
          </cell>
          <cell r="K548" t="str">
            <v>GHANA</v>
          </cell>
          <cell r="L548" t="str">
            <v>APAPA PORT</v>
          </cell>
          <cell r="M548">
            <v>38</v>
          </cell>
          <cell r="N548" t="str">
            <v>ZENITH</v>
          </cell>
          <cell r="O548">
            <v>31598</v>
          </cell>
          <cell r="P548">
            <v>7899.5</v>
          </cell>
          <cell r="Q548">
            <v>23698.5</v>
          </cell>
          <cell r="R548">
            <v>24400</v>
          </cell>
          <cell r="S548" t="str">
            <v>USD</v>
          </cell>
          <cell r="T548" t="str">
            <v>DECEMBER, 2005</v>
          </cell>
          <cell r="U548">
            <v>38616</v>
          </cell>
          <cell r="V548" t="str">
            <v>ZENITH / 005439</v>
          </cell>
          <cell r="W548">
            <v>0</v>
          </cell>
          <cell r="Y548">
            <v>24400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</row>
        <row r="549">
          <cell r="D549">
            <v>38623</v>
          </cell>
          <cell r="F549" t="str">
            <v>INTERCONTINENTAL</v>
          </cell>
          <cell r="G549" t="str">
            <v>MARIO JOSE ENTERPRISES LIMITED</v>
          </cell>
          <cell r="H549" t="str">
            <v>FINISHED LEATHER</v>
          </cell>
          <cell r="I549" t="str">
            <v>41.06.19.00</v>
          </cell>
          <cell r="J549" t="str">
            <v>SEPTEMBER, 2005</v>
          </cell>
          <cell r="K549" t="str">
            <v>ITALY</v>
          </cell>
          <cell r="L549" t="str">
            <v>APAPA PORT</v>
          </cell>
          <cell r="M549">
            <v>7.7</v>
          </cell>
          <cell r="N549" t="str">
            <v>GTB</v>
          </cell>
          <cell r="O549">
            <v>429556.68</v>
          </cell>
          <cell r="P549">
            <v>107389.17</v>
          </cell>
          <cell r="Q549">
            <v>322167.51</v>
          </cell>
          <cell r="R549">
            <v>272000</v>
          </cell>
          <cell r="S549" t="str">
            <v>EUR</v>
          </cell>
          <cell r="T549" t="str">
            <v>DECEMBER, 2005</v>
          </cell>
          <cell r="U549">
            <v>38614</v>
          </cell>
          <cell r="V549" t="str">
            <v>GTB/0003736</v>
          </cell>
          <cell r="W549">
            <v>0</v>
          </cell>
          <cell r="Y549">
            <v>0</v>
          </cell>
          <cell r="Z549">
            <v>272000</v>
          </cell>
          <cell r="AA549">
            <v>0</v>
          </cell>
          <cell r="AB549">
            <v>0</v>
          </cell>
          <cell r="AC549">
            <v>0</v>
          </cell>
        </row>
        <row r="550">
          <cell r="D550">
            <v>38623</v>
          </cell>
          <cell r="F550" t="str">
            <v>INTERCONTINENTAL</v>
          </cell>
          <cell r="G550" t="str">
            <v>MARIO JOSE ENTERPRISES LIMITED</v>
          </cell>
          <cell r="H550" t="str">
            <v>PROCESSED, FINISHED LEATHER</v>
          </cell>
          <cell r="I550" t="str">
            <v>41.06.19.00</v>
          </cell>
          <cell r="J550" t="str">
            <v>SEPTEMBER, 2005</v>
          </cell>
          <cell r="K550" t="str">
            <v>ITALY</v>
          </cell>
          <cell r="L550" t="str">
            <v>APAPA PORT</v>
          </cell>
          <cell r="M550">
            <v>8.5</v>
          </cell>
          <cell r="N550" t="str">
            <v>GTB</v>
          </cell>
          <cell r="O550">
            <v>432235.46</v>
          </cell>
          <cell r="P550">
            <v>108058.86500000001</v>
          </cell>
          <cell r="Q550">
            <v>324176.59499999997</v>
          </cell>
          <cell r="R550">
            <v>273360</v>
          </cell>
          <cell r="S550" t="str">
            <v>EUR</v>
          </cell>
          <cell r="T550" t="str">
            <v>DECEMBER, 2005</v>
          </cell>
          <cell r="U550">
            <v>38610</v>
          </cell>
          <cell r="V550" t="str">
            <v>GTB / 0003735</v>
          </cell>
          <cell r="W550">
            <v>0</v>
          </cell>
          <cell r="Y550">
            <v>0</v>
          </cell>
          <cell r="Z550">
            <v>273360</v>
          </cell>
          <cell r="AA550">
            <v>0</v>
          </cell>
          <cell r="AB550">
            <v>0</v>
          </cell>
          <cell r="AC550">
            <v>0</v>
          </cell>
        </row>
        <row r="551">
          <cell r="D551">
            <v>38623</v>
          </cell>
          <cell r="F551" t="str">
            <v>ACCESS</v>
          </cell>
          <cell r="G551" t="str">
            <v>ATLANTIC SHRIMPERS LIMITED</v>
          </cell>
          <cell r="H551" t="str">
            <v>FROZEN SHRIMPS</v>
          </cell>
          <cell r="I551" t="str">
            <v>03.06.13.00</v>
          </cell>
          <cell r="J551" t="str">
            <v>SEPTEMBER, 2005</v>
          </cell>
          <cell r="K551" t="str">
            <v>NETHERLANDS</v>
          </cell>
          <cell r="L551" t="str">
            <v>APAPA PORT</v>
          </cell>
          <cell r="M551">
            <v>25.2</v>
          </cell>
          <cell r="N551" t="str">
            <v>GTB</v>
          </cell>
          <cell r="O551">
            <v>514506.19</v>
          </cell>
          <cell r="P551">
            <v>128626.5475</v>
          </cell>
          <cell r="Q551">
            <v>385879.64250000002</v>
          </cell>
          <cell r="R551">
            <v>397301.76000000001</v>
          </cell>
          <cell r="S551" t="str">
            <v>USD</v>
          </cell>
          <cell r="T551" t="str">
            <v>DECEMBER, 2005</v>
          </cell>
          <cell r="U551">
            <v>38614</v>
          </cell>
          <cell r="V551" t="str">
            <v>GTB/0002785</v>
          </cell>
          <cell r="W551">
            <v>0</v>
          </cell>
          <cell r="Y551">
            <v>397301.76000000001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</row>
        <row r="552">
          <cell r="D552">
            <v>38623</v>
          </cell>
          <cell r="F552" t="str">
            <v>ACCESS</v>
          </cell>
          <cell r="G552" t="str">
            <v>ATLANTIC SHRIMPERS LIMITED</v>
          </cell>
          <cell r="H552" t="str">
            <v>FROZEN SHRIMPS, CRAB AND CUTTLE FISH</v>
          </cell>
          <cell r="I552" t="str">
            <v>03.06.13.00</v>
          </cell>
          <cell r="J552" t="str">
            <v>SEPTEMBER, 2005</v>
          </cell>
          <cell r="K552" t="str">
            <v>NETHERLANDS</v>
          </cell>
          <cell r="L552" t="str">
            <v>APAPA PORT</v>
          </cell>
          <cell r="M552">
            <v>24.2</v>
          </cell>
          <cell r="N552" t="str">
            <v>GTB</v>
          </cell>
          <cell r="O552">
            <v>144119.26</v>
          </cell>
          <cell r="P552">
            <v>36029.815000000002</v>
          </cell>
          <cell r="Q552">
            <v>108089.44500000001</v>
          </cell>
          <cell r="R552">
            <v>111289.44</v>
          </cell>
          <cell r="S552" t="str">
            <v>USD</v>
          </cell>
          <cell r="T552" t="str">
            <v>DECEMBER, 2005</v>
          </cell>
          <cell r="U552">
            <v>38614</v>
          </cell>
          <cell r="V552" t="str">
            <v>GTB/0002789</v>
          </cell>
          <cell r="W552">
            <v>0</v>
          </cell>
          <cell r="Y552">
            <v>111289.44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</row>
        <row r="553">
          <cell r="D553">
            <v>38623</v>
          </cell>
          <cell r="F553" t="str">
            <v>MBC</v>
          </cell>
          <cell r="G553" t="str">
            <v>MARIO JOSE ENTERPRISES LIMITED</v>
          </cell>
          <cell r="H553" t="str">
            <v>FINISHED LEATHER</v>
          </cell>
          <cell r="I553" t="str">
            <v>41.06.19.00</v>
          </cell>
          <cell r="J553" t="str">
            <v>SEPTEMBER, 2005</v>
          </cell>
          <cell r="K553" t="str">
            <v>ITALY</v>
          </cell>
          <cell r="L553" t="str">
            <v>APAPA PORT</v>
          </cell>
          <cell r="M553">
            <v>8.9</v>
          </cell>
          <cell r="N553" t="str">
            <v>FIRST</v>
          </cell>
          <cell r="O553">
            <v>453612.21</v>
          </cell>
          <cell r="P553">
            <v>113403.05250000001</v>
          </cell>
          <cell r="Q553">
            <v>340209.15749999997</v>
          </cell>
          <cell r="R553">
            <v>285830</v>
          </cell>
          <cell r="S553" t="str">
            <v>EUR</v>
          </cell>
          <cell r="T553" t="str">
            <v>DECEMBER, 2005</v>
          </cell>
          <cell r="U553">
            <v>38615</v>
          </cell>
          <cell r="V553" t="str">
            <v>FBN/0045280</v>
          </cell>
          <cell r="W553">
            <v>0</v>
          </cell>
          <cell r="Y553">
            <v>0</v>
          </cell>
          <cell r="Z553">
            <v>285830</v>
          </cell>
          <cell r="AA553">
            <v>0</v>
          </cell>
          <cell r="AB553">
            <v>0</v>
          </cell>
          <cell r="AC553">
            <v>0</v>
          </cell>
        </row>
        <row r="554">
          <cell r="D554">
            <v>38623</v>
          </cell>
          <cell r="F554" t="str">
            <v>ZENITH</v>
          </cell>
          <cell r="G554" t="str">
            <v>BEL PAPYRUS LIMITED</v>
          </cell>
          <cell r="H554" t="str">
            <v>TOILET PAPER - PRIME PURE PULP</v>
          </cell>
          <cell r="I554" t="str">
            <v>48.03.11.00</v>
          </cell>
          <cell r="J554" t="str">
            <v>SEPTEMBER, 2005</v>
          </cell>
          <cell r="K554" t="str">
            <v>ANGOLA</v>
          </cell>
          <cell r="L554" t="str">
            <v>APAPA PORT</v>
          </cell>
          <cell r="M554">
            <v>100.1</v>
          </cell>
          <cell r="N554" t="str">
            <v>ZENITH</v>
          </cell>
          <cell r="O554">
            <v>148925</v>
          </cell>
          <cell r="P554">
            <v>37231.25</v>
          </cell>
          <cell r="Q554">
            <v>111693.75</v>
          </cell>
          <cell r="R554">
            <v>115127</v>
          </cell>
          <cell r="S554" t="str">
            <v>USD</v>
          </cell>
          <cell r="T554" t="str">
            <v>DECEMBER, 2005</v>
          </cell>
          <cell r="U554">
            <v>38618</v>
          </cell>
          <cell r="V554" t="str">
            <v>ZENITH/005826</v>
          </cell>
          <cell r="W554">
            <v>0</v>
          </cell>
          <cell r="Y554">
            <v>115127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</row>
        <row r="555">
          <cell r="D555">
            <v>38623</v>
          </cell>
          <cell r="F555" t="str">
            <v>UNION</v>
          </cell>
          <cell r="G555" t="str">
            <v>SUNSEED NIGERIA PLC</v>
          </cell>
          <cell r="H555" t="str">
            <v>COTTONSEED CAKE</v>
          </cell>
          <cell r="I555" t="str">
            <v>23.06.10.00</v>
          </cell>
          <cell r="J555" t="str">
            <v>SEPTEMBER, 2005</v>
          </cell>
          <cell r="K555" t="str">
            <v>SOUTH AFRICA</v>
          </cell>
          <cell r="L555" t="str">
            <v>APAPA PORT</v>
          </cell>
          <cell r="M555">
            <v>197</v>
          </cell>
          <cell r="N555" t="str">
            <v>UNION</v>
          </cell>
          <cell r="O555">
            <v>22610</v>
          </cell>
          <cell r="P555">
            <v>5652.5</v>
          </cell>
          <cell r="Q555">
            <v>16957.5</v>
          </cell>
          <cell r="R555">
            <v>16575</v>
          </cell>
          <cell r="S555" t="str">
            <v>USD</v>
          </cell>
          <cell r="T555" t="str">
            <v>DECEMBER, 2005</v>
          </cell>
          <cell r="U555">
            <v>38588</v>
          </cell>
          <cell r="V555" t="str">
            <v>UBN / 0000369</v>
          </cell>
          <cell r="W555">
            <v>0</v>
          </cell>
          <cell r="Y555">
            <v>16575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</row>
        <row r="556">
          <cell r="D556">
            <v>38623</v>
          </cell>
          <cell r="F556" t="str">
            <v>CAPITAL</v>
          </cell>
          <cell r="G556" t="str">
            <v>TRIMCO LIMITED</v>
          </cell>
          <cell r="H556" t="str">
            <v xml:space="preserve">SEMI PROCESSED WOOD (PACHYLOBA) WHITE APA </v>
          </cell>
          <cell r="I556" t="str">
            <v>44.07.00.00</v>
          </cell>
          <cell r="J556" t="str">
            <v>SEPTEMBER, 2005</v>
          </cell>
          <cell r="K556" t="str">
            <v>FRANCE</v>
          </cell>
          <cell r="L556" t="str">
            <v>TINCAN ISLAND</v>
          </cell>
          <cell r="M556">
            <v>36</v>
          </cell>
          <cell r="N556" t="str">
            <v>OCEANIC</v>
          </cell>
          <cell r="O556">
            <v>27812.16</v>
          </cell>
          <cell r="P556">
            <v>6953.04</v>
          </cell>
          <cell r="Q556">
            <v>20859.12</v>
          </cell>
          <cell r="R556">
            <v>16552.32</v>
          </cell>
          <cell r="S556" t="str">
            <v>EUR</v>
          </cell>
          <cell r="T556" t="str">
            <v>DECEMBER, 2005</v>
          </cell>
          <cell r="U556">
            <v>38595</v>
          </cell>
          <cell r="V556" t="str">
            <v>OCEANIC / 0083177</v>
          </cell>
          <cell r="W556">
            <v>0</v>
          </cell>
          <cell r="Y556">
            <v>0</v>
          </cell>
          <cell r="Z556">
            <v>16552.32</v>
          </cell>
          <cell r="AA556">
            <v>0</v>
          </cell>
          <cell r="AB556">
            <v>0</v>
          </cell>
          <cell r="AC556">
            <v>0</v>
          </cell>
        </row>
        <row r="557">
          <cell r="D557">
            <v>38623</v>
          </cell>
          <cell r="F557" t="str">
            <v>DIAMOND</v>
          </cell>
          <cell r="G557" t="str">
            <v>OLAM NIGERIA LIMITED</v>
          </cell>
          <cell r="H557" t="str">
            <v>NIGERIAN HULLED AND POLISHED SESAME SEEDS</v>
          </cell>
          <cell r="I557" t="str">
            <v>12.07.40.00</v>
          </cell>
          <cell r="J557" t="str">
            <v>SEPTEMBER, 2005</v>
          </cell>
          <cell r="K557" t="str">
            <v>SYRIA</v>
          </cell>
          <cell r="L557" t="str">
            <v>APAPA PORT</v>
          </cell>
          <cell r="M557">
            <v>540</v>
          </cell>
          <cell r="N557" t="str">
            <v>DIAMOND</v>
          </cell>
          <cell r="O557">
            <v>559440</v>
          </cell>
          <cell r="P557">
            <v>139860</v>
          </cell>
          <cell r="Q557">
            <v>419580</v>
          </cell>
          <cell r="R557">
            <v>432000</v>
          </cell>
          <cell r="S557" t="str">
            <v>USD</v>
          </cell>
          <cell r="T557" t="str">
            <v>DECEMBER, 2005</v>
          </cell>
          <cell r="U557">
            <v>38609</v>
          </cell>
          <cell r="V557" t="str">
            <v>DBL/0002174</v>
          </cell>
          <cell r="W557">
            <v>0</v>
          </cell>
          <cell r="Y557">
            <v>432000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</row>
        <row r="558">
          <cell r="D558">
            <v>38623</v>
          </cell>
          <cell r="F558" t="str">
            <v>SCB</v>
          </cell>
          <cell r="G558" t="str">
            <v>P.Z. INDUSTRIES PLC</v>
          </cell>
          <cell r="H558" t="str">
            <v>SANPROS, DETERGENTS AND PACKING MATERIALS</v>
          </cell>
          <cell r="I558" t="str">
            <v>48.18.40.00</v>
          </cell>
          <cell r="J558" t="str">
            <v>SEPTEMBER, 2005</v>
          </cell>
          <cell r="K558" t="str">
            <v>CAMEROON</v>
          </cell>
          <cell r="L558" t="str">
            <v>APAPA PORT</v>
          </cell>
          <cell r="M558">
            <v>14.5</v>
          </cell>
          <cell r="N558" t="str">
            <v>ZENITH</v>
          </cell>
          <cell r="O558">
            <v>27534.21</v>
          </cell>
          <cell r="P558">
            <v>6883.5524999999998</v>
          </cell>
          <cell r="Q558">
            <v>20650.657500000001</v>
          </cell>
          <cell r="R558">
            <v>21261.94</v>
          </cell>
          <cell r="S558" t="str">
            <v>USD</v>
          </cell>
          <cell r="T558" t="str">
            <v>DECEMBER, 2005</v>
          </cell>
          <cell r="U558">
            <v>38622</v>
          </cell>
          <cell r="V558" t="str">
            <v>ZENITH/004174</v>
          </cell>
          <cell r="W558">
            <v>0</v>
          </cell>
          <cell r="Y558">
            <v>21261.94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</row>
        <row r="559">
          <cell r="D559">
            <v>38623</v>
          </cell>
          <cell r="F559" t="str">
            <v>MBC</v>
          </cell>
          <cell r="G559" t="str">
            <v>MARIO JOSE ENTERPRISES LIMITED</v>
          </cell>
          <cell r="H559" t="str">
            <v>FINISHED LEATHER</v>
          </cell>
          <cell r="I559" t="str">
            <v>41.06.19.00</v>
          </cell>
          <cell r="J559" t="str">
            <v>SEPTEMBER, 2005</v>
          </cell>
          <cell r="K559" t="str">
            <v>ITALY</v>
          </cell>
          <cell r="L559" t="str">
            <v>APAPA PORT</v>
          </cell>
          <cell r="M559">
            <v>8.4</v>
          </cell>
          <cell r="N559" t="str">
            <v>FIRST</v>
          </cell>
          <cell r="O559">
            <v>441141.75</v>
          </cell>
          <cell r="P559">
            <v>110285.4375</v>
          </cell>
          <cell r="Q559">
            <v>330856.3125</v>
          </cell>
          <cell r="R559">
            <v>340650</v>
          </cell>
          <cell r="S559" t="str">
            <v>USD</v>
          </cell>
          <cell r="T559" t="str">
            <v>DECEMBER, 2005</v>
          </cell>
          <cell r="U559">
            <v>38615</v>
          </cell>
          <cell r="V559" t="str">
            <v>FBN/0045282</v>
          </cell>
          <cell r="W559">
            <v>0</v>
          </cell>
          <cell r="Y559">
            <v>340650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</row>
        <row r="560">
          <cell r="D560">
            <v>38623</v>
          </cell>
          <cell r="F560" t="str">
            <v>GTB</v>
          </cell>
          <cell r="G560" t="str">
            <v>COCA-COLA NIGERIA LIMITED</v>
          </cell>
          <cell r="H560" t="str">
            <v>FANTA PINEAPPLE CONCENTRATE</v>
          </cell>
          <cell r="I560" t="str">
            <v>33.01.12.00</v>
          </cell>
          <cell r="J560" t="str">
            <v>SEPTEMBER, 2005</v>
          </cell>
          <cell r="K560" t="str">
            <v>EQUATORIAL GUINEA</v>
          </cell>
          <cell r="L560" t="str">
            <v>MMIA, LAGOS</v>
          </cell>
          <cell r="M560">
            <v>0.8</v>
          </cell>
          <cell r="N560" t="str">
            <v>GTB</v>
          </cell>
          <cell r="O560">
            <v>36978.730000000003</v>
          </cell>
          <cell r="P560">
            <v>9244.6825000000008</v>
          </cell>
          <cell r="Q560">
            <v>27734.047500000001</v>
          </cell>
          <cell r="R560">
            <v>28554.99</v>
          </cell>
          <cell r="S560" t="str">
            <v>USD</v>
          </cell>
          <cell r="T560" t="str">
            <v>DECEMBER, 2005</v>
          </cell>
          <cell r="U560">
            <v>38609</v>
          </cell>
          <cell r="V560" t="str">
            <v>GTB/0002783</v>
          </cell>
          <cell r="W560">
            <v>0</v>
          </cell>
          <cell r="Y560">
            <v>28554.99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</row>
        <row r="561">
          <cell r="D561">
            <v>38623</v>
          </cell>
          <cell r="F561" t="str">
            <v>ZENITH</v>
          </cell>
          <cell r="G561" t="str">
            <v>ENGHUAT  INDUSTRIES LIMITED</v>
          </cell>
          <cell r="H561" t="str">
            <v>PROCESSED CRUMB RUBBER</v>
          </cell>
          <cell r="I561" t="str">
            <v>40.01.10.00</v>
          </cell>
          <cell r="J561" t="str">
            <v>SEPTEMBER, 2005</v>
          </cell>
          <cell r="K561" t="str">
            <v>UNITED STATES OF AMERICA</v>
          </cell>
          <cell r="L561" t="str">
            <v>APAPA PORT</v>
          </cell>
          <cell r="M561">
            <v>111.5</v>
          </cell>
          <cell r="N561" t="str">
            <v>ZENITH</v>
          </cell>
          <cell r="O561">
            <v>189291.82</v>
          </cell>
          <cell r="P561">
            <v>47322.955000000002</v>
          </cell>
          <cell r="Q561">
            <v>141968.86499999999</v>
          </cell>
          <cell r="R561">
            <v>146160</v>
          </cell>
          <cell r="S561" t="str">
            <v>USD</v>
          </cell>
          <cell r="T561" t="str">
            <v>DECEMBER, 2005</v>
          </cell>
          <cell r="U561">
            <v>38622</v>
          </cell>
          <cell r="V561" t="str">
            <v>ZENITH/ 007260</v>
          </cell>
          <cell r="W561">
            <v>0</v>
          </cell>
          <cell r="Y561">
            <v>146160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</row>
        <row r="562">
          <cell r="D562">
            <v>38623</v>
          </cell>
          <cell r="F562" t="str">
            <v>ZENITH</v>
          </cell>
          <cell r="G562" t="str">
            <v>ENGHUAT  INDUSTRIES LIMITED</v>
          </cell>
          <cell r="H562" t="str">
            <v xml:space="preserve">PROCESSED CRUMB RUBBER </v>
          </cell>
          <cell r="I562" t="str">
            <v>40.01.10.00</v>
          </cell>
          <cell r="J562" t="str">
            <v>SEPTEMBER, 2005</v>
          </cell>
          <cell r="K562" t="str">
            <v>MOROCCO</v>
          </cell>
          <cell r="L562" t="str">
            <v>APAPA PORT</v>
          </cell>
          <cell r="M562">
            <v>108.4</v>
          </cell>
          <cell r="N562" t="str">
            <v>ZENITH</v>
          </cell>
          <cell r="O562">
            <v>176318.86</v>
          </cell>
          <cell r="P562">
            <v>44079.714999999997</v>
          </cell>
          <cell r="Q562">
            <v>132239.14499999999</v>
          </cell>
          <cell r="R562">
            <v>136080</v>
          </cell>
          <cell r="S562" t="str">
            <v>USD</v>
          </cell>
          <cell r="T562" t="str">
            <v>DECEMBER, 2005</v>
          </cell>
          <cell r="U562">
            <v>38601</v>
          </cell>
          <cell r="V562" t="str">
            <v>ZENITH/005626</v>
          </cell>
          <cell r="W562">
            <v>0</v>
          </cell>
          <cell r="Y562">
            <v>136080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</row>
        <row r="563">
          <cell r="D563">
            <v>38623</v>
          </cell>
          <cell r="F563" t="str">
            <v>ALLSTATES</v>
          </cell>
          <cell r="G563" t="str">
            <v>KIMATRAI NIGERIA LIMITED</v>
          </cell>
          <cell r="H563" t="str">
            <v>NIGERIAN PROCESSED NATURAL RUBBER (NSR10)</v>
          </cell>
          <cell r="I563" t="str">
            <v>40.01.22.00</v>
          </cell>
          <cell r="J563" t="str">
            <v>SEPTEMBER, 2005</v>
          </cell>
          <cell r="K563" t="str">
            <v>ITALY</v>
          </cell>
          <cell r="L563" t="str">
            <v>APAPA PORT</v>
          </cell>
          <cell r="M563">
            <v>43.4</v>
          </cell>
          <cell r="N563" t="str">
            <v>ZENITH</v>
          </cell>
          <cell r="O563">
            <v>74144.45</v>
          </cell>
          <cell r="P563">
            <v>18536.112499999999</v>
          </cell>
          <cell r="Q563">
            <v>55608.337500000001</v>
          </cell>
          <cell r="R563">
            <v>57254.400000000001</v>
          </cell>
          <cell r="S563" t="str">
            <v>USD</v>
          </cell>
          <cell r="T563" t="str">
            <v>DECEMBER, 2005</v>
          </cell>
          <cell r="U563">
            <v>38616</v>
          </cell>
          <cell r="V563" t="str">
            <v>ZENITH / 005817</v>
          </cell>
          <cell r="W563">
            <v>0</v>
          </cell>
          <cell r="Y563">
            <v>57254.400000000001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</row>
        <row r="564">
          <cell r="D564">
            <v>38623</v>
          </cell>
          <cell r="F564" t="str">
            <v>ALLSTATES</v>
          </cell>
          <cell r="G564" t="str">
            <v>KIMATRAI NIGERIA LIMITED</v>
          </cell>
          <cell r="H564" t="str">
            <v>NIGERIAN PROCESSED NATURAL CRUMB RUBBER NSR10</v>
          </cell>
          <cell r="I564" t="str">
            <v>40.01.10.00</v>
          </cell>
          <cell r="J564" t="str">
            <v>SEPTEMBER, 2005</v>
          </cell>
          <cell r="K564" t="str">
            <v>ITALY</v>
          </cell>
          <cell r="L564" t="str">
            <v>APAPA PORT</v>
          </cell>
          <cell r="M564">
            <v>43.4</v>
          </cell>
          <cell r="N564" t="str">
            <v>ZENITH</v>
          </cell>
          <cell r="O564">
            <v>69643.56</v>
          </cell>
          <cell r="P564">
            <v>17410.89</v>
          </cell>
          <cell r="Q564">
            <v>52232.67</v>
          </cell>
          <cell r="R564">
            <v>53625.599999999999</v>
          </cell>
          <cell r="S564" t="str">
            <v>USD</v>
          </cell>
          <cell r="T564" t="str">
            <v>DECEMBER, 2005</v>
          </cell>
          <cell r="U564">
            <v>38593</v>
          </cell>
          <cell r="V564" t="str">
            <v>ZENITH / 005758</v>
          </cell>
          <cell r="W564">
            <v>0</v>
          </cell>
          <cell r="Y564">
            <v>53625.599999999999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</row>
        <row r="565">
          <cell r="D565">
            <v>38623</v>
          </cell>
          <cell r="F565" t="str">
            <v>ZENITH</v>
          </cell>
          <cell r="G565" t="str">
            <v>OK PLAST LIMITED</v>
          </cell>
          <cell r="H565" t="str">
            <v>DESTINY CHAIR FLOWER TYPE</v>
          </cell>
          <cell r="I565" t="str">
            <v>39.24.10.00</v>
          </cell>
          <cell r="J565" t="str">
            <v>SEPTEMBER, 2005</v>
          </cell>
          <cell r="K565" t="str">
            <v>LIBERIA</v>
          </cell>
          <cell r="L565" t="str">
            <v>APAPA PORT</v>
          </cell>
          <cell r="M565">
            <v>12.2</v>
          </cell>
          <cell r="N565" t="str">
            <v>PRUDENT</v>
          </cell>
          <cell r="O565">
            <v>31330</v>
          </cell>
          <cell r="P565">
            <v>7832.5</v>
          </cell>
          <cell r="Q565">
            <v>23497.5</v>
          </cell>
          <cell r="R565">
            <v>24100</v>
          </cell>
          <cell r="S565" t="str">
            <v>USD</v>
          </cell>
          <cell r="T565" t="str">
            <v>DECEMBER, 2005</v>
          </cell>
          <cell r="U565">
            <v>38621</v>
          </cell>
          <cell r="V565" t="str">
            <v>PRUDENT/3004073</v>
          </cell>
          <cell r="W565">
            <v>0</v>
          </cell>
          <cell r="Y565">
            <v>24100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</row>
        <row r="566">
          <cell r="D566">
            <v>38623</v>
          </cell>
          <cell r="F566" t="str">
            <v>ALLSTATES</v>
          </cell>
          <cell r="G566" t="str">
            <v>KIMATRAI NIGERIA LIMITED</v>
          </cell>
          <cell r="H566" t="str">
            <v>NIGERIAN PROCESSED NATURAL CRUMB RUBBER NSR 10</v>
          </cell>
          <cell r="I566" t="str">
            <v>40.01.22.00</v>
          </cell>
          <cell r="J566" t="str">
            <v>SEPTEMBER, 2005</v>
          </cell>
          <cell r="K566" t="str">
            <v>ITALY</v>
          </cell>
          <cell r="L566" t="str">
            <v>APAPA PORT</v>
          </cell>
          <cell r="M566">
            <v>43.4</v>
          </cell>
          <cell r="N566" t="str">
            <v>ZENITH</v>
          </cell>
          <cell r="O566">
            <v>72785.38</v>
          </cell>
          <cell r="P566">
            <v>18196.345000000001</v>
          </cell>
          <cell r="Q566">
            <v>54589.035000000003</v>
          </cell>
          <cell r="R566">
            <v>56044.800000000003</v>
          </cell>
          <cell r="S566" t="str">
            <v>USD</v>
          </cell>
          <cell r="T566" t="str">
            <v>DECEMBER, 2005</v>
          </cell>
          <cell r="U566">
            <v>38593</v>
          </cell>
          <cell r="V566" t="str">
            <v>ZENITH/005757</v>
          </cell>
          <cell r="W566">
            <v>0</v>
          </cell>
          <cell r="Y566">
            <v>56044.800000000003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</row>
        <row r="567">
          <cell r="D567">
            <v>38624</v>
          </cell>
          <cell r="F567" t="str">
            <v>SCB</v>
          </cell>
          <cell r="G567" t="str">
            <v>LIFE FLOUR MILL LIMITED</v>
          </cell>
          <cell r="H567" t="str">
            <v>WEST AFRICAN WHEAT BRAN PELLETS</v>
          </cell>
          <cell r="I567" t="str">
            <v>23.02.30.00</v>
          </cell>
          <cell r="J567" t="str">
            <v>SEPTEMBER, 2005</v>
          </cell>
          <cell r="K567" t="str">
            <v>MOROCCO</v>
          </cell>
          <cell r="L567" t="str">
            <v>TINCAN ISLAND</v>
          </cell>
          <cell r="M567">
            <v>3360.8</v>
          </cell>
          <cell r="N567" t="str">
            <v>UBA</v>
          </cell>
          <cell r="O567">
            <v>174490.36</v>
          </cell>
          <cell r="P567">
            <v>43622.59</v>
          </cell>
          <cell r="Q567">
            <v>130867.77</v>
          </cell>
          <cell r="R567">
            <v>134429.92000000001</v>
          </cell>
          <cell r="S567" t="str">
            <v>USD</v>
          </cell>
          <cell r="T567" t="str">
            <v>DECEMBER, 2005</v>
          </cell>
          <cell r="U567">
            <v>38621</v>
          </cell>
          <cell r="V567" t="str">
            <v>UBA/000462</v>
          </cell>
          <cell r="W567">
            <v>0</v>
          </cell>
          <cell r="Y567">
            <v>134429.92000000001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</row>
        <row r="568">
          <cell r="D568">
            <v>38624</v>
          </cell>
          <cell r="F568" t="str">
            <v>NBM</v>
          </cell>
          <cell r="G568" t="str">
            <v>CELPLAS INDUSTRIES NIGERIA LIMITED</v>
          </cell>
          <cell r="H568" t="str">
            <v>PLASTIC HOUSEHOLD ITEMS</v>
          </cell>
          <cell r="I568" t="str">
            <v>39.23.10.00</v>
          </cell>
          <cell r="J568" t="str">
            <v>SEPTEMBER, 2005</v>
          </cell>
          <cell r="K568" t="str">
            <v>BENIN</v>
          </cell>
          <cell r="L568" t="str">
            <v>SEME BORDER</v>
          </cell>
          <cell r="M568">
            <v>5.4</v>
          </cell>
          <cell r="N568" t="str">
            <v>PRUDENT</v>
          </cell>
          <cell r="O568">
            <v>12135</v>
          </cell>
          <cell r="P568">
            <v>3033.75</v>
          </cell>
          <cell r="Q568">
            <v>9101.25</v>
          </cell>
          <cell r="R568">
            <v>9369.0499999999993</v>
          </cell>
          <cell r="S568" t="str">
            <v>USD</v>
          </cell>
          <cell r="T568" t="str">
            <v>DECEMBER, 2005</v>
          </cell>
          <cell r="U568">
            <v>38621</v>
          </cell>
          <cell r="V568" t="str">
            <v>PRUDENT/3003516</v>
          </cell>
          <cell r="W568">
            <v>0</v>
          </cell>
          <cell r="Y568">
            <v>9369.0499999999993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</row>
        <row r="569">
          <cell r="D569">
            <v>38624</v>
          </cell>
          <cell r="F569" t="str">
            <v>ECO</v>
          </cell>
          <cell r="G569" t="str">
            <v>SUN AND SAND INDUSTRIES LIMITED</v>
          </cell>
          <cell r="H569" t="str">
            <v>ALUMINIUM ALLOY/INGOT</v>
          </cell>
          <cell r="I569" t="str">
            <v>76.01.20.00</v>
          </cell>
          <cell r="J569" t="str">
            <v>SEPTEMBER, 2005</v>
          </cell>
          <cell r="K569" t="str">
            <v>UNITED ARAB EMIRATES (UAE)</v>
          </cell>
          <cell r="L569" t="str">
            <v>APAPA PORT</v>
          </cell>
          <cell r="M569">
            <v>25.6</v>
          </cell>
          <cell r="N569" t="str">
            <v>ZENITH</v>
          </cell>
          <cell r="O569">
            <v>61735.24</v>
          </cell>
          <cell r="P569">
            <v>15433.81</v>
          </cell>
          <cell r="Q569">
            <v>46301.43</v>
          </cell>
          <cell r="R569">
            <v>47672</v>
          </cell>
          <cell r="S569" t="str">
            <v>USD</v>
          </cell>
          <cell r="T569" t="str">
            <v>DECEMBER, 2005</v>
          </cell>
          <cell r="U569">
            <v>38618</v>
          </cell>
          <cell r="V569" t="str">
            <v>ZENITH/005828</v>
          </cell>
          <cell r="W569">
            <v>0</v>
          </cell>
          <cell r="Y569">
            <v>47672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</row>
        <row r="570">
          <cell r="D570">
            <v>38624</v>
          </cell>
          <cell r="F570" t="str">
            <v>EQUITY</v>
          </cell>
          <cell r="G570" t="str">
            <v>BARON &amp; WINNIE VENTURES NIGERIA LIMITED</v>
          </cell>
          <cell r="H570" t="str">
            <v>PROCESSED WOOD (RED APA)</v>
          </cell>
          <cell r="I570" t="str">
            <v>44.09.00.00</v>
          </cell>
          <cell r="J570" t="str">
            <v>SEPTEMBER, 2005</v>
          </cell>
          <cell r="K570" t="str">
            <v>INDONESIA</v>
          </cell>
          <cell r="L570" t="str">
            <v>TINCAN ISLAND</v>
          </cell>
          <cell r="M570">
            <v>18</v>
          </cell>
          <cell r="N570" t="str">
            <v>GTB</v>
          </cell>
          <cell r="O570">
            <v>17143.240000000002</v>
          </cell>
          <cell r="P570">
            <v>4285.8100000000004</v>
          </cell>
          <cell r="Q570">
            <v>12857.43</v>
          </cell>
          <cell r="R570">
            <v>13236.83</v>
          </cell>
          <cell r="S570" t="str">
            <v>USD</v>
          </cell>
          <cell r="T570" t="str">
            <v>DECEMBER, 2005</v>
          </cell>
          <cell r="U570">
            <v>38621</v>
          </cell>
          <cell r="V570" t="str">
            <v>GTB/0003951</v>
          </cell>
          <cell r="W570">
            <v>0</v>
          </cell>
          <cell r="Y570">
            <v>13236.83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</row>
        <row r="571">
          <cell r="D571">
            <v>38624</v>
          </cell>
          <cell r="F571" t="str">
            <v>ZENITH</v>
          </cell>
          <cell r="G571" t="str">
            <v>POLEMA INDUSTRIES LIMITED</v>
          </cell>
          <cell r="H571" t="str">
            <v>UNEXTRACTED PALM KERNAL EXPELLER CAKE (P.K.C)</v>
          </cell>
          <cell r="I571" t="str">
            <v>23.06.60.00</v>
          </cell>
          <cell r="J571" t="str">
            <v>SEPTEMBER, 2005</v>
          </cell>
          <cell r="K571" t="str">
            <v>PORTUGAL</v>
          </cell>
          <cell r="L571" t="str">
            <v>ONNE PORT</v>
          </cell>
          <cell r="M571">
            <v>569</v>
          </cell>
          <cell r="N571" t="str">
            <v>ZENITH</v>
          </cell>
          <cell r="O571">
            <v>35743.75</v>
          </cell>
          <cell r="P571">
            <v>8935.9375</v>
          </cell>
          <cell r="Q571">
            <v>26807.8125</v>
          </cell>
          <cell r="R571">
            <v>24460.98</v>
          </cell>
          <cell r="S571" t="str">
            <v>USD</v>
          </cell>
          <cell r="T571" t="str">
            <v>DECEMBER, 2005</v>
          </cell>
          <cell r="U571">
            <v>38604</v>
          </cell>
          <cell r="V571" t="str">
            <v>ZENITH/004960</v>
          </cell>
          <cell r="W571">
            <v>0</v>
          </cell>
          <cell r="Y571">
            <v>24460.98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</row>
        <row r="572">
          <cell r="D572">
            <v>38624</v>
          </cell>
          <cell r="F572" t="str">
            <v>INTERCONTINENTAL</v>
          </cell>
          <cell r="G572" t="str">
            <v>AFRIMIN FREETRADE LINK CO.</v>
          </cell>
          <cell r="H572" t="str">
            <v>ZIRCON SAND</v>
          </cell>
          <cell r="I572" t="str">
            <v>26.15.10.00</v>
          </cell>
          <cell r="J572" t="str">
            <v>SEPTEMBER, 2005</v>
          </cell>
          <cell r="K572" t="str">
            <v>INDIA</v>
          </cell>
          <cell r="L572" t="str">
            <v>APAPA PORT</v>
          </cell>
          <cell r="M572">
            <v>200</v>
          </cell>
          <cell r="N572" t="str">
            <v>NUB</v>
          </cell>
          <cell r="O572">
            <v>38871</v>
          </cell>
          <cell r="P572">
            <v>9717.75</v>
          </cell>
          <cell r="Q572">
            <v>29153.25</v>
          </cell>
          <cell r="R572">
            <v>30000</v>
          </cell>
          <cell r="S572" t="str">
            <v>USD</v>
          </cell>
          <cell r="T572" t="str">
            <v>DECEMBER, 2005</v>
          </cell>
          <cell r="U572">
            <v>38601</v>
          </cell>
          <cell r="V572" t="str">
            <v>NUB / 00085</v>
          </cell>
          <cell r="W572">
            <v>0</v>
          </cell>
          <cell r="Y572">
            <v>30000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</row>
        <row r="573">
          <cell r="D573">
            <v>38624</v>
          </cell>
          <cell r="F573" t="str">
            <v>INTERCONTINENTAL</v>
          </cell>
          <cell r="G573" t="str">
            <v>ABLEEN FARMS LIMITED</v>
          </cell>
          <cell r="H573" t="str">
            <v>LEAD ORE</v>
          </cell>
          <cell r="I573" t="str">
            <v>26.07.00.00</v>
          </cell>
          <cell r="J573" t="str">
            <v>SEPTEMBER, 2005</v>
          </cell>
          <cell r="K573" t="str">
            <v>CHINA</v>
          </cell>
          <cell r="L573" t="str">
            <v>APAPA PORT</v>
          </cell>
          <cell r="M573">
            <v>85</v>
          </cell>
          <cell r="N573" t="str">
            <v>NUB</v>
          </cell>
          <cell r="O573">
            <v>39780</v>
          </cell>
          <cell r="P573">
            <v>9945</v>
          </cell>
          <cell r="Q573">
            <v>29835</v>
          </cell>
          <cell r="R573">
            <v>30597.47</v>
          </cell>
          <cell r="S573" t="str">
            <v>USD</v>
          </cell>
          <cell r="T573" t="str">
            <v>DECEMBER, 2005</v>
          </cell>
          <cell r="U573">
            <v>38609</v>
          </cell>
          <cell r="V573" t="str">
            <v>NUB/00088</v>
          </cell>
          <cell r="W573">
            <v>0</v>
          </cell>
          <cell r="Y573">
            <v>30597.47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</row>
        <row r="574">
          <cell r="D574">
            <v>38624</v>
          </cell>
          <cell r="F574" t="str">
            <v>EQUITY</v>
          </cell>
          <cell r="G574" t="str">
            <v>BARON &amp; WINNIE VENTURES NIGERIA LIMITED</v>
          </cell>
          <cell r="H574" t="str">
            <v>PROCESSED WOOD (APA)</v>
          </cell>
          <cell r="I574" t="str">
            <v>44.09.00.00</v>
          </cell>
          <cell r="J574" t="str">
            <v>SEPTEMBER, 2005</v>
          </cell>
          <cell r="K574" t="str">
            <v>ITALY</v>
          </cell>
          <cell r="L574" t="str">
            <v>TINCAN ISLAND</v>
          </cell>
          <cell r="M574">
            <v>18</v>
          </cell>
          <cell r="N574" t="str">
            <v>GTB</v>
          </cell>
          <cell r="O574">
            <v>17132.88</v>
          </cell>
          <cell r="P574">
            <v>4283.22</v>
          </cell>
          <cell r="Q574">
            <v>12849.66</v>
          </cell>
          <cell r="R574">
            <v>13228.63</v>
          </cell>
          <cell r="S574" t="str">
            <v>USD</v>
          </cell>
          <cell r="T574" t="str">
            <v>DECEMBER, 2005</v>
          </cell>
          <cell r="U574">
            <v>38621</v>
          </cell>
          <cell r="V574" t="str">
            <v>GTB / 0003954</v>
          </cell>
          <cell r="W574">
            <v>0</v>
          </cell>
          <cell r="Y574">
            <v>13228.63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</row>
        <row r="575">
          <cell r="D575">
            <v>38624</v>
          </cell>
          <cell r="F575" t="str">
            <v>ZENITH</v>
          </cell>
          <cell r="G575" t="str">
            <v>MINL LIMITED</v>
          </cell>
          <cell r="H575" t="str">
            <v>SECONDARY ALUMINIUM ALLOYED INGOTS - GRADE EV 160</v>
          </cell>
          <cell r="I575" t="str">
            <v>76.01.20.00</v>
          </cell>
          <cell r="J575" t="str">
            <v>SEPTEMBER, 2005</v>
          </cell>
          <cell r="K575" t="str">
            <v>TURKEY</v>
          </cell>
          <cell r="L575" t="str">
            <v>TINCAN ISLAND</v>
          </cell>
          <cell r="M575">
            <v>199.6</v>
          </cell>
          <cell r="N575" t="str">
            <v>ZENITH</v>
          </cell>
          <cell r="O575">
            <v>420085.34</v>
          </cell>
          <cell r="P575">
            <v>105021.33500000001</v>
          </cell>
          <cell r="Q575">
            <v>315064.005</v>
          </cell>
          <cell r="R575">
            <v>324365.18</v>
          </cell>
          <cell r="S575" t="str">
            <v>USD</v>
          </cell>
          <cell r="T575" t="str">
            <v>DECEMBER, 2005</v>
          </cell>
          <cell r="U575">
            <v>38623</v>
          </cell>
          <cell r="V575" t="str">
            <v>ZENITH/007267</v>
          </cell>
          <cell r="W575">
            <v>0</v>
          </cell>
          <cell r="Y575">
            <v>324365.18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</row>
        <row r="576">
          <cell r="D576">
            <v>38624</v>
          </cell>
          <cell r="F576" t="str">
            <v>UNION</v>
          </cell>
          <cell r="G576" t="str">
            <v>WEST AFRICAN RUBBER PRODUCTS (NIG) LIMITED</v>
          </cell>
          <cell r="H576" t="str">
            <v>ASSORTED BATHROOM SLIPPERS</v>
          </cell>
          <cell r="I576" t="str">
            <v>64.02.99.00</v>
          </cell>
          <cell r="J576" t="str">
            <v>SEPTEMBER, 2005</v>
          </cell>
          <cell r="K576" t="str">
            <v>TOGO</v>
          </cell>
          <cell r="L576" t="str">
            <v>SEME BORDER</v>
          </cell>
          <cell r="M576">
            <v>35.200000000000003</v>
          </cell>
          <cell r="N576" t="str">
            <v>UNION</v>
          </cell>
          <cell r="O576">
            <v>59212</v>
          </cell>
          <cell r="P576">
            <v>14803</v>
          </cell>
          <cell r="Q576">
            <v>44409</v>
          </cell>
          <cell r="R576">
            <v>45200</v>
          </cell>
          <cell r="S576" t="str">
            <v>USD</v>
          </cell>
          <cell r="T576" t="str">
            <v>DECEMBER, 2005</v>
          </cell>
          <cell r="U576">
            <v>38610</v>
          </cell>
          <cell r="V576" t="str">
            <v>UBN / 0001164</v>
          </cell>
          <cell r="W576">
            <v>0</v>
          </cell>
          <cell r="Y576">
            <v>45200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</row>
        <row r="577">
          <cell r="D577">
            <v>38624</v>
          </cell>
          <cell r="F577" t="str">
            <v>SCB</v>
          </cell>
          <cell r="G577" t="str">
            <v>P.Z. INDUSTRIES PLC</v>
          </cell>
          <cell r="H577" t="str">
            <v>BLACK HAIR DYE POWDER GC5 V2</v>
          </cell>
          <cell r="I577" t="str">
            <v>33.05.90.00</v>
          </cell>
          <cell r="J577" t="str">
            <v>SEPTEMBER, 2005</v>
          </cell>
          <cell r="K577" t="str">
            <v>INDONESIA</v>
          </cell>
          <cell r="L577" t="str">
            <v>MMIA, LAGOS</v>
          </cell>
          <cell r="M577">
            <v>0.3</v>
          </cell>
          <cell r="N577" t="str">
            <v>ZENITH</v>
          </cell>
          <cell r="O577">
            <v>8776.2199999999993</v>
          </cell>
          <cell r="P577">
            <v>2194.0549999999998</v>
          </cell>
          <cell r="Q577">
            <v>6582.165</v>
          </cell>
          <cell r="R577">
            <v>6777</v>
          </cell>
          <cell r="S577" t="str">
            <v>USD</v>
          </cell>
          <cell r="T577" t="str">
            <v>DECEMBER, 2005</v>
          </cell>
          <cell r="U577">
            <v>38622</v>
          </cell>
          <cell r="V577" t="str">
            <v>ZENITH/004173</v>
          </cell>
          <cell r="W577">
            <v>0</v>
          </cell>
          <cell r="Y577">
            <v>6777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</row>
        <row r="578">
          <cell r="D578">
            <v>38624</v>
          </cell>
          <cell r="F578" t="str">
            <v>ECO</v>
          </cell>
          <cell r="G578" t="str">
            <v>SUN AND SAND INDUSTRIES LIMITED</v>
          </cell>
          <cell r="H578" t="str">
            <v>ALUMINIUM ALLOY/INGOT</v>
          </cell>
          <cell r="I578" t="str">
            <v>76.01.20.00</v>
          </cell>
          <cell r="J578" t="str">
            <v>SEPTEMBER, 2005</v>
          </cell>
          <cell r="K578" t="str">
            <v>UNITED ARAB EMIRATES (UAE)</v>
          </cell>
          <cell r="L578" t="str">
            <v>APAPA PORT</v>
          </cell>
          <cell r="M578">
            <v>25.7</v>
          </cell>
          <cell r="N578" t="str">
            <v>ZENITH</v>
          </cell>
          <cell r="O578">
            <v>61997.84</v>
          </cell>
          <cell r="P578">
            <v>15499.46</v>
          </cell>
          <cell r="Q578">
            <v>46498.38</v>
          </cell>
          <cell r="R578">
            <v>47860</v>
          </cell>
          <cell r="S578" t="str">
            <v>USD</v>
          </cell>
          <cell r="T578" t="str">
            <v>DECEMBER, 2005</v>
          </cell>
          <cell r="U578">
            <v>38623</v>
          </cell>
          <cell r="V578" t="str">
            <v>ZENITH/005832</v>
          </cell>
          <cell r="W578">
            <v>0</v>
          </cell>
          <cell r="Y578">
            <v>47860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</row>
        <row r="579">
          <cell r="D579">
            <v>38625</v>
          </cell>
          <cell r="F579" t="str">
            <v>INTERCONTINENTAL</v>
          </cell>
          <cell r="G579" t="str">
            <v>A &amp; D WATER BOREHOLE ENGINEERING LIMITED</v>
          </cell>
          <cell r="H579" t="str">
            <v>CHARCOAL</v>
          </cell>
          <cell r="I579" t="str">
            <v>44.02.00.00</v>
          </cell>
          <cell r="J579" t="str">
            <v>SEPTEMBER, 2005</v>
          </cell>
          <cell r="K579" t="str">
            <v>ISRAEL</v>
          </cell>
          <cell r="L579" t="str">
            <v>TINCAN ISLAND</v>
          </cell>
          <cell r="M579">
            <v>18</v>
          </cell>
          <cell r="N579" t="str">
            <v>ZENITH</v>
          </cell>
          <cell r="O579">
            <v>4662.25</v>
          </cell>
          <cell r="P579">
            <v>1165.5625</v>
          </cell>
          <cell r="Q579">
            <v>3496.6875</v>
          </cell>
          <cell r="R579">
            <v>2970</v>
          </cell>
          <cell r="S579" t="str">
            <v>USD</v>
          </cell>
          <cell r="T579" t="str">
            <v>DECEMBER, 2005</v>
          </cell>
          <cell r="U579">
            <v>38522</v>
          </cell>
          <cell r="V579" t="str">
            <v>ZENITH / 005806</v>
          </cell>
          <cell r="W579" t="str">
            <v>ZENITH / 005831</v>
          </cell>
          <cell r="Y579">
            <v>2970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</row>
        <row r="580">
          <cell r="D580">
            <v>38625</v>
          </cell>
          <cell r="F580" t="str">
            <v>IBTC</v>
          </cell>
          <cell r="G580" t="str">
            <v>OMO WOOD INDUSTRY LIMITED</v>
          </cell>
          <cell r="H580" t="str">
            <v>FINISHED PROCESSED WOOD (APA SQUARE)</v>
          </cell>
          <cell r="I580" t="str">
            <v>44.09.00.00</v>
          </cell>
          <cell r="J580" t="str">
            <v>SEPTEMBER, 2005</v>
          </cell>
          <cell r="K580" t="str">
            <v>CHINA (HONG KONG)</v>
          </cell>
          <cell r="L580" t="str">
            <v>TINCAN ISLAND</v>
          </cell>
          <cell r="M580">
            <v>18</v>
          </cell>
          <cell r="N580" t="str">
            <v>FIRST</v>
          </cell>
          <cell r="O580">
            <v>27183</v>
          </cell>
          <cell r="P580">
            <v>6795.75</v>
          </cell>
          <cell r="Q580">
            <v>20387.25</v>
          </cell>
          <cell r="R580">
            <v>20910</v>
          </cell>
          <cell r="S580" t="str">
            <v>USD</v>
          </cell>
          <cell r="T580" t="str">
            <v>DECEMBER, 2005</v>
          </cell>
          <cell r="U580">
            <v>38622</v>
          </cell>
          <cell r="V580" t="str">
            <v>FBN/0018979</v>
          </cell>
          <cell r="W580">
            <v>0</v>
          </cell>
          <cell r="Y580">
            <v>20910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</row>
        <row r="581">
          <cell r="D581">
            <v>38625</v>
          </cell>
          <cell r="F581" t="str">
            <v>ECO</v>
          </cell>
          <cell r="G581" t="str">
            <v>SUN AND SAND INDUSTRIES LIMITED</v>
          </cell>
          <cell r="H581" t="str">
            <v>REMELTED COPPER INGOT</v>
          </cell>
          <cell r="I581" t="str">
            <v>74.04.00.00</v>
          </cell>
          <cell r="J581" t="str">
            <v>SEPTEMBER, 2005</v>
          </cell>
          <cell r="K581" t="str">
            <v>INDIA</v>
          </cell>
          <cell r="L581" t="str">
            <v>APAPA PORT</v>
          </cell>
          <cell r="M581">
            <v>25.6</v>
          </cell>
          <cell r="N581" t="str">
            <v>ZENITH</v>
          </cell>
          <cell r="O581">
            <v>121388.05</v>
          </cell>
          <cell r="P581">
            <v>30347.012500000001</v>
          </cell>
          <cell r="Q581">
            <v>91041.037500000006</v>
          </cell>
          <cell r="R581">
            <v>93707</v>
          </cell>
          <cell r="S581" t="str">
            <v>USD</v>
          </cell>
          <cell r="T581" t="str">
            <v>DECEMBER, 2005</v>
          </cell>
          <cell r="U581">
            <v>38623</v>
          </cell>
          <cell r="V581" t="str">
            <v>ZENITH/005833</v>
          </cell>
          <cell r="W581">
            <v>0</v>
          </cell>
          <cell r="Y581">
            <v>93707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</row>
        <row r="582">
          <cell r="D582">
            <v>38625</v>
          </cell>
          <cell r="F582" t="str">
            <v>MAGNUM</v>
          </cell>
          <cell r="G582" t="str">
            <v>ORC FISHING &amp; FOOD PROCESSING LIMITED</v>
          </cell>
          <cell r="H582" t="str">
            <v>CUTTLE FISH/CRAB CLAWS</v>
          </cell>
          <cell r="I582" t="str">
            <v>03.07.40.00</v>
          </cell>
          <cell r="J582" t="str">
            <v>SEPTEMBER, 2005</v>
          </cell>
          <cell r="K582" t="str">
            <v>SPAIN</v>
          </cell>
          <cell r="L582" t="str">
            <v>APAPA PORT</v>
          </cell>
          <cell r="M582">
            <v>23.9</v>
          </cell>
          <cell r="N582" t="str">
            <v>ZENITH</v>
          </cell>
          <cell r="O582">
            <v>25214.95</v>
          </cell>
          <cell r="P582">
            <v>6303.7375000000002</v>
          </cell>
          <cell r="Q582">
            <v>18911.212500000001</v>
          </cell>
          <cell r="R582">
            <v>19471</v>
          </cell>
          <cell r="S582" t="str">
            <v>USD</v>
          </cell>
          <cell r="T582" t="str">
            <v>DECEMBER, 2005</v>
          </cell>
          <cell r="U582">
            <v>38622</v>
          </cell>
          <cell r="V582" t="str">
            <v>ZENITH / 003715</v>
          </cell>
          <cell r="W582">
            <v>0</v>
          </cell>
          <cell r="Y582">
            <v>19471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</row>
        <row r="583">
          <cell r="D583">
            <v>38625</v>
          </cell>
          <cell r="F583" t="str">
            <v>UNION</v>
          </cell>
          <cell r="G583" t="str">
            <v>BJ EXPORT &amp; CHEMICAL PROCESSING COMPANY LTD.</v>
          </cell>
          <cell r="H583" t="str">
            <v>PROCESSED NIGERIA WOOD CHARCOAL</v>
          </cell>
          <cell r="I583" t="str">
            <v>44.02.00.00</v>
          </cell>
          <cell r="J583" t="str">
            <v>SEPTEMBER, 2005</v>
          </cell>
          <cell r="K583" t="str">
            <v>NETHERLANDS</v>
          </cell>
          <cell r="L583" t="str">
            <v>TINCAN ISLAND</v>
          </cell>
          <cell r="M583">
            <v>200</v>
          </cell>
          <cell r="N583" t="str">
            <v>UNION</v>
          </cell>
          <cell r="O583">
            <v>64000</v>
          </cell>
          <cell r="P583">
            <v>16000</v>
          </cell>
          <cell r="Q583">
            <v>48000</v>
          </cell>
          <cell r="R583">
            <v>40000</v>
          </cell>
          <cell r="S583" t="str">
            <v>EUR</v>
          </cell>
          <cell r="T583" t="str">
            <v>DECEMBER, 2005</v>
          </cell>
          <cell r="U583">
            <v>38600</v>
          </cell>
          <cell r="V583" t="str">
            <v>UBN/0000189</v>
          </cell>
          <cell r="W583">
            <v>0</v>
          </cell>
          <cell r="Y583">
            <v>0</v>
          </cell>
          <cell r="Z583">
            <v>40000</v>
          </cell>
          <cell r="AA583">
            <v>0</v>
          </cell>
          <cell r="AB583">
            <v>0</v>
          </cell>
          <cell r="AC583">
            <v>0</v>
          </cell>
        </row>
        <row r="584">
          <cell r="D584">
            <v>38625</v>
          </cell>
          <cell r="F584" t="str">
            <v>ZENITH</v>
          </cell>
          <cell r="G584" t="str">
            <v>DALAMAL TEXTILE MILLS LIMITED</v>
          </cell>
          <cell r="H584" t="str">
            <v>USED PROCESSING TEXTILE MACHINE</v>
          </cell>
          <cell r="I584" t="str">
            <v>84.51.80.00</v>
          </cell>
          <cell r="J584" t="str">
            <v>SEPTEMBER, 2005</v>
          </cell>
          <cell r="K584" t="str">
            <v>GHANA</v>
          </cell>
          <cell r="L584" t="str">
            <v>APAPA PORT</v>
          </cell>
          <cell r="M584">
            <v>99.1</v>
          </cell>
          <cell r="N584" t="str">
            <v>ZENITH</v>
          </cell>
          <cell r="O584">
            <v>58668.03</v>
          </cell>
          <cell r="P584">
            <v>14667.0075</v>
          </cell>
          <cell r="Q584">
            <v>44001.022499999999</v>
          </cell>
          <cell r="R584">
            <v>45300</v>
          </cell>
          <cell r="S584" t="str">
            <v>USD</v>
          </cell>
          <cell r="T584" t="str">
            <v>DECEMBER, 2005</v>
          </cell>
          <cell r="U584">
            <v>38623</v>
          </cell>
          <cell r="V584" t="str">
            <v>ZENITH/000775</v>
          </cell>
          <cell r="W584">
            <v>0</v>
          </cell>
          <cell r="Y584">
            <v>45300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</row>
        <row r="585">
          <cell r="D585">
            <v>38625</v>
          </cell>
          <cell r="F585" t="str">
            <v>ZENITH</v>
          </cell>
          <cell r="G585" t="str">
            <v>WEST AFRICAN COTTON CO. LIMITED</v>
          </cell>
          <cell r="H585" t="str">
            <v>NIGERIAN RAW COTTON LINT</v>
          </cell>
          <cell r="I585" t="str">
            <v>52.01.00.00</v>
          </cell>
          <cell r="J585" t="str">
            <v>SEPTEMBER, 2005</v>
          </cell>
          <cell r="K585" t="str">
            <v>INDONESIA</v>
          </cell>
          <cell r="L585" t="str">
            <v>APAPA PORT</v>
          </cell>
          <cell r="M585">
            <v>181.2</v>
          </cell>
          <cell r="N585" t="str">
            <v>ZENITH</v>
          </cell>
          <cell r="O585">
            <v>202710.25</v>
          </cell>
          <cell r="P585">
            <v>50677.5625</v>
          </cell>
          <cell r="Q585">
            <v>152032.6875</v>
          </cell>
          <cell r="R585">
            <v>156533.01</v>
          </cell>
          <cell r="S585" t="str">
            <v>USD</v>
          </cell>
          <cell r="T585" t="str">
            <v>DECEMBER, 2005</v>
          </cell>
          <cell r="U585">
            <v>38622</v>
          </cell>
          <cell r="V585" t="str">
            <v>ZENITH/003716</v>
          </cell>
          <cell r="W585">
            <v>0</v>
          </cell>
          <cell r="Y585">
            <v>156533.01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</row>
        <row r="586">
          <cell r="D586">
            <v>38618</v>
          </cell>
          <cell r="F586" t="str">
            <v>FCMB</v>
          </cell>
          <cell r="G586" t="str">
            <v>UNIQUE LEATHER FINISHING CO. LIMITED</v>
          </cell>
          <cell r="H586" t="str">
            <v>FINISHED LEATHER GRADE II</v>
          </cell>
          <cell r="I586" t="str">
            <v>41.06.20.00</v>
          </cell>
          <cell r="J586" t="str">
            <v>SEPTEMBER, 2005</v>
          </cell>
          <cell r="K586" t="str">
            <v>UNITED KINGDOM</v>
          </cell>
          <cell r="L586" t="str">
            <v>MAKIA, KANO</v>
          </cell>
          <cell r="M586">
            <v>0.4</v>
          </cell>
          <cell r="N586" t="str">
            <v>UBA</v>
          </cell>
          <cell r="O586">
            <v>17070.97</v>
          </cell>
          <cell r="P586">
            <v>4267.7425000000003</v>
          </cell>
          <cell r="Q586">
            <v>12803.227500000001</v>
          </cell>
          <cell r="R586">
            <v>13081.2</v>
          </cell>
          <cell r="S586" t="str">
            <v>USD</v>
          </cell>
          <cell r="T586" t="str">
            <v>DECEMBER, 2005</v>
          </cell>
          <cell r="U586">
            <v>38616</v>
          </cell>
          <cell r="V586" t="str">
            <v>UBA/0000952</v>
          </cell>
          <cell r="W586">
            <v>0</v>
          </cell>
          <cell r="Y586">
            <v>13081.2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</row>
        <row r="587">
          <cell r="D587">
            <v>38618</v>
          </cell>
          <cell r="F587" t="str">
            <v>GTB</v>
          </cell>
          <cell r="G587" t="str">
            <v>VIRGIN ENTERPRISES LIMITED</v>
          </cell>
          <cell r="H587" t="str">
            <v>CUT SUGARCANE &amp; ASSORTED VEGETABLES</v>
          </cell>
          <cell r="I587" t="str">
            <v>12.12.92.00</v>
          </cell>
          <cell r="J587" t="str">
            <v>SEPTEMBER, 2005</v>
          </cell>
          <cell r="K587" t="str">
            <v>UNITED KINGDOM</v>
          </cell>
          <cell r="L587" t="str">
            <v>MAKIA, KANO</v>
          </cell>
          <cell r="M587">
            <v>1</v>
          </cell>
          <cell r="N587" t="str">
            <v>GTB</v>
          </cell>
          <cell r="O587">
            <v>1036</v>
          </cell>
          <cell r="P587">
            <v>259</v>
          </cell>
          <cell r="Q587">
            <v>777</v>
          </cell>
          <cell r="R587">
            <v>800</v>
          </cell>
          <cell r="S587" t="str">
            <v>USD</v>
          </cell>
          <cell r="T587" t="str">
            <v>DECEMBER, 2005</v>
          </cell>
          <cell r="U587">
            <v>38617</v>
          </cell>
          <cell r="V587" t="str">
            <v>GTB/0003738</v>
          </cell>
          <cell r="W587">
            <v>0</v>
          </cell>
          <cell r="Y587">
            <v>800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</row>
        <row r="588">
          <cell r="D588">
            <v>38618</v>
          </cell>
          <cell r="F588" t="str">
            <v>ZENITH</v>
          </cell>
          <cell r="G588" t="str">
            <v>MARIO JOSE ENTERPRISES LIMITED</v>
          </cell>
          <cell r="H588" t="str">
            <v>PROCESSED FINISHED LEATHER</v>
          </cell>
          <cell r="I588" t="str">
            <v>41.06.19.00</v>
          </cell>
          <cell r="J588" t="str">
            <v>SEPTEMBER, 2005</v>
          </cell>
          <cell r="K588" t="str">
            <v>ITALY</v>
          </cell>
          <cell r="L588" t="str">
            <v>MAKIA, KANO</v>
          </cell>
          <cell r="M588">
            <v>5.4</v>
          </cell>
          <cell r="N588" t="str">
            <v>ZENITH</v>
          </cell>
          <cell r="O588">
            <v>290785.78000000003</v>
          </cell>
          <cell r="P588">
            <v>72696.445000000007</v>
          </cell>
          <cell r="Q588">
            <v>218089.33499999999</v>
          </cell>
          <cell r="R588">
            <v>224545</v>
          </cell>
          <cell r="S588" t="str">
            <v>USD</v>
          </cell>
          <cell r="T588" t="str">
            <v>DECEMBER, 2005</v>
          </cell>
          <cell r="U588">
            <v>38616</v>
          </cell>
          <cell r="V588" t="str">
            <v>ZENITH/004593</v>
          </cell>
          <cell r="W588">
            <v>0</v>
          </cell>
          <cell r="Y588">
            <v>224545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</row>
        <row r="589">
          <cell r="D589">
            <v>38618</v>
          </cell>
          <cell r="F589" t="str">
            <v>FCMB</v>
          </cell>
          <cell r="G589" t="str">
            <v>UNIQUE LEATHER FINISHING CO. LIMITED</v>
          </cell>
          <cell r="H589" t="str">
            <v>FINISHED LEATHER GRADE IV</v>
          </cell>
          <cell r="I589" t="str">
            <v>41.06.20.00</v>
          </cell>
          <cell r="J589" t="str">
            <v>SEPTEMBER, 2005</v>
          </cell>
          <cell r="K589" t="str">
            <v>GREECE</v>
          </cell>
          <cell r="L589" t="str">
            <v>MAKIA, KANO</v>
          </cell>
          <cell r="M589">
            <v>0.5</v>
          </cell>
          <cell r="N589" t="str">
            <v>UBA</v>
          </cell>
          <cell r="O589">
            <v>18922.5</v>
          </cell>
          <cell r="P589">
            <v>4730.625</v>
          </cell>
          <cell r="Q589">
            <v>14191.875</v>
          </cell>
          <cell r="R589">
            <v>14500</v>
          </cell>
          <cell r="S589" t="str">
            <v>USD</v>
          </cell>
          <cell r="T589" t="str">
            <v>DECEMBER, 2005</v>
          </cell>
          <cell r="U589">
            <v>38616</v>
          </cell>
          <cell r="V589" t="str">
            <v>UBA/0000951</v>
          </cell>
          <cell r="W589">
            <v>0</v>
          </cell>
          <cell r="Y589">
            <v>14500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</row>
        <row r="590">
          <cell r="D590">
            <v>38618</v>
          </cell>
          <cell r="F590" t="str">
            <v>ECO</v>
          </cell>
          <cell r="G590" t="str">
            <v>STANDARD PLASTICS INDUSTRY (NIG.) LIMITED</v>
          </cell>
          <cell r="H590" t="str">
            <v>ASSORTED EVA SLIPPERS</v>
          </cell>
          <cell r="I590" t="str">
            <v>64.02.99.00</v>
          </cell>
          <cell r="J590" t="str">
            <v>SEPTEMBER, 2005</v>
          </cell>
          <cell r="K590" t="str">
            <v>NIGER</v>
          </cell>
          <cell r="L590" t="str">
            <v>JIBIYA BORDER</v>
          </cell>
          <cell r="M590">
            <v>15.5</v>
          </cell>
          <cell r="N590" t="str">
            <v>FIRST</v>
          </cell>
          <cell r="O590">
            <v>29504.66</v>
          </cell>
          <cell r="P590">
            <v>7376.165</v>
          </cell>
          <cell r="Q590">
            <v>22128.494999999999</v>
          </cell>
          <cell r="R590">
            <v>22780</v>
          </cell>
          <cell r="S590" t="str">
            <v>USD</v>
          </cell>
          <cell r="T590" t="str">
            <v>DECEMBER, 2005</v>
          </cell>
          <cell r="U590">
            <v>38617</v>
          </cell>
          <cell r="V590" t="str">
            <v>FBN/0045291</v>
          </cell>
          <cell r="W590">
            <v>0</v>
          </cell>
          <cell r="Y590">
            <v>22780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</row>
        <row r="591">
          <cell r="D591">
            <v>38618</v>
          </cell>
          <cell r="F591" t="str">
            <v>UNION</v>
          </cell>
          <cell r="G591" t="str">
            <v>ASIA PLASTICS INDUSTRY (NIGERIA) LIMITED</v>
          </cell>
          <cell r="H591" t="str">
            <v>ASSORTED EVA SLIPPERS</v>
          </cell>
          <cell r="I591" t="str">
            <v>64.02.99.00</v>
          </cell>
          <cell r="J591" t="str">
            <v>SEPTEMBER, 2005</v>
          </cell>
          <cell r="K591" t="str">
            <v>NIGER</v>
          </cell>
          <cell r="L591" t="str">
            <v>JIBIYA BORDER</v>
          </cell>
          <cell r="M591">
            <v>31.3</v>
          </cell>
          <cell r="N591" t="str">
            <v>UNION</v>
          </cell>
          <cell r="O591">
            <v>59708.72</v>
          </cell>
          <cell r="P591">
            <v>14927.18</v>
          </cell>
          <cell r="Q591">
            <v>44781.54</v>
          </cell>
          <cell r="R591">
            <v>46100</v>
          </cell>
          <cell r="S591" t="str">
            <v>USD</v>
          </cell>
          <cell r="T591" t="str">
            <v>DECEMBER, 2005</v>
          </cell>
          <cell r="U591">
            <v>38616</v>
          </cell>
          <cell r="V591" t="str">
            <v>UBN/0001664</v>
          </cell>
          <cell r="W591">
            <v>0</v>
          </cell>
          <cell r="Y591">
            <v>46100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</row>
        <row r="592">
          <cell r="D592">
            <v>38618</v>
          </cell>
          <cell r="F592" t="str">
            <v>UBA</v>
          </cell>
          <cell r="G592" t="str">
            <v>ASIA PLASTICS INDUSTRY (NIGERIA) LIMITED</v>
          </cell>
          <cell r="H592" t="str">
            <v>ASSORTED EVA SLIPPERS</v>
          </cell>
          <cell r="I592" t="str">
            <v>64.02.99.00</v>
          </cell>
          <cell r="J592" t="str">
            <v>SEPTEMBER, 2005</v>
          </cell>
          <cell r="K592" t="str">
            <v>NIGER</v>
          </cell>
          <cell r="L592" t="str">
            <v>JIBIYA BORDER</v>
          </cell>
          <cell r="M592">
            <v>15.9</v>
          </cell>
          <cell r="N592" t="str">
            <v>FIRST</v>
          </cell>
          <cell r="O592">
            <v>30268.82</v>
          </cell>
          <cell r="P592">
            <v>7567.2049999999999</v>
          </cell>
          <cell r="Q592">
            <v>22701.615000000002</v>
          </cell>
          <cell r="R592">
            <v>23370</v>
          </cell>
          <cell r="S592" t="str">
            <v>USD</v>
          </cell>
          <cell r="T592" t="str">
            <v>DECEMBER, 2005</v>
          </cell>
          <cell r="U592">
            <v>38617</v>
          </cell>
          <cell r="V592" t="str">
            <v>FBN/0045285</v>
          </cell>
          <cell r="W592">
            <v>0</v>
          </cell>
          <cell r="Y592">
            <v>23370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</row>
        <row r="593">
          <cell r="D593">
            <v>38618</v>
          </cell>
          <cell r="F593" t="str">
            <v>UBA</v>
          </cell>
          <cell r="G593" t="str">
            <v>ASIA PLASTICS INDUSTRY (NIGERIA) LIMITED</v>
          </cell>
          <cell r="H593" t="str">
            <v>ASSORTED EVA SLIPPERS</v>
          </cell>
          <cell r="I593" t="str">
            <v>64.02.99.00</v>
          </cell>
          <cell r="J593" t="str">
            <v>SEPTEMBER, 2005</v>
          </cell>
          <cell r="K593" t="str">
            <v>BURKINA FASO</v>
          </cell>
          <cell r="L593" t="str">
            <v>JIBIYA BORDER</v>
          </cell>
          <cell r="M593">
            <v>31.1</v>
          </cell>
          <cell r="N593" t="str">
            <v>FIRST</v>
          </cell>
          <cell r="O593">
            <v>59287.78</v>
          </cell>
          <cell r="P593">
            <v>14821.945</v>
          </cell>
          <cell r="Q593">
            <v>44465.834999999999</v>
          </cell>
          <cell r="R593">
            <v>45775</v>
          </cell>
          <cell r="S593" t="str">
            <v>USD</v>
          </cell>
          <cell r="T593" t="str">
            <v>DECEMBER, 2005</v>
          </cell>
          <cell r="U593">
            <v>38617</v>
          </cell>
          <cell r="V593" t="str">
            <v>FBN/0045286</v>
          </cell>
          <cell r="W593">
            <v>0</v>
          </cell>
          <cell r="Y593">
            <v>45775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</row>
        <row r="594">
          <cell r="D594">
            <v>38618</v>
          </cell>
          <cell r="F594" t="str">
            <v>UNION</v>
          </cell>
          <cell r="G594" t="str">
            <v>VIVA METAL AND PLASTICS INDUSTRIES LIMITED</v>
          </cell>
          <cell r="H594" t="str">
            <v>ASSORTED POLYBAGS</v>
          </cell>
          <cell r="I594" t="str">
            <v>39.23.21.00</v>
          </cell>
          <cell r="J594" t="str">
            <v>SEPTEMBER, 2005</v>
          </cell>
          <cell r="K594" t="str">
            <v>BURKINA FASO</v>
          </cell>
          <cell r="L594" t="str">
            <v>JIBIYA BORDER</v>
          </cell>
          <cell r="M594">
            <v>19.899999999999999</v>
          </cell>
          <cell r="N594" t="str">
            <v>UNION</v>
          </cell>
          <cell r="O594">
            <v>38144.94</v>
          </cell>
          <cell r="P594">
            <v>9536.2350000000006</v>
          </cell>
          <cell r="Q594">
            <v>28608.705000000002</v>
          </cell>
          <cell r="R594">
            <v>29451</v>
          </cell>
          <cell r="S594" t="str">
            <v>USD</v>
          </cell>
          <cell r="T594" t="str">
            <v>DECEMBER, 2005</v>
          </cell>
          <cell r="U594">
            <v>38616</v>
          </cell>
          <cell r="V594" t="str">
            <v>UBN/0001663</v>
          </cell>
          <cell r="W594">
            <v>0</v>
          </cell>
          <cell r="Y594">
            <v>29451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</row>
        <row r="595">
          <cell r="D595">
            <v>38618</v>
          </cell>
          <cell r="F595" t="str">
            <v>UNION</v>
          </cell>
          <cell r="G595" t="str">
            <v>DECENT BAG INDUSTRIES LIMITED</v>
          </cell>
          <cell r="H595" t="str">
            <v>ASSORTED POLYBAGS</v>
          </cell>
          <cell r="I595" t="str">
            <v>39.23.21.00</v>
          </cell>
          <cell r="J595" t="str">
            <v>SEPTEMBER, 2005</v>
          </cell>
          <cell r="K595" t="str">
            <v>NIGER</v>
          </cell>
          <cell r="L595" t="str">
            <v>JIBIYA BORDER</v>
          </cell>
          <cell r="M595">
            <v>20.6</v>
          </cell>
          <cell r="N595" t="str">
            <v>UNION</v>
          </cell>
          <cell r="O595">
            <v>43569.88</v>
          </cell>
          <cell r="P595">
            <v>10892.47</v>
          </cell>
          <cell r="Q595">
            <v>32677.41</v>
          </cell>
          <cell r="R595">
            <v>33639.5</v>
          </cell>
          <cell r="S595" t="str">
            <v>USD</v>
          </cell>
          <cell r="T595" t="str">
            <v>DECEMBER, 2005</v>
          </cell>
          <cell r="U595">
            <v>38616</v>
          </cell>
          <cell r="V595" t="str">
            <v>UBN/0001665</v>
          </cell>
          <cell r="W595">
            <v>0</v>
          </cell>
          <cell r="Y595">
            <v>33639.5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</row>
        <row r="596">
          <cell r="D596">
            <v>38618</v>
          </cell>
          <cell r="F596" t="str">
            <v>ECO</v>
          </cell>
          <cell r="G596" t="str">
            <v>VIVA METAL AND PLASTICS INDUSTRIES LIMITED</v>
          </cell>
          <cell r="H596" t="str">
            <v>ASSORTED POLYBAGS</v>
          </cell>
          <cell r="I596" t="str">
            <v>39.23.21.00</v>
          </cell>
          <cell r="J596" t="str">
            <v>SEPTEMBER, 2005</v>
          </cell>
          <cell r="K596" t="str">
            <v>BURKINA FASO</v>
          </cell>
          <cell r="L596" t="str">
            <v>JIBIYA BORDER</v>
          </cell>
          <cell r="M596">
            <v>20.9</v>
          </cell>
          <cell r="N596" t="str">
            <v>FIRST</v>
          </cell>
          <cell r="O596">
            <v>42829.67</v>
          </cell>
          <cell r="P596">
            <v>10707.4175</v>
          </cell>
          <cell r="Q596">
            <v>32122.252499999999</v>
          </cell>
          <cell r="R596">
            <v>33068</v>
          </cell>
          <cell r="S596" t="str">
            <v>USD</v>
          </cell>
          <cell r="T596" t="str">
            <v>DECEMBER, 2005</v>
          </cell>
          <cell r="U596">
            <v>38617</v>
          </cell>
          <cell r="V596" t="str">
            <v>FBN/0045293</v>
          </cell>
          <cell r="W596">
            <v>0</v>
          </cell>
          <cell r="Y596">
            <v>33068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</row>
        <row r="597">
          <cell r="D597">
            <v>38618</v>
          </cell>
          <cell r="F597" t="str">
            <v>ECO</v>
          </cell>
          <cell r="G597" t="str">
            <v>DECENT BAG INDUSTRIES LIMITED</v>
          </cell>
          <cell r="H597" t="str">
            <v>ASSORTED POLYBAGS</v>
          </cell>
          <cell r="I597" t="str">
            <v>39.23.21.00</v>
          </cell>
          <cell r="J597" t="str">
            <v>SEPTEMBER, 2005</v>
          </cell>
          <cell r="K597" t="str">
            <v>BURKINA FASO</v>
          </cell>
          <cell r="L597" t="str">
            <v>JIBIYA BORDER</v>
          </cell>
          <cell r="M597">
            <v>17.8</v>
          </cell>
          <cell r="N597" t="str">
            <v>FIRST</v>
          </cell>
          <cell r="O597">
            <v>39582.61</v>
          </cell>
          <cell r="P597">
            <v>9895.6525000000001</v>
          </cell>
          <cell r="Q597">
            <v>29686.9575</v>
          </cell>
          <cell r="R597">
            <v>30561</v>
          </cell>
          <cell r="S597" t="str">
            <v>USD</v>
          </cell>
          <cell r="T597" t="str">
            <v>DECEMBER, 2005</v>
          </cell>
          <cell r="U597">
            <v>38617</v>
          </cell>
          <cell r="V597" t="str">
            <v>FBN/004592</v>
          </cell>
          <cell r="W597">
            <v>0</v>
          </cell>
          <cell r="Y597">
            <v>30561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</row>
        <row r="598">
          <cell r="D598">
            <v>38618</v>
          </cell>
          <cell r="F598" t="str">
            <v>ZENITH</v>
          </cell>
          <cell r="G598" t="str">
            <v>BALLY PLASTICS &amp; FOOTWEAR IND. (NIG) LTD</v>
          </cell>
          <cell r="H598" t="str">
            <v>ASSORTED PVC SLIPPERS</v>
          </cell>
          <cell r="I598" t="str">
            <v>64.02.99.00</v>
          </cell>
          <cell r="J598" t="str">
            <v>SEPTEMBER, 2005</v>
          </cell>
          <cell r="K598" t="str">
            <v>BURKINA FASO</v>
          </cell>
          <cell r="L598" t="str">
            <v>JIBIYA BORDER</v>
          </cell>
          <cell r="M598">
            <v>21.7</v>
          </cell>
          <cell r="N598" t="str">
            <v>FIRST</v>
          </cell>
          <cell r="O598">
            <v>27588.54</v>
          </cell>
          <cell r="P598">
            <v>6897.1350000000002</v>
          </cell>
          <cell r="Q598">
            <v>20691.404999999999</v>
          </cell>
          <cell r="R598">
            <v>21300.6</v>
          </cell>
          <cell r="S598" t="str">
            <v>USD</v>
          </cell>
          <cell r="T598" t="str">
            <v>DECEMBER, 2005</v>
          </cell>
          <cell r="U598">
            <v>38617</v>
          </cell>
          <cell r="V598" t="str">
            <v>FBN/0045288</v>
          </cell>
          <cell r="W598">
            <v>0</v>
          </cell>
          <cell r="Y598">
            <v>21300.6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</row>
        <row r="599">
          <cell r="D599">
            <v>38618</v>
          </cell>
          <cell r="F599" t="str">
            <v>UBA</v>
          </cell>
          <cell r="G599" t="str">
            <v>ASIA PLASTICS INDUSTRY (NIGERIA) LIMITED</v>
          </cell>
          <cell r="H599" t="str">
            <v>ASSORTED EVA SLIPPERS</v>
          </cell>
          <cell r="I599" t="str">
            <v>64.02.99.00</v>
          </cell>
          <cell r="J599" t="str">
            <v>SEPTEMBER, 2005</v>
          </cell>
          <cell r="K599" t="str">
            <v>BURKINA FASO</v>
          </cell>
          <cell r="L599" t="str">
            <v>JIBIYA BORDER</v>
          </cell>
          <cell r="M599">
            <v>15.5</v>
          </cell>
          <cell r="N599" t="str">
            <v>FIRST</v>
          </cell>
          <cell r="O599">
            <v>29556.46</v>
          </cell>
          <cell r="P599">
            <v>7389.1149999999998</v>
          </cell>
          <cell r="Q599">
            <v>22167.345000000001</v>
          </cell>
          <cell r="R599">
            <v>22820</v>
          </cell>
          <cell r="S599" t="str">
            <v>USD</v>
          </cell>
          <cell r="T599" t="str">
            <v>DECEMBER, 2005</v>
          </cell>
          <cell r="U599">
            <v>38617</v>
          </cell>
          <cell r="V599" t="str">
            <v>FBN/0045287</v>
          </cell>
          <cell r="W599">
            <v>0</v>
          </cell>
          <cell r="Y599">
            <v>22820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</row>
        <row r="600">
          <cell r="D600">
            <v>38618</v>
          </cell>
          <cell r="F600" t="str">
            <v>ZENITH</v>
          </cell>
          <cell r="G600" t="str">
            <v>BALLY PLASTICS &amp; FOOTWEAR IND. (NIG) LTD</v>
          </cell>
          <cell r="H600" t="str">
            <v>ASSORTED PVC SLIPPERS</v>
          </cell>
          <cell r="I600" t="str">
            <v>64.02.99.00</v>
          </cell>
          <cell r="J600" t="str">
            <v>SEPTEMBER, 2005</v>
          </cell>
          <cell r="K600" t="str">
            <v>NIGER</v>
          </cell>
          <cell r="L600" t="str">
            <v>JIBIYA BORDER</v>
          </cell>
          <cell r="M600">
            <v>20.8</v>
          </cell>
          <cell r="N600" t="str">
            <v>FIRST</v>
          </cell>
          <cell r="O600">
            <v>28457.46</v>
          </cell>
          <cell r="P600">
            <v>7114.3649999999998</v>
          </cell>
          <cell r="Q600">
            <v>21343.095000000001</v>
          </cell>
          <cell r="R600">
            <v>21971.48</v>
          </cell>
          <cell r="S600" t="str">
            <v>USD</v>
          </cell>
          <cell r="T600" t="str">
            <v>DECEMBER, 2005</v>
          </cell>
          <cell r="U600">
            <v>38617</v>
          </cell>
          <cell r="V600" t="str">
            <v>FBN/0045289</v>
          </cell>
          <cell r="W600">
            <v>0</v>
          </cell>
          <cell r="Y600">
            <v>21971.48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</row>
        <row r="601">
          <cell r="D601">
            <v>38618</v>
          </cell>
          <cell r="F601" t="str">
            <v>ZENITH</v>
          </cell>
          <cell r="G601" t="str">
            <v>STANDARD PLASTICS INDUSTRY (NIG.) LIMITED</v>
          </cell>
          <cell r="H601" t="str">
            <v>ASSORTED EVA SLIPPERS</v>
          </cell>
          <cell r="I601" t="str">
            <v>64.02.99.00</v>
          </cell>
          <cell r="J601" t="str">
            <v>SEPTEMBER, 2005</v>
          </cell>
          <cell r="K601" t="str">
            <v>NIGER</v>
          </cell>
          <cell r="L601" t="str">
            <v>JIBIYA BORDER</v>
          </cell>
          <cell r="M601">
            <v>31.6</v>
          </cell>
          <cell r="N601" t="str">
            <v>FIRST</v>
          </cell>
          <cell r="O601">
            <v>60162.04</v>
          </cell>
          <cell r="P601">
            <v>15040.51</v>
          </cell>
          <cell r="Q601">
            <v>45121.53</v>
          </cell>
          <cell r="R601">
            <v>46450</v>
          </cell>
          <cell r="S601" t="str">
            <v>USD</v>
          </cell>
          <cell r="T601" t="str">
            <v>DECEMBER, 2005</v>
          </cell>
          <cell r="U601">
            <v>38617</v>
          </cell>
          <cell r="V601" t="str">
            <v>FBN/0045290</v>
          </cell>
          <cell r="W601">
            <v>0</v>
          </cell>
          <cell r="Y601">
            <v>46450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</row>
        <row r="602">
          <cell r="D602">
            <v>38618</v>
          </cell>
          <cell r="F602" t="str">
            <v>UNION</v>
          </cell>
          <cell r="G602" t="str">
            <v>BALLY PLASTICS &amp; FOOTWEAR IND. (NIG) LTD</v>
          </cell>
          <cell r="H602" t="str">
            <v>ASSORTED PVC SLIPPERS</v>
          </cell>
          <cell r="I602" t="str">
            <v>64.02.99.00</v>
          </cell>
          <cell r="J602" t="str">
            <v>SEPTEMBER, 2005</v>
          </cell>
          <cell r="K602" t="str">
            <v>BURKINA FASO</v>
          </cell>
          <cell r="L602" t="str">
            <v>JIBIYA BORDER</v>
          </cell>
          <cell r="M602">
            <v>24.8</v>
          </cell>
          <cell r="N602" t="str">
            <v>UNION</v>
          </cell>
          <cell r="O602">
            <v>26101.26</v>
          </cell>
          <cell r="P602">
            <v>6525.3149999999996</v>
          </cell>
          <cell r="Q602">
            <v>19575.945</v>
          </cell>
          <cell r="R602">
            <v>20152.3</v>
          </cell>
          <cell r="S602" t="str">
            <v>USD</v>
          </cell>
          <cell r="T602" t="str">
            <v>DECEMBER, 2005</v>
          </cell>
          <cell r="U602">
            <v>38616</v>
          </cell>
          <cell r="V602" t="str">
            <v>UBN/0001666</v>
          </cell>
          <cell r="W602">
            <v>0</v>
          </cell>
          <cell r="Y602">
            <v>20152.3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</row>
        <row r="603">
          <cell r="D603">
            <v>38618</v>
          </cell>
          <cell r="F603" t="str">
            <v>NBM</v>
          </cell>
          <cell r="G603" t="str">
            <v>FATA TANNING EPF</v>
          </cell>
          <cell r="H603" t="str">
            <v>CRUST/FINISHED GOAT AND SHEEP LEATHER A- 905</v>
          </cell>
          <cell r="I603" t="str">
            <v>41.06.19.00</v>
          </cell>
          <cell r="J603" t="str">
            <v>SEPTEMBER, 2005</v>
          </cell>
          <cell r="K603" t="str">
            <v>CHINA</v>
          </cell>
          <cell r="L603" t="str">
            <v>MAKIA, KANO</v>
          </cell>
          <cell r="M603">
            <v>2.2000000000000002</v>
          </cell>
          <cell r="N603" t="str">
            <v>UNION</v>
          </cell>
          <cell r="O603">
            <v>162570.48000000001</v>
          </cell>
          <cell r="P603">
            <v>40642.620000000003</v>
          </cell>
          <cell r="Q603">
            <v>121927.86</v>
          </cell>
          <cell r="R603">
            <v>125430.51</v>
          </cell>
          <cell r="S603" t="str">
            <v>USD</v>
          </cell>
          <cell r="T603" t="str">
            <v>DECEMBER, 2005</v>
          </cell>
          <cell r="U603">
            <v>38618</v>
          </cell>
          <cell r="V603" t="str">
            <v>UBN/0001667</v>
          </cell>
          <cell r="W603">
            <v>0</v>
          </cell>
          <cell r="Y603">
            <v>125430.51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</row>
        <row r="604">
          <cell r="D604">
            <v>38618</v>
          </cell>
          <cell r="F604" t="str">
            <v>WEMA</v>
          </cell>
          <cell r="G604" t="str">
            <v>FATA TANNING EPF</v>
          </cell>
          <cell r="H604" t="str">
            <v>FINISHED GOAT/SHEEP LEATHER A-906</v>
          </cell>
          <cell r="I604" t="str">
            <v>41.06.19.00</v>
          </cell>
          <cell r="J604" t="str">
            <v>SEPTEMBER, 2005</v>
          </cell>
          <cell r="K604" t="str">
            <v>CHINA</v>
          </cell>
          <cell r="L604" t="str">
            <v>MAKIA, KANO</v>
          </cell>
          <cell r="M604">
            <v>0.8</v>
          </cell>
          <cell r="N604" t="str">
            <v>UNION</v>
          </cell>
          <cell r="O604">
            <v>58544.24</v>
          </cell>
          <cell r="P604">
            <v>14636.06</v>
          </cell>
          <cell r="Q604">
            <v>43908.18</v>
          </cell>
          <cell r="R604">
            <v>45169.54</v>
          </cell>
          <cell r="S604" t="str">
            <v>USD</v>
          </cell>
          <cell r="T604" t="str">
            <v>DECEMBER, 2005</v>
          </cell>
          <cell r="U604">
            <v>38618</v>
          </cell>
          <cell r="V604" t="str">
            <v>UBN/0001668</v>
          </cell>
          <cell r="W604">
            <v>0</v>
          </cell>
          <cell r="Y604">
            <v>45169.54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</row>
        <row r="605">
          <cell r="D605">
            <v>38622</v>
          </cell>
          <cell r="F605" t="str">
            <v>NBM</v>
          </cell>
          <cell r="G605" t="str">
            <v>FATA TANNING EPF</v>
          </cell>
          <cell r="H605" t="str">
            <v>CRUST/FINISHED GOAT AND SHEEP LEATHER A-907</v>
          </cell>
          <cell r="I605" t="str">
            <v>41.06.19.00</v>
          </cell>
          <cell r="J605" t="str">
            <v>SEPTEMBER, 2005</v>
          </cell>
          <cell r="K605" t="str">
            <v>ITALY</v>
          </cell>
          <cell r="L605" t="str">
            <v>MAKIA, KANO</v>
          </cell>
          <cell r="M605">
            <v>3.7</v>
          </cell>
          <cell r="N605" t="str">
            <v>UNION</v>
          </cell>
          <cell r="O605">
            <v>252167.74</v>
          </cell>
          <cell r="P605">
            <v>63041.934999999998</v>
          </cell>
          <cell r="Q605">
            <v>189125.80499999999</v>
          </cell>
          <cell r="R605">
            <v>194558.86</v>
          </cell>
          <cell r="S605" t="str">
            <v>USD</v>
          </cell>
          <cell r="T605" t="str">
            <v>DECEMBER, 2005</v>
          </cell>
          <cell r="U605">
            <v>38621</v>
          </cell>
          <cell r="V605" t="str">
            <v>UBN/0001671</v>
          </cell>
          <cell r="W605">
            <v>0</v>
          </cell>
          <cell r="Y605">
            <v>194558.86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</row>
        <row r="606">
          <cell r="D606">
            <v>38622</v>
          </cell>
          <cell r="F606" t="str">
            <v>WEMA</v>
          </cell>
          <cell r="G606" t="str">
            <v>FATA TANNING EPF</v>
          </cell>
          <cell r="H606" t="str">
            <v>CRUST/FINISHED GOAT AND SHEEP LEATHER A-908</v>
          </cell>
          <cell r="I606" t="str">
            <v>41.06.19.00</v>
          </cell>
          <cell r="J606" t="str">
            <v>SEPTEMBER, 2005</v>
          </cell>
          <cell r="K606" t="str">
            <v>CHINA</v>
          </cell>
          <cell r="L606" t="str">
            <v>MAKIA, KANO</v>
          </cell>
          <cell r="M606">
            <v>1.1000000000000001</v>
          </cell>
          <cell r="N606" t="str">
            <v>UNION</v>
          </cell>
          <cell r="O606">
            <v>70550.179999999993</v>
          </cell>
          <cell r="P606">
            <v>17637.544999999998</v>
          </cell>
          <cell r="Q606">
            <v>52912.635000000002</v>
          </cell>
          <cell r="R606">
            <v>54432.67</v>
          </cell>
          <cell r="S606" t="str">
            <v>USD</v>
          </cell>
          <cell r="T606" t="str">
            <v>DECEMBER, 2005</v>
          </cell>
          <cell r="U606">
            <v>38621</v>
          </cell>
          <cell r="V606" t="str">
            <v>UBN/0001670</v>
          </cell>
          <cell r="W606">
            <v>0</v>
          </cell>
          <cell r="Y606">
            <v>54432.67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</row>
        <row r="607">
          <cell r="D607">
            <v>38625</v>
          </cell>
          <cell r="F607" t="str">
            <v>NBM</v>
          </cell>
          <cell r="G607" t="str">
            <v>FATA TANNING EPF</v>
          </cell>
          <cell r="H607" t="str">
            <v>CRUST/FINISHED GOAT AND SHEEP LEATHER A-909</v>
          </cell>
          <cell r="I607" t="str">
            <v>41.06.19.00</v>
          </cell>
          <cell r="J607" t="str">
            <v>SEPTEMBER, 2005</v>
          </cell>
          <cell r="K607" t="str">
            <v>ITALY</v>
          </cell>
          <cell r="L607" t="str">
            <v>MAKIA, KANO</v>
          </cell>
          <cell r="M607">
            <v>1.2</v>
          </cell>
          <cell r="N607" t="str">
            <v>UNION</v>
          </cell>
          <cell r="O607">
            <v>296498.13</v>
          </cell>
          <cell r="P607">
            <v>74124.532500000001</v>
          </cell>
          <cell r="Q607">
            <v>222373.5975</v>
          </cell>
          <cell r="R607">
            <v>228903.06</v>
          </cell>
          <cell r="S607" t="str">
            <v>USD</v>
          </cell>
          <cell r="T607" t="str">
            <v>DECEMBER, 2005</v>
          </cell>
          <cell r="U607">
            <v>38625</v>
          </cell>
          <cell r="V607" t="str">
            <v>UBN/0001678</v>
          </cell>
          <cell r="W607">
            <v>0</v>
          </cell>
          <cell r="Y607">
            <v>228903.06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</row>
        <row r="608">
          <cell r="D608">
            <v>38625</v>
          </cell>
          <cell r="F608" t="str">
            <v>NBM</v>
          </cell>
          <cell r="G608" t="str">
            <v>FATA TANNING EPF</v>
          </cell>
          <cell r="H608" t="str">
            <v>FINISHED GOAT/SHEEP LEATHER A-910</v>
          </cell>
          <cell r="I608" t="str">
            <v>41.06.19.00</v>
          </cell>
          <cell r="J608" t="str">
            <v>SEPTEMBER, 2005</v>
          </cell>
          <cell r="K608" t="str">
            <v>CHINA</v>
          </cell>
          <cell r="L608" t="str">
            <v>MAKIA, KANO</v>
          </cell>
          <cell r="M608">
            <v>2.2000000000000002</v>
          </cell>
          <cell r="N608" t="str">
            <v>UNION</v>
          </cell>
          <cell r="O608">
            <v>184566.29</v>
          </cell>
          <cell r="P608">
            <v>46141.572500000002</v>
          </cell>
          <cell r="Q608">
            <v>138424.7175</v>
          </cell>
          <cell r="R608">
            <v>142489.22</v>
          </cell>
          <cell r="S608" t="str">
            <v>USD</v>
          </cell>
          <cell r="T608" t="str">
            <v>DECEMBER, 2005</v>
          </cell>
          <cell r="U608">
            <v>38625</v>
          </cell>
          <cell r="V608" t="str">
            <v>UBN/0001677</v>
          </cell>
          <cell r="W608">
            <v>0</v>
          </cell>
          <cell r="Y608">
            <v>142489.22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</row>
        <row r="609">
          <cell r="D609">
            <v>38625</v>
          </cell>
          <cell r="F609" t="str">
            <v>ZENITH</v>
          </cell>
          <cell r="G609" t="str">
            <v>MARIO JOSE ENTERPRISES LIMITED</v>
          </cell>
          <cell r="H609" t="str">
            <v>PROCESSED FINISHED LEATHER</v>
          </cell>
          <cell r="I609" t="str">
            <v>41.06.19.00</v>
          </cell>
          <cell r="J609" t="str">
            <v>SEPTEMBER, 2005</v>
          </cell>
          <cell r="K609" t="str">
            <v>ITALY</v>
          </cell>
          <cell r="L609" t="str">
            <v>MAKIA, KANO</v>
          </cell>
          <cell r="M609">
            <v>5.9</v>
          </cell>
          <cell r="N609" t="str">
            <v>ZENITH</v>
          </cell>
          <cell r="O609">
            <v>313903.74</v>
          </cell>
          <cell r="P609">
            <v>78475.934999999998</v>
          </cell>
          <cell r="Q609">
            <v>235427.80499999999</v>
          </cell>
          <cell r="R609">
            <v>242378</v>
          </cell>
          <cell r="S609" t="str">
            <v>USD</v>
          </cell>
          <cell r="T609" t="str">
            <v>DECEMBER, 2005</v>
          </cell>
          <cell r="U609">
            <v>38623</v>
          </cell>
          <cell r="V609" t="str">
            <v>ZENITH/004597</v>
          </cell>
          <cell r="W609">
            <v>0</v>
          </cell>
          <cell r="Y609">
            <v>242378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</row>
        <row r="610">
          <cell r="D610">
            <v>38625</v>
          </cell>
          <cell r="F610" t="str">
            <v>ZENITH</v>
          </cell>
          <cell r="G610" t="str">
            <v>VIVA METAL AND PLASTICS INDUSTRIES LIMITED</v>
          </cell>
          <cell r="H610" t="str">
            <v>ASSORTED POLYBAGS</v>
          </cell>
          <cell r="I610" t="str">
            <v>39.23.21.00</v>
          </cell>
          <cell r="J610" t="str">
            <v>SEPTEMBER, 2005</v>
          </cell>
          <cell r="K610" t="str">
            <v>NIGER</v>
          </cell>
          <cell r="L610" t="str">
            <v>JIBIYA BORDER</v>
          </cell>
          <cell r="M610">
            <v>21.5</v>
          </cell>
          <cell r="N610" t="str">
            <v>FIRST</v>
          </cell>
          <cell r="O610">
            <v>36247.68</v>
          </cell>
          <cell r="P610">
            <v>9061.92</v>
          </cell>
          <cell r="Q610">
            <v>27185.759999999998</v>
          </cell>
          <cell r="R610">
            <v>27984</v>
          </cell>
          <cell r="S610" t="str">
            <v>USD</v>
          </cell>
          <cell r="T610" t="str">
            <v>DECEMBER, 2005</v>
          </cell>
          <cell r="U610">
            <v>38623</v>
          </cell>
          <cell r="V610" t="str">
            <v>FBN/0045307</v>
          </cell>
          <cell r="W610">
            <v>0</v>
          </cell>
          <cell r="Y610">
            <v>27984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</row>
        <row r="611">
          <cell r="D611">
            <v>38625</v>
          </cell>
          <cell r="F611" t="str">
            <v>ZENITH</v>
          </cell>
          <cell r="G611" t="str">
            <v>BALLY PLASTICS &amp; FOOTWEAR IND. (NIG) LTD</v>
          </cell>
          <cell r="H611" t="str">
            <v>ASSORTED PVC SLIPPERS</v>
          </cell>
          <cell r="I611" t="str">
            <v>64.02.99.00</v>
          </cell>
          <cell r="J611" t="str">
            <v>SEPTEMBER, 2005</v>
          </cell>
          <cell r="K611" t="str">
            <v>BURKINA FASO</v>
          </cell>
          <cell r="L611" t="str">
            <v>JIBIYA BORDER</v>
          </cell>
          <cell r="M611">
            <v>22.1</v>
          </cell>
          <cell r="N611" t="str">
            <v>FIRST</v>
          </cell>
          <cell r="O611">
            <v>26740.95</v>
          </cell>
          <cell r="P611">
            <v>6685.2375000000002</v>
          </cell>
          <cell r="Q611">
            <v>20055.712500000001</v>
          </cell>
          <cell r="R611">
            <v>20644.599999999999</v>
          </cell>
          <cell r="S611" t="str">
            <v>USD</v>
          </cell>
          <cell r="T611" t="str">
            <v>DECEMBER, 2005</v>
          </cell>
          <cell r="U611">
            <v>38623</v>
          </cell>
          <cell r="V611" t="str">
            <v>FBN/0045304</v>
          </cell>
          <cell r="W611">
            <v>0</v>
          </cell>
          <cell r="Y611">
            <v>20644.599999999999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</row>
        <row r="612">
          <cell r="D612">
            <v>38625</v>
          </cell>
          <cell r="F612" t="str">
            <v>UNION</v>
          </cell>
          <cell r="G612" t="str">
            <v>ASIA PLASTICS INDUSTRY (NIGERIA) LIMITED</v>
          </cell>
          <cell r="H612" t="str">
            <v>ASSORTED EVA SLIPPERS</v>
          </cell>
          <cell r="I612" t="str">
            <v>64.02.99.00</v>
          </cell>
          <cell r="J612" t="str">
            <v>SEPTEMBER, 2005</v>
          </cell>
          <cell r="K612" t="str">
            <v>NIGER</v>
          </cell>
          <cell r="L612" t="str">
            <v>JIBIYA BORDER</v>
          </cell>
          <cell r="M612">
            <v>32.1</v>
          </cell>
          <cell r="N612" t="str">
            <v>UNION</v>
          </cell>
          <cell r="O612">
            <v>59868.77</v>
          </cell>
          <cell r="P612">
            <v>14967.192499999999</v>
          </cell>
          <cell r="Q612">
            <v>44901.577499999999</v>
          </cell>
          <cell r="R612">
            <v>46220</v>
          </cell>
          <cell r="S612" t="str">
            <v>USD</v>
          </cell>
          <cell r="T612" t="str">
            <v>DECEMBER, 2005</v>
          </cell>
          <cell r="U612">
            <v>38624</v>
          </cell>
          <cell r="V612" t="str">
            <v>UBN/0001676</v>
          </cell>
          <cell r="W612">
            <v>0</v>
          </cell>
          <cell r="Y612">
            <v>46220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</row>
        <row r="613">
          <cell r="D613">
            <v>38625</v>
          </cell>
          <cell r="F613" t="str">
            <v>UBA</v>
          </cell>
          <cell r="G613" t="str">
            <v>ASIA PLASTICS INDUSTRY (NIGERIA) LIMITED</v>
          </cell>
          <cell r="H613" t="str">
            <v>ASSORTED EVA SLIPPERS</v>
          </cell>
          <cell r="I613" t="str">
            <v>64.02.99.00</v>
          </cell>
          <cell r="J613" t="str">
            <v>SEPTEMBER, 2005</v>
          </cell>
          <cell r="K613" t="str">
            <v>NIGER</v>
          </cell>
          <cell r="L613" t="str">
            <v>JIBIYA BORDER</v>
          </cell>
          <cell r="M613">
            <v>30.8</v>
          </cell>
          <cell r="N613" t="str">
            <v>FIRST</v>
          </cell>
          <cell r="O613">
            <v>58806.62</v>
          </cell>
          <cell r="P613">
            <v>14701.655000000001</v>
          </cell>
          <cell r="Q613">
            <v>44104.964999999997</v>
          </cell>
          <cell r="R613">
            <v>45400</v>
          </cell>
          <cell r="S613" t="str">
            <v>USD</v>
          </cell>
          <cell r="T613" t="str">
            <v>DECEMBER, 2005</v>
          </cell>
          <cell r="U613">
            <v>38623</v>
          </cell>
          <cell r="V613" t="str">
            <v>FBN/0045302</v>
          </cell>
          <cell r="W613">
            <v>0</v>
          </cell>
          <cell r="Y613">
            <v>45400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</row>
        <row r="614">
          <cell r="D614">
            <v>38625</v>
          </cell>
          <cell r="F614" t="str">
            <v>UBA</v>
          </cell>
          <cell r="G614" t="str">
            <v>ASIA PLASTICS INDUSTRY (NIGERIA) LIMITED</v>
          </cell>
          <cell r="H614" t="str">
            <v>ASSORTED EVA SLIPPERS</v>
          </cell>
          <cell r="I614" t="str">
            <v>64.02.99.00</v>
          </cell>
          <cell r="J614" t="str">
            <v>SEPTEMBER, 2005</v>
          </cell>
          <cell r="K614" t="str">
            <v>BURKINA FASO</v>
          </cell>
          <cell r="L614" t="str">
            <v>JIBIYA BORDER</v>
          </cell>
          <cell r="M614">
            <v>15.5</v>
          </cell>
          <cell r="N614" t="str">
            <v>FIRST</v>
          </cell>
          <cell r="O614">
            <v>29584.65</v>
          </cell>
          <cell r="P614">
            <v>7396.1625000000004</v>
          </cell>
          <cell r="Q614">
            <v>22188.487499999999</v>
          </cell>
          <cell r="R614">
            <v>22840</v>
          </cell>
          <cell r="S614" t="str">
            <v>USD</v>
          </cell>
          <cell r="T614" t="str">
            <v>DECEMBER, 2005</v>
          </cell>
          <cell r="U614">
            <v>38624</v>
          </cell>
          <cell r="V614" t="str">
            <v>FBN/005301</v>
          </cell>
          <cell r="W614">
            <v>0</v>
          </cell>
          <cell r="Y614">
            <v>22840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</row>
        <row r="615">
          <cell r="D615">
            <v>38625</v>
          </cell>
          <cell r="F615" t="str">
            <v>UNION</v>
          </cell>
          <cell r="G615" t="str">
            <v>DECENT BAG INDUSTRIES LIMITED</v>
          </cell>
          <cell r="H615" t="str">
            <v>ASSORTED POLYBAGS</v>
          </cell>
          <cell r="I615" t="str">
            <v>39.23.21.00</v>
          </cell>
          <cell r="J615" t="str">
            <v>SEPTEMBER, 2005</v>
          </cell>
          <cell r="K615" t="str">
            <v>BURKINA FASO</v>
          </cell>
          <cell r="L615" t="str">
            <v>JIBIYA BORDER</v>
          </cell>
          <cell r="M615">
            <v>39.200000000000003</v>
          </cell>
          <cell r="N615" t="str">
            <v>UNION</v>
          </cell>
          <cell r="O615">
            <v>90744.83</v>
          </cell>
          <cell r="P615">
            <v>22686.2075</v>
          </cell>
          <cell r="Q615">
            <v>68058.622499999998</v>
          </cell>
          <cell r="R615">
            <v>70057</v>
          </cell>
          <cell r="S615" t="str">
            <v>USD</v>
          </cell>
          <cell r="T615" t="str">
            <v>DECEMBER, 2005</v>
          </cell>
          <cell r="U615">
            <v>38624</v>
          </cell>
          <cell r="V615" t="str">
            <v>UBN/0001669</v>
          </cell>
          <cell r="W615">
            <v>0</v>
          </cell>
          <cell r="Y615">
            <v>70057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</row>
        <row r="616">
          <cell r="D616">
            <v>38625</v>
          </cell>
          <cell r="F616" t="str">
            <v>ZENITH</v>
          </cell>
          <cell r="G616" t="str">
            <v>BALLY PLASTICS &amp; FOOTWEAR IND. (NIG) LTD</v>
          </cell>
          <cell r="H616" t="str">
            <v>ASSORTED PVC SLIPPERS</v>
          </cell>
          <cell r="I616" t="str">
            <v>64.02.99.00</v>
          </cell>
          <cell r="J616" t="str">
            <v>SEPTEMBER, 2005</v>
          </cell>
          <cell r="K616" t="str">
            <v>NIGER</v>
          </cell>
          <cell r="L616" t="str">
            <v>JIBIYA BORDER</v>
          </cell>
          <cell r="M616">
            <v>25.4</v>
          </cell>
          <cell r="N616" t="str">
            <v>FIRST</v>
          </cell>
          <cell r="O616">
            <v>29725.59</v>
          </cell>
          <cell r="P616">
            <v>7431.3975</v>
          </cell>
          <cell r="Q616">
            <v>22294.192500000001</v>
          </cell>
          <cell r="R616">
            <v>22948.81</v>
          </cell>
          <cell r="S616" t="str">
            <v>USD</v>
          </cell>
          <cell r="T616" t="str">
            <v>DECEMBER, 2005</v>
          </cell>
          <cell r="U616">
            <v>38623</v>
          </cell>
          <cell r="V616" t="str">
            <v>FBN/0045303</v>
          </cell>
          <cell r="W616">
            <v>0</v>
          </cell>
          <cell r="Y616">
            <v>22948.81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</row>
        <row r="617">
          <cell r="D617">
            <v>38625</v>
          </cell>
          <cell r="F617" t="str">
            <v>ZENITH</v>
          </cell>
          <cell r="G617" t="str">
            <v>ASIA PLASTICS INDUSTRY (NIGERIA) LIMITED</v>
          </cell>
          <cell r="H617" t="str">
            <v>ASSORTED EVA SLIPPERS</v>
          </cell>
          <cell r="I617" t="str">
            <v>64.02.99.00</v>
          </cell>
          <cell r="J617" t="str">
            <v>SEPTEMBER, 2005</v>
          </cell>
          <cell r="K617" t="str">
            <v>BURKINA FASO</v>
          </cell>
          <cell r="L617" t="str">
            <v>JIBIYA BORDER</v>
          </cell>
          <cell r="M617">
            <v>15.7</v>
          </cell>
          <cell r="N617" t="str">
            <v>FIRST</v>
          </cell>
          <cell r="O617">
            <v>29921.43</v>
          </cell>
          <cell r="P617">
            <v>7480.3575000000001</v>
          </cell>
          <cell r="Q617">
            <v>22441.072499999998</v>
          </cell>
          <cell r="R617">
            <v>23100</v>
          </cell>
          <cell r="S617" t="str">
            <v>USD</v>
          </cell>
          <cell r="T617" t="str">
            <v>DECEMBER, 2005</v>
          </cell>
          <cell r="U617">
            <v>38623</v>
          </cell>
          <cell r="V617" t="str">
            <v>FBN/0045300</v>
          </cell>
          <cell r="W617">
            <v>0</v>
          </cell>
          <cell r="Y617">
            <v>23100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</row>
        <row r="618">
          <cell r="D618">
            <v>38625</v>
          </cell>
          <cell r="F618" t="str">
            <v>UNION</v>
          </cell>
          <cell r="G618" t="str">
            <v>BALLY PLASTICS &amp; FOOTWEAR IND. (NIG) LTD</v>
          </cell>
          <cell r="H618" t="str">
            <v>ASSORTED PVC SLIPPERS</v>
          </cell>
          <cell r="I618" t="str">
            <v>64.02.99.00</v>
          </cell>
          <cell r="J618" t="str">
            <v>SEPTEMBER, 2005</v>
          </cell>
          <cell r="K618" t="str">
            <v>BURKINA FASO</v>
          </cell>
          <cell r="L618" t="str">
            <v>JIBIYA BORDER</v>
          </cell>
          <cell r="M618">
            <v>26.3</v>
          </cell>
          <cell r="N618" t="str">
            <v>UNION</v>
          </cell>
          <cell r="O618">
            <v>30325.69</v>
          </cell>
          <cell r="P618">
            <v>7581.4224999999997</v>
          </cell>
          <cell r="Q618">
            <v>22744.267500000002</v>
          </cell>
          <cell r="R618">
            <v>23412.2</v>
          </cell>
          <cell r="S618" t="str">
            <v>USD</v>
          </cell>
          <cell r="T618" t="str">
            <v>DECEMBER, 2005</v>
          </cell>
          <cell r="U618">
            <v>38624</v>
          </cell>
          <cell r="V618" t="str">
            <v>UBN/0001673</v>
          </cell>
          <cell r="W618">
            <v>0</v>
          </cell>
          <cell r="Y618">
            <v>23412.2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</row>
        <row r="619">
          <cell r="D619">
            <v>38625</v>
          </cell>
          <cell r="F619" t="str">
            <v>ECO</v>
          </cell>
          <cell r="G619" t="str">
            <v>DECENT BAG INDUSTRIES LIMITED</v>
          </cell>
          <cell r="H619" t="str">
            <v>ASSORTED POLYBAGS</v>
          </cell>
          <cell r="I619" t="str">
            <v>39.23.21.00</v>
          </cell>
          <cell r="J619" t="str">
            <v>SEPTEMBER, 2005</v>
          </cell>
          <cell r="K619" t="str">
            <v>NIGER</v>
          </cell>
          <cell r="L619" t="str">
            <v>JIBIYA BORDER</v>
          </cell>
          <cell r="M619">
            <v>20.5</v>
          </cell>
          <cell r="N619" t="str">
            <v>FIRST</v>
          </cell>
          <cell r="O619">
            <v>44651.58</v>
          </cell>
          <cell r="P619">
            <v>11162.895</v>
          </cell>
          <cell r="Q619">
            <v>33488.684999999998</v>
          </cell>
          <cell r="R619">
            <v>34472</v>
          </cell>
          <cell r="S619" t="str">
            <v>USD</v>
          </cell>
          <cell r="T619" t="str">
            <v>DECEMBER, 2005</v>
          </cell>
          <cell r="U619">
            <v>38623</v>
          </cell>
          <cell r="V619" t="str">
            <v>FBN/0045306</v>
          </cell>
          <cell r="W619">
            <v>0</v>
          </cell>
          <cell r="Y619">
            <v>34472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</row>
        <row r="620">
          <cell r="D620">
            <v>38625</v>
          </cell>
          <cell r="F620" t="str">
            <v>UNION</v>
          </cell>
          <cell r="G620" t="str">
            <v>VIVA METAL AND PLASTICS INDUSTRIES LIMITED</v>
          </cell>
          <cell r="H620" t="str">
            <v>ASSORTED POLYBAGS</v>
          </cell>
          <cell r="I620" t="str">
            <v>39.23.21.00</v>
          </cell>
          <cell r="J620" t="str">
            <v>SEPTEMBER, 2005</v>
          </cell>
          <cell r="K620" t="str">
            <v>BURKINA FASO</v>
          </cell>
          <cell r="L620" t="str">
            <v>JIBIYA BORDER</v>
          </cell>
          <cell r="M620">
            <v>20.2</v>
          </cell>
          <cell r="N620" t="str">
            <v>UNION</v>
          </cell>
          <cell r="O620">
            <v>41344.68</v>
          </cell>
          <cell r="P620">
            <v>10336.17</v>
          </cell>
          <cell r="Q620">
            <v>31008.51</v>
          </cell>
          <cell r="R620">
            <v>31919</v>
          </cell>
          <cell r="S620" t="str">
            <v>USD</v>
          </cell>
          <cell r="T620" t="str">
            <v>DECEMBER, 2005</v>
          </cell>
          <cell r="U620">
            <v>38624</v>
          </cell>
          <cell r="V620" t="str">
            <v>UBN/0001674</v>
          </cell>
          <cell r="W620">
            <v>0</v>
          </cell>
          <cell r="Y620">
            <v>31919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</row>
        <row r="621">
          <cell r="D621">
            <v>38625</v>
          </cell>
          <cell r="F621" t="str">
            <v>UNION</v>
          </cell>
          <cell r="G621" t="str">
            <v>STANDARD PLASTICS INDUSTRY (NIG.) LIMITED</v>
          </cell>
          <cell r="H621" t="str">
            <v>ASSORTED EVA SLIPPERS</v>
          </cell>
          <cell r="I621" t="str">
            <v>64.02.99.00</v>
          </cell>
          <cell r="J621" t="str">
            <v>SEPTEMBER, 2005</v>
          </cell>
          <cell r="K621" t="str">
            <v>BURKINA FASO</v>
          </cell>
          <cell r="L621" t="str">
            <v>JIBIYA BORDER</v>
          </cell>
          <cell r="M621">
            <v>15.6</v>
          </cell>
          <cell r="N621" t="str">
            <v>UNION</v>
          </cell>
          <cell r="O621">
            <v>29662.37</v>
          </cell>
          <cell r="P621">
            <v>7415.5924999999997</v>
          </cell>
          <cell r="Q621">
            <v>22246.7775</v>
          </cell>
          <cell r="R621">
            <v>22900</v>
          </cell>
          <cell r="S621" t="str">
            <v>USD</v>
          </cell>
          <cell r="T621" t="str">
            <v>DECEMBER, 2005</v>
          </cell>
          <cell r="U621">
            <v>38624</v>
          </cell>
          <cell r="V621" t="str">
            <v>UBN/0001675</v>
          </cell>
          <cell r="W621">
            <v>0</v>
          </cell>
          <cell r="Y621">
            <v>22900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</row>
        <row r="622">
          <cell r="D622">
            <v>38625</v>
          </cell>
          <cell r="F622" t="str">
            <v>GTB</v>
          </cell>
          <cell r="G622" t="str">
            <v>VIRGIN ENTERPRISES LIMITED</v>
          </cell>
          <cell r="H622" t="str">
            <v>CUT SUGARCANE AND ASSORTED VEGETABLES</v>
          </cell>
          <cell r="I622" t="str">
            <v>12.12.92.00</v>
          </cell>
          <cell r="J622" t="str">
            <v>SEPTEMBER, 2005</v>
          </cell>
          <cell r="K622" t="str">
            <v>UNITED KINGDOM</v>
          </cell>
          <cell r="L622" t="str">
            <v>MAKIA, KANO</v>
          </cell>
          <cell r="M622">
            <v>1.4</v>
          </cell>
          <cell r="N622" t="str">
            <v>GTB</v>
          </cell>
          <cell r="O622">
            <v>1489.77</v>
          </cell>
          <cell r="P622">
            <v>372.4425</v>
          </cell>
          <cell r="Q622">
            <v>1117.3275000000001</v>
          </cell>
          <cell r="R622">
            <v>1150.4000000000001</v>
          </cell>
          <cell r="S622" t="str">
            <v>USD</v>
          </cell>
          <cell r="T622" t="str">
            <v>DECEMBER, 2005</v>
          </cell>
          <cell r="U622">
            <v>38625</v>
          </cell>
          <cell r="V622" t="str">
            <v>GTB/0003744</v>
          </cell>
          <cell r="W622">
            <v>0</v>
          </cell>
          <cell r="Y622">
            <v>1150.4000000000001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</row>
        <row r="623">
          <cell r="D623">
            <v>38625</v>
          </cell>
          <cell r="F623" t="str">
            <v>ECO</v>
          </cell>
          <cell r="G623" t="str">
            <v>STANDARD PLASTICS INDUSTRY (NIG.) LIMITED</v>
          </cell>
          <cell r="H623" t="str">
            <v>ASSORTED EVA SLIPPERS</v>
          </cell>
          <cell r="I623" t="str">
            <v>64.02.99.00</v>
          </cell>
          <cell r="J623" t="str">
            <v>SEPTEMBER, 2005</v>
          </cell>
          <cell r="K623" t="str">
            <v>NIGER</v>
          </cell>
          <cell r="L623" t="str">
            <v>JIBIYA BORDER</v>
          </cell>
          <cell r="M623">
            <v>31</v>
          </cell>
          <cell r="N623" t="str">
            <v>FIRST</v>
          </cell>
          <cell r="O623">
            <v>59091.59</v>
          </cell>
          <cell r="P623">
            <v>14772.897499999999</v>
          </cell>
          <cell r="Q623">
            <v>44318.692499999997</v>
          </cell>
          <cell r="R623">
            <v>45620</v>
          </cell>
          <cell r="S623" t="str">
            <v>USD</v>
          </cell>
          <cell r="T623" t="str">
            <v>DECEMBER, 2005</v>
          </cell>
          <cell r="U623">
            <v>38623</v>
          </cell>
          <cell r="V623" t="str">
            <v>FBN/0045305</v>
          </cell>
          <cell r="W623">
            <v>0</v>
          </cell>
          <cell r="Y623">
            <v>45620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</row>
        <row r="625">
          <cell r="M625">
            <v>56218.415999999954</v>
          </cell>
          <cell r="O625">
            <v>76561314.238000005</v>
          </cell>
          <cell r="P625">
            <v>19140328.559500001</v>
          </cell>
          <cell r="Q625">
            <v>57420985.678499959</v>
          </cell>
          <cell r="Y625">
            <v>52485798.889999993</v>
          </cell>
          <cell r="Z625">
            <v>3851965.19</v>
          </cell>
          <cell r="AA625">
            <v>537865.96</v>
          </cell>
          <cell r="AB625">
            <v>0</v>
          </cell>
          <cell r="AC625">
            <v>0</v>
          </cell>
        </row>
        <row r="627">
          <cell r="Q627" t="str">
            <v>No of CCIs by FOB Currency</v>
          </cell>
          <cell r="R627" t="str">
            <v>FOB VALUE</v>
          </cell>
          <cell r="S627" t="str">
            <v>FOB Currency</v>
          </cell>
          <cell r="Y627">
            <v>558</v>
          </cell>
          <cell r="Z627">
            <v>49</v>
          </cell>
          <cell r="AA627">
            <v>14</v>
          </cell>
          <cell r="AB627">
            <v>0</v>
          </cell>
          <cell r="AC627">
            <v>0</v>
          </cell>
        </row>
        <row r="628">
          <cell r="Q628">
            <v>558</v>
          </cell>
          <cell r="R628">
            <v>52485798.889999993</v>
          </cell>
          <cell r="S628" t="str">
            <v>USD</v>
          </cell>
        </row>
        <row r="629">
          <cell r="Q629">
            <v>49</v>
          </cell>
          <cell r="R629">
            <v>3851965.1900000051</v>
          </cell>
          <cell r="S629" t="str">
            <v>EUR</v>
          </cell>
        </row>
        <row r="630">
          <cell r="Q630">
            <v>14</v>
          </cell>
          <cell r="R630">
            <v>537865.95999998599</v>
          </cell>
          <cell r="S630" t="str">
            <v>GBP</v>
          </cell>
        </row>
        <row r="631">
          <cell r="Q631">
            <v>0</v>
          </cell>
          <cell r="R631">
            <v>0</v>
          </cell>
          <cell r="S631" t="str">
            <v>CAD</v>
          </cell>
        </row>
        <row r="632">
          <cell r="Q632">
            <v>0</v>
          </cell>
          <cell r="R632">
            <v>0</v>
          </cell>
          <cell r="S632" t="str">
            <v>CFA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heet3"/>
      <sheetName val="Total"/>
      <sheetName val="Total Mkt"/>
      <sheetName val="Total Mkt (Segun)"/>
      <sheetName val="Total Mkt Fees"/>
      <sheetName val="Fees Framework"/>
      <sheetName val="Fees Framework (2)"/>
      <sheetName val="CBN Trades No Charge"/>
      <sheetName val="Database2"/>
      <sheetName val="Database"/>
      <sheetName val="Summary of All Data Submissions"/>
    </sheetNames>
    <sheetDataSet>
      <sheetData sheetId="0">
        <row r="3">
          <cell r="F3" t="str">
            <v>Inter-member Trades</v>
          </cell>
        </row>
        <row r="4">
          <cell r="F4" t="str">
            <v>Clients Trades</v>
          </cell>
        </row>
        <row r="5">
          <cell r="F5" t="str">
            <v>Trades with CBN</v>
          </cell>
        </row>
        <row r="42">
          <cell r="B42" t="str">
            <v>Access Bank PLC</v>
          </cell>
        </row>
        <row r="43">
          <cell r="B43" t="str">
            <v>Associated Discount House Limited</v>
          </cell>
        </row>
        <row r="44">
          <cell r="B44" t="str">
            <v>Citibank Nigeria Limited</v>
          </cell>
        </row>
        <row r="45">
          <cell r="B45" t="str">
            <v>Consolidated Discount Limited</v>
          </cell>
        </row>
        <row r="46">
          <cell r="B46" t="str">
            <v>Diamond Bank PLC</v>
          </cell>
        </row>
        <row r="47">
          <cell r="B47" t="str">
            <v>Ecobank Nigeria PLC</v>
          </cell>
        </row>
        <row r="48">
          <cell r="B48" t="str">
            <v>Enterprise Bank Limited</v>
          </cell>
        </row>
        <row r="49">
          <cell r="B49" t="str">
            <v>Fidelity Bank PLC</v>
          </cell>
        </row>
        <row r="50">
          <cell r="B50" t="str">
            <v>First Bank of Nigeria Limited</v>
          </cell>
        </row>
        <row r="51">
          <cell r="B51" t="str">
            <v>First City Monument Bank PLC</v>
          </cell>
        </row>
        <row r="52">
          <cell r="B52" t="str">
            <v>FSDH Merchant Bank Limited</v>
          </cell>
        </row>
        <row r="53">
          <cell r="B53" t="str">
            <v>Guaranty Trust Bank PLC</v>
          </cell>
        </row>
        <row r="54">
          <cell r="B54" t="str">
            <v>Heritage Banking Company Limited</v>
          </cell>
        </row>
        <row r="55">
          <cell r="B55" t="str">
            <v>Kakawa Discount House Limited</v>
          </cell>
        </row>
        <row r="56">
          <cell r="B56" t="str">
            <v>Keystone Bank Limited</v>
          </cell>
        </row>
        <row r="57">
          <cell r="B57" t="str">
            <v>Mainstreet Bank Limited</v>
          </cell>
        </row>
        <row r="58">
          <cell r="B58" t="str">
            <v>Rand Merchant Bank Limited</v>
          </cell>
        </row>
        <row r="59">
          <cell r="B59" t="str">
            <v>Skye Bank PLC</v>
          </cell>
        </row>
        <row r="60">
          <cell r="B60" t="str">
            <v>Stanbic IBTC Bank PLC</v>
          </cell>
        </row>
        <row r="61">
          <cell r="B61" t="str">
            <v>Standard Chartered Bank Nigeria</v>
          </cell>
        </row>
        <row r="62">
          <cell r="B62" t="str">
            <v>Sterling Bank PLC</v>
          </cell>
        </row>
        <row r="63">
          <cell r="B63" t="str">
            <v>Union Bank of Nigeria PLC</v>
          </cell>
        </row>
        <row r="64">
          <cell r="B64" t="str">
            <v>United Bank for Africa PLC</v>
          </cell>
        </row>
        <row r="65">
          <cell r="B65" t="str">
            <v>Unity Bank PLC</v>
          </cell>
        </row>
        <row r="66">
          <cell r="B66" t="str">
            <v>Wema Bank PLC</v>
          </cell>
        </row>
        <row r="67">
          <cell r="B67" t="str">
            <v>Zenith Bank PLC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Sheet2"/>
      <sheetName val="control"/>
      <sheetName val="Sheet4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Dec</v>
          </cell>
        </row>
      </sheetData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NAL ASSETS TABLE "/>
      <sheetName val="Inflow &amp; Outflow of forex"/>
      <sheetName val="100 exporters"/>
      <sheetName val="Sectoral Utilization of forex"/>
      <sheetName val="External assets"/>
      <sheetName val="Exchange Rate"/>
      <sheetName val="2007 Flows"/>
      <sheetName val="REER"/>
      <sheetName val="Cross Rate"/>
      <sheetName val="DD &amp; SS of FOREx (2)"/>
      <sheetName val="CROSS RATE chart"/>
      <sheetName val="Cross Rates"/>
      <sheetName val="weighted Average Exc rate"/>
      <sheetName val="REE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NAL ASSETS TABLE "/>
      <sheetName val="Inflow &amp; Outflow of forex"/>
      <sheetName val="100 exporters"/>
      <sheetName val="Sectoral Utilization of forex"/>
      <sheetName val="External assets"/>
      <sheetName val="Exchange Rate"/>
      <sheetName val="2007 Flows"/>
      <sheetName val="REER"/>
      <sheetName val="Cross Rate"/>
      <sheetName val="DD &amp; SS of FOREx (2)"/>
      <sheetName val="CROSS RATE chart"/>
      <sheetName val="Cross Rates"/>
      <sheetName val="weighted Average Exc rate"/>
      <sheetName val="REER (2)"/>
      <sheetName val="Table 1"/>
      <sheetName val="Table 2"/>
      <sheetName val="Table 3"/>
      <sheetName val="Table 4"/>
      <sheetName val="Table 5"/>
      <sheetName val="Table 6"/>
      <sheetName val="REER &amp; NEER"/>
      <sheetName val="Quarterly Average"/>
      <sheetName val="DD &amp; SS of FOR( 2009&amp; May 201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"/>
      <sheetName val="Monthly data"/>
      <sheetName val="Sheet1"/>
      <sheetName val="NIBOR (monthly avrg.)"/>
      <sheetName val="Ex. rates"/>
      <sheetName val="EER"/>
      <sheetName val="SR_FIG1"/>
      <sheetName val="SR_FIG2"/>
      <sheetName val="SR_FIG4"/>
      <sheetName val="SR_FIG3"/>
      <sheetName val="SR_FIG4 (2)"/>
      <sheetName val="SR_FIG3v2"/>
    </sheetNames>
    <sheetDataSet>
      <sheetData sheetId="0" refreshError="1">
        <row r="1">
          <cell r="D1">
            <v>1997</v>
          </cell>
          <cell r="E1">
            <v>1998</v>
          </cell>
          <cell r="F1">
            <v>1999</v>
          </cell>
          <cell r="G1">
            <v>2000</v>
          </cell>
          <cell r="H1">
            <v>2001</v>
          </cell>
          <cell r="I1">
            <v>2002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"/>
      <sheetName val="BASIC"/>
      <sheetName val="1"/>
      <sheetName val="2"/>
      <sheetName val="3"/>
      <sheetName val="4"/>
      <sheetName val="5"/>
      <sheetName val="8"/>
      <sheetName val="9"/>
      <sheetName val="10"/>
      <sheetName val="F12"/>
      <sheetName val="F13"/>
      <sheetName val="F14"/>
      <sheetName val="F15"/>
      <sheetName val="F16"/>
      <sheetName val="F17"/>
      <sheetName val="F18"/>
      <sheetName val="F19"/>
      <sheetName val="F20"/>
      <sheetName val="F21"/>
      <sheetName val="23"/>
      <sheetName val="24"/>
      <sheetName val="25"/>
      <sheetName val="26"/>
      <sheetName val="30"/>
      <sheetName val="31"/>
      <sheetName val="32"/>
      <sheetName val="DOTX"/>
      <sheetName val="DOTM"/>
      <sheetName val="Debt"/>
      <sheetName val="IFEM"/>
      <sheetName val="40"/>
      <sheetName val="33"/>
      <sheetName val="34"/>
      <sheetName val="35"/>
      <sheetName val="36"/>
      <sheetName val="37"/>
      <sheetName val="39"/>
      <sheetName val="6"/>
      <sheetName val="7"/>
      <sheetName val="11"/>
      <sheetName val="12"/>
      <sheetName val="13"/>
      <sheetName val="14"/>
      <sheetName val="15"/>
      <sheetName val="17"/>
      <sheetName val="18"/>
      <sheetName val="19"/>
      <sheetName val="20"/>
      <sheetName val="21"/>
      <sheetName val="22"/>
      <sheetName val="F22"/>
      <sheetName val="27"/>
      <sheetName val="28"/>
      <sheetName val="PRINTRED28"/>
      <sheetName val="29"/>
      <sheetName val="Dialog1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Table3"/>
    </sheetNames>
    <sheetDataSet>
      <sheetData sheetId="0"/>
      <sheetData sheetId="1"/>
      <sheetData sheetId="2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1994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  <cell r="S8">
            <v>2005</v>
          </cell>
          <cell r="T8">
            <v>2006</v>
          </cell>
          <cell r="U8">
            <v>2007</v>
          </cell>
          <cell r="V8">
            <v>2008</v>
          </cell>
          <cell r="W8">
            <v>2009</v>
          </cell>
          <cell r="X8">
            <v>2010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-0.87403961548090103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-1.0363676562523754</v>
          </cell>
          <cell r="E15">
            <v>2.8075685004439848</v>
          </cell>
          <cell r="F15">
            <v>13.323926327140109</v>
          </cell>
          <cell r="G15">
            <v>-10.773805338466815</v>
          </cell>
          <cell r="H15">
            <v>-10.243179260469955</v>
          </cell>
          <cell r="I15">
            <v>0.24462151645643904</v>
          </cell>
          <cell r="J15">
            <v>-4.2583202355335272</v>
          </cell>
          <cell r="K15">
            <v>-5.0744817546944336</v>
          </cell>
          <cell r="L15">
            <v>-2.3187855526297723</v>
          </cell>
          <cell r="M15">
            <v>1.2875301855051258E-2</v>
          </cell>
          <cell r="S15">
            <v>1.9200409814348731</v>
          </cell>
          <cell r="T15">
            <v>0.16753790077998643</v>
          </cell>
          <cell r="U15">
            <v>9.4499384401166564E-3</v>
          </cell>
          <cell r="V15">
            <v>0.10465756754746824</v>
          </cell>
          <cell r="W15">
            <v>0.10680127805960071</v>
          </cell>
          <cell r="X15">
            <v>-2.4416557020439877E-2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0.87403961548090103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-0.36878185578991385</v>
          </cell>
          <cell r="E23">
            <v>1.4452062029446167</v>
          </cell>
          <cell r="F23">
            <v>20.636680686643423</v>
          </cell>
          <cell r="G23">
            <v>-4.1688873447503383</v>
          </cell>
          <cell r="H23">
            <v>-5.3866754687948388</v>
          </cell>
          <cell r="I23">
            <v>1.139330997755001</v>
          </cell>
          <cell r="J23">
            <v>-2.2392432950099699</v>
          </cell>
          <cell r="K23">
            <v>-4.0435526329138138</v>
          </cell>
          <cell r="L23">
            <v>0.1009459430212627</v>
          </cell>
          <cell r="M23">
            <v>0.9065591336280332</v>
          </cell>
          <cell r="S23">
            <v>3.1319378645399336</v>
          </cell>
          <cell r="T23">
            <v>0.87556040708079963</v>
          </cell>
          <cell r="U23">
            <v>0.84420117346684498</v>
          </cell>
          <cell r="V23">
            <v>0.93245979838045456</v>
          </cell>
          <cell r="W23">
            <v>0.85686691709682372</v>
          </cell>
          <cell r="X23">
            <v>0.77293166782795342</v>
          </cell>
          <cell r="Y23">
            <v>0.73769484937325969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-2.5291784802661517</v>
          </cell>
          <cell r="E27">
            <v>2.127136675498743E-2</v>
          </cell>
          <cell r="F27">
            <v>12.828985196037067</v>
          </cell>
          <cell r="G27">
            <v>-5.5723640315200216</v>
          </cell>
          <cell r="H27">
            <v>-5.7012385081348631</v>
          </cell>
          <cell r="I27">
            <v>1.5234588025312032E-2</v>
          </cell>
          <cell r="J27">
            <v>-3.6922745264207224</v>
          </cell>
          <cell r="K27">
            <v>-4.3648283239657584</v>
          </cell>
          <cell r="L27">
            <v>-2.0245156939630964</v>
          </cell>
          <cell r="M27">
            <v>-0.48462285661625465</v>
          </cell>
          <cell r="S27">
            <v>1.8489644317974299</v>
          </cell>
          <cell r="T27">
            <v>-0.34175881872965946</v>
          </cell>
          <cell r="U27">
            <v>-0.42190565135419711</v>
          </cell>
          <cell r="V27">
            <v>-0.41862804769645795</v>
          </cell>
          <cell r="W27">
            <v>-0.44342665641359336</v>
          </cell>
          <cell r="X27">
            <v>-0.45869809736147743</v>
          </cell>
          <cell r="Y27">
            <v>-0.43778672543171748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2.3579822904544034</v>
          </cell>
          <cell r="E28">
            <v>-1.67525070108384</v>
          </cell>
          <cell r="F28">
            <v>11.850397734547697</v>
          </cell>
          <cell r="G28">
            <v>1.4588315648303549</v>
          </cell>
          <cell r="H28">
            <v>-0.88409006615602337</v>
          </cell>
          <cell r="I28">
            <v>0.61850577032628873</v>
          </cell>
          <cell r="J28">
            <v>1.8011793181357332</v>
          </cell>
          <cell r="K28">
            <v>-3.4809821662596487</v>
          </cell>
          <cell r="L28">
            <v>0.31573433477398805</v>
          </cell>
          <cell r="M28">
            <v>0.11923002937093863</v>
          </cell>
          <cell r="S28">
            <v>0.82702769819005439</v>
          </cell>
          <cell r="T28">
            <v>-0.28754878575663723</v>
          </cell>
          <cell r="U28">
            <v>-0.19448733258153783</v>
          </cell>
          <cell r="V28">
            <v>-0.16886394314725639</v>
          </cell>
          <cell r="W28">
            <v>-0.2733020884553895</v>
          </cell>
          <cell r="X28">
            <v>-1.2847769667531859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26.829121425710696</v>
          </cell>
          <cell r="U52">
            <v>24.465511452504519</v>
          </cell>
          <cell r="V52">
            <v>22.096976641999596</v>
          </cell>
          <cell r="W52">
            <v>19.598552866887015</v>
          </cell>
          <cell r="X52">
            <v>16.11204591087651</v>
          </cell>
          <cell r="AA52">
            <v>-2.5009960002421492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-0.87403961548090103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-0.87403961548090103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29.70495068237398</v>
          </cell>
          <cell r="U58">
            <v>29.89291328310183</v>
          </cell>
          <cell r="V58">
            <v>29.859133545512876</v>
          </cell>
          <cell r="W58">
            <v>29.721557518217566</v>
          </cell>
          <cell r="X58">
            <v>28.439385204049614</v>
          </cell>
          <cell r="AA58">
            <v>-0.84629113260354516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34.462546915320878</v>
          </cell>
          <cell r="V59">
            <v>34.220760665535913</v>
          </cell>
          <cell r="W59">
            <v>33.837001556731181</v>
          </cell>
          <cell r="X59">
            <v>32.089193071931241</v>
          </cell>
          <cell r="AA59">
            <v>-1.0687904914107338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36.799868785785165</v>
          </cell>
          <cell r="U60">
            <v>46.120544692763907</v>
          </cell>
          <cell r="V60">
            <v>45.501567125655136</v>
          </cell>
          <cell r="W60">
            <v>44.656576952873891</v>
          </cell>
          <cell r="X60">
            <v>41.978512195684587</v>
          </cell>
          <cell r="AA60">
            <v>-1.482291751928845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38.098477745884622</v>
          </cell>
          <cell r="V61">
            <v>38.32900903911829</v>
          </cell>
          <cell r="W61">
            <v>38.442697684406475</v>
          </cell>
          <cell r="X61">
            <v>37.39525402354576</v>
          </cell>
          <cell r="AA61">
            <v>-0.60524478004672666</v>
          </cell>
        </row>
        <row r="62">
          <cell r="B62" t="str">
            <v>B5. Combination of B1-B4 using one standard deviation shocks</v>
          </cell>
          <cell r="S62">
            <v>29.253363303090886</v>
          </cell>
          <cell r="T62">
            <v>35.809844075229918</v>
          </cell>
          <cell r="U62">
            <v>43.414313586114815</v>
          </cell>
          <cell r="V62">
            <v>43.466712158062009</v>
          </cell>
          <cell r="W62">
            <v>43.374092436592917</v>
          </cell>
          <cell r="X62">
            <v>41.729527887364398</v>
          </cell>
          <cell r="AA62">
            <v>-1.0535507054529378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40.561433172933505</v>
          </cell>
          <cell r="U63">
            <v>39.974736519214531</v>
          </cell>
          <cell r="V63">
            <v>39.543951900023217</v>
          </cell>
          <cell r="W63">
            <v>38.930531279665985</v>
          </cell>
          <cell r="X63">
            <v>36.724989019945198</v>
          </cell>
          <cell r="AA63">
            <v>-1.2750031930061665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non-debt inflows in percent of GDP) remain </v>
          </cell>
        </row>
      </sheetData>
      <sheetData sheetId="3"/>
      <sheetData sheetId="4">
        <row r="2">
          <cell r="B2" t="str">
            <v>Table --. Country: External Sustainability Framework--Gross External Financing Need, 2000-2010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>
        <row r="2">
          <cell r="B2" t="str">
            <v>Table --. Country: External Sustainability Framework--Gross External Financing Need, 2000-2010</v>
          </cell>
        </row>
      </sheetData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/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/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/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/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/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/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In_a"/>
      <sheetName val="In_m"/>
      <sheetName val="OAGF_in"/>
      <sheetName val="Work_m"/>
      <sheetName val="Cash (work)"/>
      <sheetName val="Federal_budget"/>
      <sheetName val="Rev_alloc"/>
      <sheetName val="Work_a"/>
      <sheetName val="Commitment"/>
      <sheetName val="Commitment_muddle"/>
      <sheetName val="Text-table_fed"/>
      <sheetName val="Text table_con"/>
      <sheetName val="Rev.shar_a"/>
      <sheetName val="export_q"/>
      <sheetName val="EXPORT"/>
      <sheetName val="WETA"/>
      <sheetName val="CRF_in"/>
      <sheetName val="Fedfunds_in"/>
      <sheetName val="Debt"/>
      <sheetName val="MT"/>
      <sheetName val="Fiscal policy rule"/>
      <sheetName val="Commitment_alt"/>
      <sheetName val="Scenarios_comp"/>
      <sheetName val="Commitment_high growth"/>
      <sheetName val="Oil_gas"/>
      <sheetName val="SLG"/>
      <sheetName val="Hist.(RED)"/>
      <sheetName val="Exp_SLG,funds"/>
      <sheetName val="Rev. shar_m"/>
      <sheetName val="FAD_DEME"/>
      <sheetName val="MT (in % of GDP)"/>
      <sheetName val="Capex"/>
      <sheetName val="Hist.(CBN)"/>
      <sheetName val="Cash"/>
      <sheetName val="Commitment_muddle(old)"/>
      <sheetName val="Commitment_offexch"/>
      <sheetName val="NOPB"/>
      <sheetName val="Nat. acc."/>
      <sheetName val="Cash ($20)"/>
      <sheetName val="Commitment ($20)"/>
      <sheetName val="Muddle-through ($20)"/>
      <sheetName val="BTO tbl."/>
      <sheetName val="SR_FGN"/>
      <sheetName val="SR4_data"/>
      <sheetName val="Source_m"/>
      <sheetName val="RED11"/>
      <sheetName val="RED12"/>
      <sheetName val="RED13"/>
      <sheetName val="RED14"/>
      <sheetName val="RED15"/>
      <sheetName val="RED16"/>
      <sheetName val="RED17"/>
      <sheetName val="RED18"/>
      <sheetName val="RED19"/>
      <sheetName val="PSTF"/>
      <sheetName val="Txtbl"/>
      <sheetName val="Txtbl commit"/>
      <sheetName val="Tbl MT"/>
      <sheetName val="Rv.shar_a"/>
      <sheetName val="Rv_alloc"/>
      <sheetName val="FG_bgt"/>
      <sheetName val="Commitmt"/>
      <sheetName val="Sheet1"/>
      <sheetName val="export_a"/>
      <sheetName val="Rule at 27$"/>
      <sheetName val="G ratios"/>
      <sheetName val="Commit_MDG"/>
      <sheetName val="Commit_converg"/>
      <sheetName val="Commit_alt"/>
      <sheetName val="Commit_high grth"/>
      <sheetName val="Federal_budget_Jan04"/>
      <sheetName val="Contents"/>
      <sheetName val="Imp"/>
      <sheetName val="Exp"/>
      <sheetName val="BOP_Tbl"/>
      <sheetName val="Mud_thru"/>
      <sheetName val="GNFS"/>
      <sheetName val="Incomes"/>
      <sheetName val="Cap&amp;Inv"/>
      <sheetName val="CBN data"/>
      <sheetName val="Dbt_Sum"/>
      <sheetName val="Dbt_Flw"/>
      <sheetName val="PCIV"/>
      <sheetName val="DSA_Inp"/>
      <sheetName val="Dbt_Stk"/>
      <sheetName val="Dbt_Srv"/>
      <sheetName val="SR_FIG"/>
      <sheetName val="REER"/>
      <sheetName val="DSA_Tbl"/>
      <sheetName val="RED_BOP"/>
      <sheetName val="RED_DOT"/>
      <sheetName val="RED_Dbt_Stk"/>
      <sheetName val="RED_Dbt_Srv"/>
      <sheetName val="Fin_Req"/>
      <sheetName val="IMF"/>
      <sheetName val="PC_Cap"/>
      <sheetName val="Oil&amp;gas changes"/>
      <sheetName val="DSA_Wk"/>
      <sheetName val="DSA_Exp"/>
      <sheetName val="Hoja1"/>
      <sheetName val="Hoja2"/>
      <sheetName val="Hoja3"/>
      <sheetName val="NGRealModule"/>
      <sheetName val="Readme"/>
      <sheetName val="In"/>
      <sheetName val="Work_exp"/>
      <sheetName val="Out"/>
      <sheetName val="Summary"/>
      <sheetName val="SEI"/>
      <sheetName val="SEI long-term"/>
      <sheetName val="EER Data"/>
      <sheetName val="SavInv_tab"/>
      <sheetName val="Source_sect"/>
      <sheetName val="Source_exp"/>
      <sheetName val="Non-oil Defl"/>
      <sheetName val="GDP Deflator"/>
      <sheetName val="Quarterly_deflator"/>
      <sheetName val="SEI-MDG"/>
      <sheetName val="Work_sect"/>
      <sheetName val="Work_sect_MDG"/>
      <sheetName val="Work_exp_MDG"/>
      <sheetName val="SavInv-MDG"/>
      <sheetName val="SEI_alternative"/>
      <sheetName val="Table 1"/>
      <sheetName val="Table 2"/>
      <sheetName val="Table 3"/>
      <sheetName val="Table 4"/>
      <sheetName val="Table 5"/>
      <sheetName val="RED1"/>
      <sheetName val="RED2"/>
      <sheetName val="RED3"/>
      <sheetName val="RED4"/>
      <sheetName val="RED6"/>
      <sheetName val="RED7"/>
      <sheetName val="VARIANCE"/>
      <sheetName val="MA"/>
      <sheetName val="DMBs"/>
      <sheetName val="MS-IMF"/>
      <sheetName val="CBN-MS"/>
      <sheetName val="O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>
        <row r="2">
          <cell r="B2" t="str">
            <v>Table 1.  Nigeria:  Revised Gross Domestic Product by Sector of Origin at Current Prices, 2000-04</v>
          </cell>
        </row>
        <row r="5">
          <cell r="D5" t="str">
            <v xml:space="preserve">1990  </v>
          </cell>
          <cell r="E5" t="str">
            <v xml:space="preserve">1991  </v>
          </cell>
          <cell r="F5" t="str">
            <v xml:space="preserve">1992  </v>
          </cell>
          <cell r="G5" t="str">
            <v xml:space="preserve">1993  </v>
          </cell>
          <cell r="H5" t="str">
            <v>1994</v>
          </cell>
          <cell r="I5" t="str">
            <v>1995</v>
          </cell>
          <cell r="J5" t="str">
            <v>1996</v>
          </cell>
          <cell r="K5">
            <v>1997</v>
          </cell>
          <cell r="L5">
            <v>1998</v>
          </cell>
          <cell r="M5">
            <v>1999</v>
          </cell>
          <cell r="N5">
            <v>2000</v>
          </cell>
          <cell r="O5">
            <v>2001</v>
          </cell>
        </row>
        <row r="8">
          <cell r="N8" t="str">
            <v>(In millions of naira)</v>
          </cell>
        </row>
        <row r="10">
          <cell r="B10" t="str">
            <v>Primary sector</v>
          </cell>
          <cell r="D10">
            <v>185233.57620752743</v>
          </cell>
          <cell r="E10">
            <v>214735.76481651855</v>
          </cell>
          <cell r="F10">
            <v>392976.53208677471</v>
          </cell>
          <cell r="G10">
            <v>475151.39643335075</v>
          </cell>
          <cell r="H10">
            <v>569910.27210716147</v>
          </cell>
          <cell r="I10">
            <v>1388401.9519268165</v>
          </cell>
          <cell r="J10">
            <v>2001785.6345305799</v>
          </cell>
          <cell r="K10">
            <v>2025354.6245232618</v>
          </cell>
          <cell r="L10">
            <v>1798121.5905557787</v>
          </cell>
          <cell r="M10">
            <v>2156297.7757316958</v>
          </cell>
          <cell r="N10">
            <v>3384186.3063639603</v>
          </cell>
          <cell r="O10">
            <v>3813986.9653054867</v>
          </cell>
        </row>
        <row r="11">
          <cell r="B11" t="str">
            <v xml:space="preserve"> Agricultural activities</v>
          </cell>
          <cell r="D11">
            <v>84344.61</v>
          </cell>
          <cell r="E11">
            <v>97464.06</v>
          </cell>
          <cell r="F11">
            <v>145225.25</v>
          </cell>
          <cell r="G11">
            <v>231832.67</v>
          </cell>
          <cell r="H11">
            <v>349244.86</v>
          </cell>
          <cell r="I11">
            <v>619806.83000000007</v>
          </cell>
          <cell r="J11">
            <v>841457.07000000007</v>
          </cell>
          <cell r="K11">
            <v>953549.37000000011</v>
          </cell>
          <cell r="L11">
            <v>1057584.01</v>
          </cell>
          <cell r="M11">
            <v>1127693.1200000001</v>
          </cell>
          <cell r="N11">
            <v>1192910</v>
          </cell>
          <cell r="O11">
            <v>1584311.86</v>
          </cell>
        </row>
        <row r="12">
          <cell r="B12" t="str">
            <v xml:space="preserve">   Agriculture</v>
          </cell>
          <cell r="D12">
            <v>68416.710000000006</v>
          </cell>
          <cell r="E12">
            <v>80002.02</v>
          </cell>
          <cell r="F12">
            <v>120720.11</v>
          </cell>
          <cell r="G12">
            <v>196133.79</v>
          </cell>
          <cell r="H12">
            <v>296966.75</v>
          </cell>
          <cell r="I12">
            <v>527474.39</v>
          </cell>
          <cell r="J12">
            <v>713786.1</v>
          </cell>
          <cell r="K12">
            <v>807759.75</v>
          </cell>
          <cell r="L12">
            <v>892052.66</v>
          </cell>
          <cell r="M12">
            <v>948183</v>
          </cell>
          <cell r="N12">
            <v>1000069.45</v>
          </cell>
          <cell r="O12">
            <v>1328732.6100000001</v>
          </cell>
        </row>
        <row r="13">
          <cell r="B13" t="str">
            <v xml:space="preserve">   Livestock</v>
          </cell>
          <cell r="D13">
            <v>9562.01</v>
          </cell>
          <cell r="E13">
            <v>10528.75</v>
          </cell>
          <cell r="F13">
            <v>15565.6</v>
          </cell>
          <cell r="G13">
            <v>24723.82</v>
          </cell>
          <cell r="H13">
            <v>36707.480000000003</v>
          </cell>
          <cell r="I13">
            <v>65704.63</v>
          </cell>
          <cell r="J13">
            <v>88150.18</v>
          </cell>
          <cell r="K13">
            <v>98033.82</v>
          </cell>
          <cell r="L13">
            <v>107013.73</v>
          </cell>
          <cell r="M13">
            <v>111110.06</v>
          </cell>
          <cell r="N13">
            <v>116393.38</v>
          </cell>
          <cell r="O13">
            <v>153452.92000000001</v>
          </cell>
        </row>
        <row r="14">
          <cell r="B14" t="str">
            <v xml:space="preserve">   Forestry</v>
          </cell>
          <cell r="D14">
            <v>2149.0500000000002</v>
          </cell>
          <cell r="E14">
            <v>2232.0100000000002</v>
          </cell>
          <cell r="F14">
            <v>2740.07</v>
          </cell>
          <cell r="G14">
            <v>3633.33</v>
          </cell>
          <cell r="H14">
            <v>5479.85</v>
          </cell>
          <cell r="I14">
            <v>7560.53</v>
          </cell>
          <cell r="J14">
            <v>9497.9</v>
          </cell>
          <cell r="K14">
            <v>11500.06</v>
          </cell>
          <cell r="L14">
            <v>14547.64</v>
          </cell>
          <cell r="M14">
            <v>17684.27</v>
          </cell>
          <cell r="N14">
            <v>22436.91</v>
          </cell>
          <cell r="O14">
            <v>27462.77</v>
          </cell>
        </row>
        <row r="15">
          <cell r="B15" t="str">
            <v xml:space="preserve">   Fishing</v>
          </cell>
          <cell r="D15">
            <v>4216.84</v>
          </cell>
          <cell r="E15">
            <v>4701.28</v>
          </cell>
          <cell r="F15">
            <v>6199.47</v>
          </cell>
          <cell r="G15">
            <v>7341.73</v>
          </cell>
          <cell r="H15">
            <v>10090.780000000001</v>
          </cell>
          <cell r="I15">
            <v>19067.28</v>
          </cell>
          <cell r="J15">
            <v>30022.89</v>
          </cell>
          <cell r="K15">
            <v>36255.74</v>
          </cell>
          <cell r="L15">
            <v>43969.98</v>
          </cell>
          <cell r="M15">
            <v>50715.79</v>
          </cell>
          <cell r="N15">
            <v>54010.26</v>
          </cell>
          <cell r="O15">
            <v>74663.56</v>
          </cell>
        </row>
        <row r="16">
          <cell r="B16" t="str">
            <v xml:space="preserve"> Mining and quarrying</v>
          </cell>
          <cell r="D16">
            <v>100888.96620752744</v>
          </cell>
          <cell r="E16">
            <v>117271.70481651856</v>
          </cell>
          <cell r="F16">
            <v>247751.28208677468</v>
          </cell>
          <cell r="G16">
            <v>243318.7264333507</v>
          </cell>
          <cell r="H16">
            <v>220665.41210716151</v>
          </cell>
          <cell r="I16">
            <v>768595.12192681641</v>
          </cell>
          <cell r="J16">
            <v>1160328.5645305798</v>
          </cell>
          <cell r="K16">
            <v>1071805.2545232617</v>
          </cell>
          <cell r="L16">
            <v>740537.58055577858</v>
          </cell>
          <cell r="M16">
            <v>1028604.6557316957</v>
          </cell>
          <cell r="N16">
            <v>2191276.3063639603</v>
          </cell>
          <cell r="O16">
            <v>2229675.1053054864</v>
          </cell>
        </row>
        <row r="17">
          <cell r="B17" t="str">
            <v xml:space="preserve">   Of which:  crude petroleum and gas</v>
          </cell>
          <cell r="D17">
            <v>100223.35620752744</v>
          </cell>
          <cell r="E17">
            <v>116525.82481651855</v>
          </cell>
          <cell r="F17">
            <v>246827.97208677468</v>
          </cell>
          <cell r="G17">
            <v>242109.70643335072</v>
          </cell>
          <cell r="H17">
            <v>219109.26210716151</v>
          </cell>
          <cell r="I17">
            <v>766517.96192681638</v>
          </cell>
          <cell r="J17">
            <v>1157911.3445305799</v>
          </cell>
          <cell r="K17">
            <v>1068978.5345232617</v>
          </cell>
          <cell r="L17">
            <v>736795.27055577852</v>
          </cell>
          <cell r="M17">
            <v>1024464.3257316957</v>
          </cell>
          <cell r="N17">
            <v>2186682.4863639604</v>
          </cell>
          <cell r="O17">
            <v>2223670.6653054864</v>
          </cell>
        </row>
        <row r="19">
          <cell r="B19" t="str">
            <v>Secondary sector</v>
          </cell>
          <cell r="D19">
            <v>20231.135365543727</v>
          </cell>
          <cell r="E19">
            <v>25553.764794831783</v>
          </cell>
          <cell r="F19">
            <v>34518.917626669048</v>
          </cell>
          <cell r="G19">
            <v>48607.00304895814</v>
          </cell>
          <cell r="H19">
            <v>75017.452038185089</v>
          </cell>
          <cell r="I19">
            <v>120989.26255745547</v>
          </cell>
          <cell r="J19">
            <v>150945.55739439777</v>
          </cell>
          <cell r="K19">
            <v>164920.26999999999</v>
          </cell>
          <cell r="L19">
            <v>168394.92429049435</v>
          </cell>
          <cell r="M19">
            <v>180583.59196456126</v>
          </cell>
          <cell r="N19">
            <v>200841.19469581917</v>
          </cell>
          <cell r="O19">
            <v>244585.83049708029</v>
          </cell>
        </row>
        <row r="20">
          <cell r="B20" t="str">
            <v xml:space="preserve"> Manufacturing</v>
          </cell>
          <cell r="D20">
            <v>14702.395365543729</v>
          </cell>
          <cell r="E20">
            <v>19355.994794831782</v>
          </cell>
          <cell r="F20">
            <v>27004.007626669048</v>
          </cell>
          <cell r="G20">
            <v>38987.133048958145</v>
          </cell>
          <cell r="H20">
            <v>62897.69203818508</v>
          </cell>
          <cell r="I20">
            <v>105289.58255745546</v>
          </cell>
          <cell r="J20">
            <v>132897.05739439777</v>
          </cell>
          <cell r="K20">
            <v>144106.95000000001</v>
          </cell>
          <cell r="L20">
            <v>141496.44429049434</v>
          </cell>
          <cell r="M20">
            <v>150946.51196456127</v>
          </cell>
          <cell r="N20">
            <v>168037.02469581916</v>
          </cell>
          <cell r="O20">
            <v>201392.68736458028</v>
          </cell>
        </row>
        <row r="21">
          <cell r="B21" t="str">
            <v xml:space="preserve"> Utilities</v>
          </cell>
          <cell r="D21">
            <v>1177.99</v>
          </cell>
          <cell r="E21">
            <v>1297.44</v>
          </cell>
          <cell r="F21">
            <v>1405.19</v>
          </cell>
          <cell r="G21">
            <v>1600.77</v>
          </cell>
          <cell r="H21">
            <v>1795.16</v>
          </cell>
          <cell r="I21">
            <v>1915.3</v>
          </cell>
          <cell r="J21">
            <v>2006.29</v>
          </cell>
          <cell r="K21">
            <v>2037.58</v>
          </cell>
          <cell r="L21">
            <v>2020.65</v>
          </cell>
          <cell r="M21">
            <v>2109.56</v>
          </cell>
          <cell r="N21">
            <v>2200.25</v>
          </cell>
          <cell r="O21">
            <v>2438.4331325000003</v>
          </cell>
        </row>
        <row r="22">
          <cell r="B22" t="str">
            <v xml:space="preserve"> Building and construction</v>
          </cell>
          <cell r="D22">
            <v>4350.75</v>
          </cell>
          <cell r="E22">
            <v>4900.33</v>
          </cell>
          <cell r="F22">
            <v>6109.72</v>
          </cell>
          <cell r="G22">
            <v>8019.1</v>
          </cell>
          <cell r="H22">
            <v>10324.6</v>
          </cell>
          <cell r="I22">
            <v>13784.38</v>
          </cell>
          <cell r="J22">
            <v>16042.21</v>
          </cell>
          <cell r="K22">
            <v>18775.740000000002</v>
          </cell>
          <cell r="L22">
            <v>24877.83</v>
          </cell>
          <cell r="M22">
            <v>27527.52</v>
          </cell>
          <cell r="N22">
            <v>30603.919999999998</v>
          </cell>
          <cell r="O22">
            <v>40754.71</v>
          </cell>
        </row>
        <row r="24">
          <cell r="B24" t="str">
            <v>Tertiary sector</v>
          </cell>
          <cell r="D24">
            <v>66849.45</v>
          </cell>
          <cell r="E24">
            <v>76844.649999999994</v>
          </cell>
          <cell r="F24">
            <v>109465.09999999998</v>
          </cell>
          <cell r="G24">
            <v>164934.47999999998</v>
          </cell>
          <cell r="H24">
            <v>259005.15</v>
          </cell>
          <cell r="I24">
            <v>425575.86999999994</v>
          </cell>
          <cell r="J24">
            <v>551420.17000000004</v>
          </cell>
          <cell r="K24">
            <v>611697.68000000005</v>
          </cell>
          <cell r="L24">
            <v>753932.23999999987</v>
          </cell>
          <cell r="M24">
            <v>976656.15</v>
          </cell>
          <cell r="N24">
            <v>952609.7</v>
          </cell>
          <cell r="O24">
            <v>1119598.2983747504</v>
          </cell>
        </row>
        <row r="25">
          <cell r="B25" t="str">
            <v xml:space="preserve"> Transport </v>
          </cell>
          <cell r="D25">
            <v>5438.8379999999997</v>
          </cell>
          <cell r="E25">
            <v>6150.2300000000005</v>
          </cell>
          <cell r="F25">
            <v>9011.3180000000011</v>
          </cell>
          <cell r="G25">
            <v>15008.468000000001</v>
          </cell>
          <cell r="H25">
            <v>32024.589999999997</v>
          </cell>
          <cell r="I25">
            <v>50314.925999999999</v>
          </cell>
          <cell r="J25">
            <v>65531.407999999996</v>
          </cell>
          <cell r="K25">
            <v>75678.088000000003</v>
          </cell>
          <cell r="L25">
            <v>97652.155999999988</v>
          </cell>
          <cell r="M25">
            <v>116501.724</v>
          </cell>
          <cell r="N25">
            <v>129092.02</v>
          </cell>
          <cell r="O25">
            <v>145660.83650892306</v>
          </cell>
        </row>
        <row r="26">
          <cell r="B26" t="str">
            <v xml:space="preserve"> Communication</v>
          </cell>
          <cell r="D26">
            <v>407.23</v>
          </cell>
          <cell r="E26">
            <v>449.21</v>
          </cell>
          <cell r="F26">
            <v>550.72</v>
          </cell>
          <cell r="G26">
            <v>723.3599999999999</v>
          </cell>
          <cell r="H26">
            <v>737.76</v>
          </cell>
          <cell r="I26">
            <v>830</v>
          </cell>
          <cell r="J26">
            <v>942.72</v>
          </cell>
          <cell r="K26">
            <v>1072.1199999999999</v>
          </cell>
          <cell r="L26">
            <v>1190.92</v>
          </cell>
          <cell r="M26">
            <v>1333.26</v>
          </cell>
          <cell r="N26">
            <v>1638.13</v>
          </cell>
          <cell r="O26">
            <v>2113.5707582054338</v>
          </cell>
        </row>
        <row r="27">
          <cell r="B27" t="str">
            <v xml:space="preserve"> Wholesale and retail trade</v>
          </cell>
          <cell r="D27">
            <v>35837.660000000003</v>
          </cell>
          <cell r="E27">
            <v>41792.199999999997</v>
          </cell>
          <cell r="F27">
            <v>62296.25</v>
          </cell>
          <cell r="G27">
            <v>100848.89</v>
          </cell>
          <cell r="H27">
            <v>158394.5</v>
          </cell>
          <cell r="I27">
            <v>273912.71999999997</v>
          </cell>
          <cell r="J27">
            <v>357053.01</v>
          </cell>
          <cell r="K27">
            <v>392343.38</v>
          </cell>
          <cell r="L27">
            <v>444484.92</v>
          </cell>
          <cell r="M27">
            <v>485667</v>
          </cell>
          <cell r="N27">
            <v>527485.4</v>
          </cell>
          <cell r="O27">
            <v>642860.11</v>
          </cell>
        </row>
        <row r="28">
          <cell r="B28" t="str">
            <v xml:space="preserve"> Hotel and restaurants</v>
          </cell>
          <cell r="D28">
            <v>552.34</v>
          </cell>
          <cell r="E28">
            <v>593.29</v>
          </cell>
          <cell r="F28">
            <v>756.43</v>
          </cell>
          <cell r="G28">
            <v>1217.1400000000001</v>
          </cell>
          <cell r="H28">
            <v>1988.62</v>
          </cell>
          <cell r="I28">
            <v>2711.49</v>
          </cell>
          <cell r="J28">
            <v>3328.67</v>
          </cell>
          <cell r="K28">
            <v>4285.7</v>
          </cell>
          <cell r="L28">
            <v>4865.1099999999997</v>
          </cell>
          <cell r="M28">
            <v>5790.65</v>
          </cell>
          <cell r="N28">
            <v>6455.26</v>
          </cell>
          <cell r="O28">
            <v>7251.72</v>
          </cell>
        </row>
        <row r="29">
          <cell r="B29" t="str">
            <v xml:space="preserve"> Finance and insurance</v>
          </cell>
          <cell r="D29">
            <v>11642.44</v>
          </cell>
          <cell r="E29">
            <v>12979.810000000001</v>
          </cell>
          <cell r="F29">
            <v>15124.949999999999</v>
          </cell>
          <cell r="G29">
            <v>16276.44</v>
          </cell>
          <cell r="H29">
            <v>12554.5</v>
          </cell>
          <cell r="I29">
            <v>20397.66</v>
          </cell>
          <cell r="J29">
            <v>27751.65</v>
          </cell>
          <cell r="K29">
            <v>30923.26</v>
          </cell>
          <cell r="L29">
            <v>35698.07</v>
          </cell>
          <cell r="M29">
            <v>39390.03</v>
          </cell>
          <cell r="N29">
            <v>43774.939999999995</v>
          </cell>
          <cell r="O29">
            <v>54382.590000000004</v>
          </cell>
        </row>
        <row r="30">
          <cell r="B30" t="str">
            <v xml:space="preserve"> Real estate</v>
          </cell>
          <cell r="D30">
            <v>3907.15</v>
          </cell>
          <cell r="E30">
            <v>4793.92</v>
          </cell>
          <cell r="F30">
            <v>5975.57</v>
          </cell>
          <cell r="G30">
            <v>9342.15</v>
          </cell>
          <cell r="H30">
            <v>27486.68</v>
          </cell>
          <cell r="I30">
            <v>46307.839999999997</v>
          </cell>
          <cell r="J30">
            <v>60707.86</v>
          </cell>
          <cell r="K30">
            <v>67497.039999999994</v>
          </cell>
          <cell r="L30">
            <v>98443.66</v>
          </cell>
          <cell r="M30">
            <v>133184.73000000001</v>
          </cell>
          <cell r="N30">
            <v>165069.68</v>
          </cell>
          <cell r="O30">
            <v>171768.26152510708</v>
          </cell>
        </row>
        <row r="31">
          <cell r="B31" t="str">
            <v>Other private services</v>
          </cell>
          <cell r="D31">
            <v>1110.462</v>
          </cell>
          <cell r="E31">
            <v>1286.43</v>
          </cell>
          <cell r="F31">
            <v>1580.432</v>
          </cell>
          <cell r="G31">
            <v>2388.2719999999999</v>
          </cell>
          <cell r="H31">
            <v>5204.74</v>
          </cell>
          <cell r="I31">
            <v>10266.154000000002</v>
          </cell>
          <cell r="J31">
            <v>15061.441999999999</v>
          </cell>
          <cell r="K31">
            <v>18537.052</v>
          </cell>
          <cell r="L31">
            <v>24724.043999999998</v>
          </cell>
          <cell r="M31">
            <v>35275.885999999999</v>
          </cell>
          <cell r="N31">
            <v>44077.039999999994</v>
          </cell>
          <cell r="O31">
            <v>55385.029582515039</v>
          </cell>
        </row>
        <row r="33">
          <cell r="B33" t="str">
            <v xml:space="preserve"> Government services</v>
          </cell>
          <cell r="D33">
            <v>7953.3300000000008</v>
          </cell>
          <cell r="E33">
            <v>8799.5600000000013</v>
          </cell>
          <cell r="F33">
            <v>14169.43</v>
          </cell>
          <cell r="G33">
            <v>19129.759999999998</v>
          </cell>
          <cell r="H33">
            <v>20613.759999999998</v>
          </cell>
          <cell r="I33">
            <v>20835.079999999998</v>
          </cell>
          <cell r="J33">
            <v>21043.41</v>
          </cell>
          <cell r="K33">
            <v>21361.040000000005</v>
          </cell>
          <cell r="L33">
            <v>46873.359999999971</v>
          </cell>
          <cell r="M33">
            <v>159512.87</v>
          </cell>
          <cell r="N33">
            <v>35017.230000000003</v>
          </cell>
          <cell r="O33">
            <v>40176.18</v>
          </cell>
        </row>
        <row r="35">
          <cell r="B35" t="str">
            <v>Gross domestic product at factor cost</v>
          </cell>
          <cell r="D35">
            <v>272314.16157307115</v>
          </cell>
          <cell r="E35">
            <v>317134.17961135029</v>
          </cell>
          <cell r="F35">
            <v>536960.54971344373</v>
          </cell>
          <cell r="G35">
            <v>688692.87948230887</v>
          </cell>
          <cell r="H35">
            <v>903932.87414534658</v>
          </cell>
          <cell r="I35">
            <v>1934967.0844842719</v>
          </cell>
          <cell r="J35">
            <v>2704151.3619249775</v>
          </cell>
          <cell r="K35">
            <v>2801972.5745232617</v>
          </cell>
          <cell r="L35">
            <v>2720448.754846273</v>
          </cell>
          <cell r="M35">
            <v>3313537.5176962572</v>
          </cell>
          <cell r="N35">
            <v>4537637.2010597792</v>
          </cell>
          <cell r="O35">
            <v>5178171.0941773178</v>
          </cell>
        </row>
        <row r="36">
          <cell r="B36" t="str">
            <v xml:space="preserve">  Oil</v>
          </cell>
          <cell r="D36">
            <v>100223.35620752744</v>
          </cell>
          <cell r="E36">
            <v>116525.82481651855</v>
          </cell>
          <cell r="F36">
            <v>246827.97208677468</v>
          </cell>
          <cell r="G36">
            <v>242109.70643335072</v>
          </cell>
          <cell r="H36">
            <v>219109.26210716151</v>
          </cell>
          <cell r="I36">
            <v>766517.96192681638</v>
          </cell>
          <cell r="J36">
            <v>1157911.3445305799</v>
          </cell>
          <cell r="K36">
            <v>1068978.5345232617</v>
          </cell>
          <cell r="L36">
            <v>736795.27055577852</v>
          </cell>
          <cell r="M36">
            <v>1024464.3257316957</v>
          </cell>
          <cell r="N36">
            <v>2186682.4863639604</v>
          </cell>
          <cell r="O36">
            <v>2223670.6653054864</v>
          </cell>
        </row>
        <row r="37">
          <cell r="B37" t="str">
            <v xml:space="preserve">  Non-oil</v>
          </cell>
          <cell r="D37">
            <v>172090.8053655437</v>
          </cell>
          <cell r="E37">
            <v>200608.35479483174</v>
          </cell>
          <cell r="F37">
            <v>290132.57762666908</v>
          </cell>
          <cell r="G37">
            <v>446583.17304895818</v>
          </cell>
          <cell r="H37">
            <v>684823.61203818512</v>
          </cell>
          <cell r="I37">
            <v>1168449.1225574557</v>
          </cell>
          <cell r="J37">
            <v>1546240.0173943976</v>
          </cell>
          <cell r="K37">
            <v>1732994.04</v>
          </cell>
          <cell r="L37">
            <v>1983653.4842904946</v>
          </cell>
          <cell r="M37">
            <v>2289073.1919645616</v>
          </cell>
          <cell r="N37">
            <v>2350954.7146958187</v>
          </cell>
          <cell r="O37">
            <v>2954500.4288718314</v>
          </cell>
        </row>
        <row r="39">
          <cell r="B39" t="str">
            <v>Total indirect taxes (net)</v>
          </cell>
          <cell r="D39">
            <v>3219.6</v>
          </cell>
          <cell r="E39">
            <v>11456.9</v>
          </cell>
          <cell r="F39">
            <v>16054.8</v>
          </cell>
          <cell r="G39">
            <v>15486.4</v>
          </cell>
          <cell r="H39">
            <v>25555.399999999998</v>
          </cell>
          <cell r="I39">
            <v>22355</v>
          </cell>
          <cell r="J39">
            <v>86791.16</v>
          </cell>
          <cell r="K39">
            <v>106000</v>
          </cell>
          <cell r="L39">
            <v>116494.53</v>
          </cell>
          <cell r="M39">
            <v>128019</v>
          </cell>
          <cell r="N39">
            <v>140663</v>
          </cell>
          <cell r="O39">
            <v>163392</v>
          </cell>
        </row>
        <row r="40">
          <cell r="B40" t="str">
            <v>Subsidies</v>
          </cell>
          <cell r="D40">
            <v>-456</v>
          </cell>
          <cell r="E40">
            <v>-3554.1227509044033</v>
          </cell>
          <cell r="F40">
            <v>-6017.7168806385635</v>
          </cell>
          <cell r="G40">
            <v>-7800</v>
          </cell>
          <cell r="H40">
            <v>-11001</v>
          </cell>
          <cell r="I40">
            <v>-5301</v>
          </cell>
          <cell r="J40">
            <v>-3316.02</v>
          </cell>
          <cell r="K40">
            <v>-1347.69</v>
          </cell>
          <cell r="L40">
            <v>-857.82</v>
          </cell>
          <cell r="M40">
            <v>-1377.65</v>
          </cell>
          <cell r="N40">
            <v>-1906</v>
          </cell>
          <cell r="O40">
            <v>-2500</v>
          </cell>
        </row>
        <row r="42">
          <cell r="B42" t="str">
            <v>Gross domestic product at market prices</v>
          </cell>
          <cell r="D42">
            <v>275077.76157307113</v>
          </cell>
          <cell r="E42">
            <v>325036.95686044591</v>
          </cell>
          <cell r="F42">
            <v>546997.63283280516</v>
          </cell>
          <cell r="G42">
            <v>696379.27948230889</v>
          </cell>
          <cell r="H42">
            <v>918487.2741453466</v>
          </cell>
          <cell r="I42">
            <v>1952021.0844842719</v>
          </cell>
          <cell r="J42">
            <v>2787626.5019249776</v>
          </cell>
          <cell r="K42">
            <v>2906624.8845232618</v>
          </cell>
          <cell r="L42">
            <v>2836085.464846273</v>
          </cell>
          <cell r="M42">
            <v>3440178.8676962573</v>
          </cell>
          <cell r="N42">
            <v>4676394.2010597792</v>
          </cell>
          <cell r="O42">
            <v>5339063.0941773178</v>
          </cell>
        </row>
        <row r="43">
          <cell r="B43" t="str">
            <v>IMF estimate</v>
          </cell>
          <cell r="K43">
            <v>2906624.8845232618</v>
          </cell>
          <cell r="L43">
            <v>2836085.4648462725</v>
          </cell>
          <cell r="M43">
            <v>3440178.8676962573</v>
          </cell>
          <cell r="N43">
            <v>4676394.2010597792</v>
          </cell>
          <cell r="O43">
            <v>5339063.0941773169</v>
          </cell>
        </row>
        <row r="45">
          <cell r="B45" t="str">
            <v>Memorandum items:</v>
          </cell>
          <cell r="J45" t="str">
            <v>difference</v>
          </cell>
          <cell r="K45">
            <v>0</v>
          </cell>
          <cell r="L45">
            <v>0</v>
          </cell>
          <cell r="M45" t="str">
            <v>(In percent of GDP)</v>
          </cell>
        </row>
        <row r="47">
          <cell r="B47" t="str">
            <v xml:space="preserve"> Oil GDP</v>
          </cell>
          <cell r="D47">
            <v>36.804312940821518</v>
          </cell>
          <cell r="E47">
            <v>36.743382551613202</v>
          </cell>
          <cell r="F47">
            <v>45.967617587269267</v>
          </cell>
          <cell r="G47">
            <v>35.154960018658073</v>
          </cell>
          <cell r="H47">
            <v>24.239550123047096</v>
          </cell>
          <cell r="I47">
            <v>39.614005223820996</v>
          </cell>
          <cell r="J47">
            <v>42.819768184363355</v>
          </cell>
          <cell r="K47">
            <v>38.150927822879986</v>
          </cell>
          <cell r="L47">
            <v>27.083593074239449</v>
          </cell>
          <cell r="M47">
            <v>30.917541155349777</v>
          </cell>
          <cell r="N47">
            <v>48.18989243682271</v>
          </cell>
          <cell r="O47">
            <v>42.943167092449507</v>
          </cell>
        </row>
        <row r="48">
          <cell r="B48" t="str">
            <v xml:space="preserve"> Non-oil GDP</v>
          </cell>
          <cell r="D48">
            <v>63.195687059178475</v>
          </cell>
          <cell r="E48">
            <v>63.256617448386798</v>
          </cell>
          <cell r="F48">
            <v>54.03238241273074</v>
          </cell>
          <cell r="G48">
            <v>64.845039981341941</v>
          </cell>
          <cell r="H48">
            <v>75.760449876952904</v>
          </cell>
          <cell r="I48">
            <v>60.385994776179011</v>
          </cell>
          <cell r="J48">
            <v>57.180231815636652</v>
          </cell>
          <cell r="K48">
            <v>61.849072177120014</v>
          </cell>
          <cell r="L48">
            <v>72.916406925760555</v>
          </cell>
          <cell r="M48">
            <v>69.082458844650233</v>
          </cell>
          <cell r="N48">
            <v>51.81010756317729</v>
          </cell>
          <cell r="O48">
            <v>57.056832907550493</v>
          </cell>
        </row>
        <row r="49">
          <cell r="B49" t="str">
            <v xml:space="preserve">    Agricultural activities</v>
          </cell>
          <cell r="D49">
            <v>31.21770072805738</v>
          </cell>
          <cell r="E49">
            <v>30.967945530297879</v>
          </cell>
          <cell r="F49">
            <v>27.217746271675672</v>
          </cell>
          <cell r="G49">
            <v>33.838260412272263</v>
          </cell>
          <cell r="H49">
            <v>38.80830314216378</v>
          </cell>
          <cell r="I49">
            <v>32.139254201616104</v>
          </cell>
          <cell r="J49">
            <v>31.206621858595945</v>
          </cell>
          <cell r="K49">
            <v>34.132243073889526</v>
          </cell>
          <cell r="L49">
            <v>39.012913516908853</v>
          </cell>
          <cell r="M49">
            <v>34.157858299637098</v>
          </cell>
          <cell r="N49">
            <v>26.390470787755337</v>
          </cell>
          <cell r="O49">
            <v>30.711930352943696</v>
          </cell>
        </row>
        <row r="50">
          <cell r="B50" t="str">
            <v xml:space="preserve">    Secondary </v>
          </cell>
          <cell r="D50">
            <v>7.4293364871936802</v>
          </cell>
          <cell r="E50">
            <v>8.0577138756056073</v>
          </cell>
          <cell r="F50">
            <v>6.4285761114276525</v>
          </cell>
          <cell r="G50">
            <v>7.0578634536625495</v>
          </cell>
          <cell r="H50">
            <v>8.2990069488415106</v>
          </cell>
          <cell r="I50">
            <v>6.2527814311478496</v>
          </cell>
          <cell r="J50">
            <v>5.5819936531565171</v>
          </cell>
          <cell r="K50">
            <v>5.8858631058535664</v>
          </cell>
          <cell r="L50">
            <v>6.1899686215559679</v>
          </cell>
          <cell r="M50">
            <v>5.4498731642583707</v>
          </cell>
          <cell r="N50">
            <v>4.4261183915036684</v>
          </cell>
          <cell r="O50">
            <v>4.7234018739185535</v>
          </cell>
        </row>
        <row r="51">
          <cell r="B51" t="str">
            <v xml:space="preserve">   Tertiary sectors</v>
          </cell>
          <cell r="D51">
            <v>24.548649843927421</v>
          </cell>
          <cell r="E51">
            <v>24.230958042483326</v>
          </cell>
          <cell r="F51">
            <v>20.386060029627412</v>
          </cell>
          <cell r="G51">
            <v>23.948916115407119</v>
          </cell>
          <cell r="H51">
            <v>28.653139785947605</v>
          </cell>
          <cell r="I51">
            <v>21.99395914341504</v>
          </cell>
          <cell r="J51">
            <v>20.391616303884188</v>
          </cell>
          <cell r="K51">
            <v>21.830965997376925</v>
          </cell>
          <cell r="L51">
            <v>27.713524787295729</v>
          </cell>
          <cell r="M51">
            <v>29.47472738075475</v>
          </cell>
          <cell r="N51">
            <v>20.993518383918286</v>
          </cell>
          <cell r="O51">
            <v>21.621500680688239</v>
          </cell>
        </row>
        <row r="54">
          <cell r="B54" t="str">
            <v xml:space="preserve">   Sources:  Federal Office of Statistics; National Planning Commission; and staff estimates.</v>
          </cell>
        </row>
      </sheetData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"/>
      <sheetName val="NOV"/>
    </sheetNames>
    <sheetDataSet>
      <sheetData sheetId="0">
        <row r="3">
          <cell r="M3" t="str">
            <v>CONSVALS</v>
          </cell>
          <cell r="N3" t="str">
            <v>TOTAL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l"/>
      <sheetName val="EERProfile"/>
      <sheetName val="Weights"/>
      <sheetName val="PCPIq"/>
      <sheetName val="PCPIm"/>
      <sheetName val="ControlSheet"/>
      <sheetName val="EDNA"/>
      <sheetName val="Parallel"/>
      <sheetName val="Sheet1"/>
      <sheetName val="Sheet2"/>
      <sheetName val="Sheet3"/>
      <sheetName val="Panel1"/>
      <sheetName val="Table1m"/>
    </sheetNames>
    <sheetDataSet>
      <sheetData sheetId="0" refreshError="1">
        <row r="2">
          <cell r="B2" t="str">
            <v>AFR</v>
          </cell>
        </row>
        <row r="4">
          <cell r="A4" t="str">
            <v>INDEX: 1990 = 100</v>
          </cell>
        </row>
        <row r="6">
          <cell r="A6" t="str">
            <v>Nigeria(694)</v>
          </cell>
        </row>
      </sheetData>
      <sheetData sheetId="1" refreshError="1">
        <row r="2">
          <cell r="A2" t="str">
            <v>Nigeria</v>
          </cell>
          <cell r="B2">
            <v>694</v>
          </cell>
          <cell r="K2" t="str">
            <v>IcccPCPIN</v>
          </cell>
          <cell r="M2">
            <v>28856</v>
          </cell>
          <cell r="N2">
            <v>36982</v>
          </cell>
          <cell r="O2">
            <v>1990</v>
          </cell>
          <cell r="P2">
            <v>1990</v>
          </cell>
          <cell r="AA2" t="str">
            <v>ERI</v>
          </cell>
          <cell r="AB2" t="b">
            <v>0</v>
          </cell>
        </row>
        <row r="3">
          <cell r="AA3" t="str">
            <v>PCPI</v>
          </cell>
          <cell r="AB3" t="b">
            <v>0</v>
          </cell>
        </row>
        <row r="4">
          <cell r="AA4" t="str">
            <v>PCPISA</v>
          </cell>
          <cell r="AB4" t="b">
            <v>0</v>
          </cell>
        </row>
        <row r="5">
          <cell r="AA5" t="str">
            <v>ENEER</v>
          </cell>
          <cell r="AB5" t="b">
            <v>0</v>
          </cell>
        </row>
        <row r="6">
          <cell r="AA6" t="str">
            <v>EREER</v>
          </cell>
          <cell r="AB6" t="b">
            <v>0</v>
          </cell>
        </row>
        <row r="7">
          <cell r="AA7" t="str">
            <v>PRPI</v>
          </cell>
          <cell r="AB7" t="b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R300"/>
      <sheetName val="NIB 300"/>
      <sheetName val="NIB 309_310_323_800"/>
      <sheetName val="MBRs360_394_620"/>
      <sheetName val="CREDIT SECTORS(MBR580)"/>
      <sheetName val="CBs_ABS"/>
      <sheetName val="NIB_ABS"/>
      <sheetName val="Analytical"/>
      <sheetName val="Analytical (millions)"/>
      <sheetName val="Table 1"/>
      <sheetName val="Table II"/>
      <sheetName val="Table III"/>
      <sheetName val="Table IV"/>
      <sheetName val="Table V"/>
      <sheetName val="Table VI"/>
      <sheetName val="Table VII"/>
      <sheetName val="Table VIII "/>
      <sheetName val="Table VIII REPORT"/>
      <sheetName val="Data_Graph"/>
      <sheetName val="Interbank Liab."/>
      <sheetName val="Claims on Core PS"/>
      <sheetName val="Sectoral Credit (2)"/>
      <sheetName val="Industry Sector"/>
      <sheetName val="Service Sector"/>
      <sheetName val="Sec_Cred_All_"/>
      <sheetName val="Contri_Other Assets"/>
      <sheetName val="Contri_Other Liab"/>
      <sheetName val="Liquid_Ratio (2)"/>
      <sheetName val="Int_Rates"/>
      <sheetName val="Sectoral Cred"/>
      <sheetName val="Claims on P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_1"/>
      <sheetName val="Nigeria_Val"/>
      <sheetName val="Raw_2"/>
      <sheetName val="raw"/>
      <sheetName val="Nominal"/>
      <sheetName val="EERProfile"/>
      <sheetName val="BDDBIL"/>
      <sheetName val="BNCBIL"/>
      <sheetName val="SpotExchangeRates"/>
      <sheetName val="StockMarketIndices"/>
      <sheetName val="OUT_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RV"/>
      <sheetName val="Contents"/>
      <sheetName val="Securities-nonbanks"/>
      <sheetName val="SecuritiesDMBs"/>
      <sheetName val="SoundnessInd."/>
      <sheetName val="WETA"/>
      <sheetName val="IN"/>
      <sheetName val="OUT"/>
      <sheetName val="SCSMSRV"/>
      <sheetName val="SCSCBS"/>
      <sheetName val="SCSMSRVHalfYear"/>
      <sheetName val="CBS"/>
      <sheetName val="ControlSheet"/>
      <sheetName val="DMB"/>
      <sheetName val="MSRV-PRG"/>
      <sheetName val="DMB-PRG"/>
      <sheetName val="CBS-PRG"/>
      <sheetName val="EDSS_CBSQ"/>
      <sheetName val="EDSS_DMBQ"/>
      <sheetName val="EDSS_CBSM"/>
      <sheetName val="EDSS_DMBM"/>
      <sheetName val="EDSS_OFIM"/>
      <sheetName val="di_RSRV"/>
      <sheetName val="EDSS_OFIQ"/>
      <sheetName val="di_OFI"/>
      <sheetName val="di_CRDT"/>
      <sheetName val="di_LQDT"/>
      <sheetName val="di_INT"/>
      <sheetName val="SCRMSRV"/>
      <sheetName val="SCRMCDEV"/>
      <sheetName val="SCRCBS"/>
      <sheetName val="SCRDMB"/>
      <sheetName val="SCROFI"/>
      <sheetName val="SCRCRDT"/>
      <sheetName val="SCRLQDT"/>
      <sheetName val="SCRINT"/>
      <sheetName val="SCRRSRV"/>
      <sheetName val="Gvt.Securities-others"/>
      <sheetName val="GvtSecurities-DMBs"/>
      <sheetName val="Gvt-Securities"/>
      <sheetName val="SEC-REDEMP"/>
      <sheetName val="DOMDEBT-M"/>
      <sheetName val="SCRDOMDEBT"/>
      <sheetName val="from CBS on DMB"/>
      <sheetName val="Sheet1"/>
      <sheetName val="Annual Interest Rate IFS"/>
      <sheetName val="Quarterly Interest Rate IFS"/>
      <sheetName val="Monetary Authorites IFS"/>
      <sheetName val="Banking Survey IFS"/>
      <sheetName val="CBS IFS"/>
      <sheetName val="Commercial Bank Assets IFS"/>
      <sheetName val="Banking Institution IFS"/>
      <sheetName val="Development Bank IFS"/>
      <sheetName val="Financial Survey IFS"/>
      <sheetName val="Nonbank Institution IFS"/>
      <sheetName val="DOMDEBT-M (old)"/>
      <sheetName val="Interest Rate IFS"/>
      <sheetName val="CBS (SRF pilot)"/>
      <sheetName val="ODCs (SRF pilot)"/>
      <sheetName val="Monetary Survey (SRF pilot) "/>
      <sheetName val="Comparing AFR &amp; SRF data"/>
      <sheetName val="Broad Money contribution"/>
      <sheetName val="printMRSV"/>
      <sheetName val="VulnInd"/>
      <sheetName val="Figure X"/>
      <sheetName val="Vuln.ind from CBS"/>
      <sheetName val="FinSoundInd"/>
      <sheetName val="monetary aggregates"/>
      <sheetName val="mon aggreg in percent"/>
      <sheetName val="Chart2"/>
      <sheetName val="Chart3"/>
      <sheetName val="data for monetary dev chart"/>
      <sheetName val="data for Figure 3"/>
      <sheetName val="Figure 3"/>
      <sheetName val="Chart1"/>
      <sheetName val="Chart4"/>
      <sheetName val="Chart5"/>
      <sheetName val="Panel1"/>
      <sheetName val="Sheet1 (2)"/>
      <sheetName val="Mon-DMX"/>
      <sheetName val="IN_DMX"/>
      <sheetName val="CBS (SRF)"/>
      <sheetName val="ODCs (SRF)"/>
      <sheetName val="Monetary Survey (SRF) "/>
      <sheetName val="FX"/>
      <sheetName val="1SR"/>
      <sheetName val="CBS weekly"/>
      <sheetName val="MS proj"/>
      <sheetName val="Mon Ind"/>
      <sheetName val="Mon Survey Table (2)"/>
      <sheetName val="MS montly"/>
      <sheetName val="CBS BS (2)"/>
      <sheetName val="CBS BS"/>
      <sheetName val="MonQ Prg"/>
      <sheetName val="IFS - Exchange rates"/>
      <sheetName val="WEO_q"/>
      <sheetName val="Input from HUB"/>
      <sheetName val="Raw_1"/>
      <sheetName val="pag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view="pageBreakPreview" zoomScale="80" zoomScaleSheetLayoutView="80" workbookViewId="0">
      <selection activeCell="A2" sqref="A2"/>
    </sheetView>
  </sheetViews>
  <sheetFormatPr defaultColWidth="8.85546875" defaultRowHeight="15"/>
  <cols>
    <col min="1" max="1" width="15.5703125" style="10" customWidth="1"/>
    <col min="2" max="2" width="48" customWidth="1"/>
    <col min="3" max="3" width="14.42578125" customWidth="1"/>
    <col min="4" max="4" width="24.85546875" customWidth="1"/>
    <col min="5" max="5" width="66.140625" customWidth="1"/>
  </cols>
  <sheetData>
    <row r="1" spans="1:5" ht="18.75">
      <c r="A1" s="11" t="s">
        <v>215</v>
      </c>
      <c r="B1" s="7"/>
      <c r="C1" s="8"/>
      <c r="D1" s="8"/>
      <c r="E1" s="8"/>
    </row>
    <row r="2" spans="1:5" ht="13.5" customHeight="1">
      <c r="A2" s="9" t="s">
        <v>216</v>
      </c>
      <c r="B2" s="9" t="s">
        <v>217</v>
      </c>
      <c r="C2" s="9" t="s">
        <v>218</v>
      </c>
      <c r="D2" s="9" t="s">
        <v>219</v>
      </c>
      <c r="E2" s="9" t="s">
        <v>220</v>
      </c>
    </row>
    <row r="3" spans="1:5" s="14" customFormat="1" ht="214.5" customHeight="1">
      <c r="A3" s="12" t="s">
        <v>222</v>
      </c>
      <c r="B3" s="16" t="s">
        <v>226</v>
      </c>
      <c r="C3" s="13" t="s">
        <v>221</v>
      </c>
      <c r="D3" s="13" t="s">
        <v>223</v>
      </c>
      <c r="E3" s="13" t="s">
        <v>253</v>
      </c>
    </row>
  </sheetData>
  <hyperlinks>
    <hyperlink ref="B3" location="D.2!A1" display="Selected Items from Comprehensive Income and Financial Position of Listed Companies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76"/>
  <sheetViews>
    <sheetView tabSelected="1" view="pageBreakPreview" zoomScale="80" zoomScaleNormal="80" zoomScaleSheetLayoutView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5" sqref="A5"/>
    </sheetView>
  </sheetViews>
  <sheetFormatPr defaultColWidth="8.85546875" defaultRowHeight="15"/>
  <cols>
    <col min="1" max="1" width="5.42578125" style="5" customWidth="1"/>
    <col min="2" max="2" width="22.28515625" customWidth="1"/>
    <col min="3" max="3" width="50.140625" style="4" bestFit="1" customWidth="1"/>
    <col min="4" max="4" width="15.5703125" customWidth="1"/>
    <col min="5" max="5" width="8.7109375" style="5" customWidth="1"/>
    <col min="6" max="6" width="7.42578125" style="5" customWidth="1"/>
    <col min="7" max="7" width="7.7109375" style="5" customWidth="1"/>
    <col min="8" max="8" width="12.42578125" style="5" customWidth="1"/>
    <col min="9" max="9" width="8.7109375" style="5" customWidth="1"/>
    <col min="10" max="10" width="8.140625" style="5" customWidth="1"/>
    <col min="11" max="11" width="16.5703125" style="6" customWidth="1"/>
    <col min="12" max="12" width="17.85546875" style="6" customWidth="1"/>
    <col min="13" max="13" width="16" style="6" customWidth="1"/>
    <col min="14" max="14" width="15.140625" style="6" customWidth="1"/>
    <col min="15" max="15" width="16" style="6" customWidth="1"/>
    <col min="16" max="16" width="16.85546875" style="6" customWidth="1"/>
    <col min="17" max="17" width="23" style="6" bestFit="1" customWidth="1"/>
    <col min="18" max="18" width="18.42578125" style="6" customWidth="1"/>
  </cols>
  <sheetData>
    <row r="1" spans="1:18" s="15" customFormat="1" ht="26.25" customHeight="1">
      <c r="A1" s="27" t="s">
        <v>224</v>
      </c>
      <c r="B1" s="30"/>
      <c r="C1" s="28"/>
      <c r="D1" s="30"/>
      <c r="E1" s="29"/>
      <c r="F1" s="29"/>
      <c r="G1" s="29"/>
      <c r="H1" s="29"/>
      <c r="I1" s="30"/>
      <c r="J1" s="30"/>
      <c r="K1" s="17"/>
      <c r="L1" s="17"/>
      <c r="M1" s="17"/>
      <c r="N1" s="17"/>
      <c r="O1" s="17"/>
      <c r="P1" s="17"/>
      <c r="Q1" s="17"/>
      <c r="R1" s="17"/>
    </row>
    <row r="2" spans="1:18" s="15" customFormat="1">
      <c r="A2" s="38" t="s">
        <v>225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3" customFormat="1" ht="14.25">
      <c r="A3" s="18"/>
      <c r="B3" s="19"/>
      <c r="C3" s="39"/>
      <c r="D3" s="19"/>
      <c r="E3" s="39"/>
      <c r="F3" s="39"/>
      <c r="G3" s="39"/>
      <c r="H3" s="39"/>
      <c r="I3" s="39"/>
      <c r="J3" s="39"/>
      <c r="K3" s="31" t="s">
        <v>11</v>
      </c>
      <c r="L3" s="31"/>
      <c r="M3" s="31"/>
      <c r="N3" s="31"/>
      <c r="O3" s="31" t="s">
        <v>12</v>
      </c>
      <c r="P3" s="31"/>
      <c r="Q3" s="31"/>
      <c r="R3" s="31"/>
    </row>
    <row r="4" spans="1:18" s="1" customFormat="1" ht="64.5" customHeight="1">
      <c r="A4" s="32" t="s">
        <v>187</v>
      </c>
      <c r="B4" s="26" t="s">
        <v>482</v>
      </c>
      <c r="C4" s="33" t="s">
        <v>1</v>
      </c>
      <c r="D4" s="26" t="s">
        <v>481</v>
      </c>
      <c r="E4" s="32" t="s">
        <v>266</v>
      </c>
      <c r="F4" s="32" t="s">
        <v>0</v>
      </c>
      <c r="G4" s="32" t="s">
        <v>2</v>
      </c>
      <c r="H4" s="32" t="s">
        <v>214</v>
      </c>
      <c r="I4" s="32" t="s">
        <v>42</v>
      </c>
      <c r="J4" s="34" t="s">
        <v>201</v>
      </c>
      <c r="K4" s="36" t="s">
        <v>6</v>
      </c>
      <c r="L4" s="36" t="s">
        <v>3</v>
      </c>
      <c r="M4" s="36" t="s">
        <v>4</v>
      </c>
      <c r="N4" s="36" t="s">
        <v>5</v>
      </c>
      <c r="O4" s="36" t="s">
        <v>7</v>
      </c>
      <c r="P4" s="36" t="s">
        <v>8</v>
      </c>
      <c r="Q4" s="36" t="s">
        <v>9</v>
      </c>
      <c r="R4" s="36" t="s">
        <v>10</v>
      </c>
    </row>
    <row r="5" spans="1:18" ht="13.5" customHeight="1">
      <c r="A5" s="20">
        <v>1</v>
      </c>
      <c r="B5" s="45" t="s">
        <v>292</v>
      </c>
      <c r="C5" s="44" t="s">
        <v>111</v>
      </c>
      <c r="D5" s="45" t="s">
        <v>313</v>
      </c>
      <c r="E5" s="20">
        <v>1</v>
      </c>
      <c r="F5" s="20">
        <v>2015</v>
      </c>
      <c r="G5" s="20">
        <v>1</v>
      </c>
      <c r="H5" s="20" t="s">
        <v>202</v>
      </c>
      <c r="I5" s="20" t="s">
        <v>44</v>
      </c>
      <c r="J5" s="20">
        <v>3</v>
      </c>
      <c r="K5" s="35">
        <v>23148054</v>
      </c>
      <c r="L5" s="35">
        <v>2447924</v>
      </c>
      <c r="M5" s="35">
        <v>1958339</v>
      </c>
      <c r="N5" s="35"/>
      <c r="O5" s="35">
        <v>42536116</v>
      </c>
      <c r="P5" s="35">
        <v>67796611</v>
      </c>
      <c r="Q5" s="35">
        <v>43017017</v>
      </c>
      <c r="R5" s="35">
        <v>320295</v>
      </c>
    </row>
    <row r="6" spans="1:18" ht="13.5" customHeight="1">
      <c r="A6" s="20">
        <v>2</v>
      </c>
      <c r="B6" s="45" t="s">
        <v>292</v>
      </c>
      <c r="C6" s="44" t="s">
        <v>111</v>
      </c>
      <c r="D6" s="45" t="s">
        <v>313</v>
      </c>
      <c r="E6" s="20">
        <v>1</v>
      </c>
      <c r="F6" s="20">
        <v>2015</v>
      </c>
      <c r="G6" s="20">
        <v>2</v>
      </c>
      <c r="H6" s="20" t="s">
        <v>203</v>
      </c>
      <c r="I6" s="20" t="s">
        <v>51</v>
      </c>
      <c r="J6" s="20">
        <v>6</v>
      </c>
      <c r="K6" s="35">
        <v>39569517</v>
      </c>
      <c r="L6" s="35">
        <v>2371123</v>
      </c>
      <c r="M6" s="35">
        <v>1820084</v>
      </c>
      <c r="N6" s="35"/>
      <c r="O6" s="35">
        <v>43468049</v>
      </c>
      <c r="P6" s="35">
        <v>68689868</v>
      </c>
      <c r="Q6" s="35">
        <v>44697775</v>
      </c>
      <c r="R6" s="35">
        <v>320295</v>
      </c>
    </row>
    <row r="7" spans="1:18" ht="13.5" customHeight="1">
      <c r="A7" s="20">
        <v>3</v>
      </c>
      <c r="B7" s="45" t="s">
        <v>292</v>
      </c>
      <c r="C7" s="44" t="s">
        <v>111</v>
      </c>
      <c r="D7" s="45" t="s">
        <v>313</v>
      </c>
      <c r="E7" s="20">
        <v>1</v>
      </c>
      <c r="F7" s="20">
        <v>2015</v>
      </c>
      <c r="G7" s="20">
        <v>3</v>
      </c>
      <c r="H7" s="20" t="s">
        <v>204</v>
      </c>
      <c r="I7" s="20" t="s">
        <v>52</v>
      </c>
      <c r="J7" s="20">
        <v>9</v>
      </c>
      <c r="K7" s="35">
        <v>60226131</v>
      </c>
      <c r="L7" s="35">
        <v>2884022</v>
      </c>
      <c r="M7" s="35">
        <v>2230403</v>
      </c>
      <c r="N7" s="35"/>
      <c r="O7" s="35">
        <v>42687261</v>
      </c>
      <c r="P7" s="35">
        <v>66431175</v>
      </c>
      <c r="Q7" s="35">
        <v>42028762</v>
      </c>
      <c r="R7" s="35">
        <v>320295</v>
      </c>
    </row>
    <row r="8" spans="1:18" ht="13.5" customHeight="1">
      <c r="A8" s="20">
        <v>4</v>
      </c>
      <c r="B8" s="45" t="s">
        <v>292</v>
      </c>
      <c r="C8" s="44" t="s">
        <v>111</v>
      </c>
      <c r="D8" s="45" t="s">
        <v>313</v>
      </c>
      <c r="E8" s="20">
        <v>1</v>
      </c>
      <c r="F8" s="20">
        <v>2015</v>
      </c>
      <c r="G8" s="20">
        <v>4</v>
      </c>
      <c r="H8" s="20" t="s">
        <v>205</v>
      </c>
      <c r="I8" s="20" t="s">
        <v>43</v>
      </c>
      <c r="J8" s="20">
        <v>12</v>
      </c>
      <c r="K8" s="35">
        <v>82450505</v>
      </c>
      <c r="L8" s="35">
        <v>8749101</v>
      </c>
      <c r="M8" s="35">
        <v>7125788</v>
      </c>
      <c r="N8" s="35">
        <v>8189312</v>
      </c>
      <c r="O8" s="35">
        <v>44440675</v>
      </c>
      <c r="P8" s="35">
        <v>67686839</v>
      </c>
      <c r="Q8" s="35">
        <v>43753206</v>
      </c>
      <c r="R8" s="35">
        <v>320295</v>
      </c>
    </row>
    <row r="9" spans="1:18" ht="13.5" customHeight="1">
      <c r="A9" s="20">
        <v>5</v>
      </c>
      <c r="B9" s="45" t="s">
        <v>292</v>
      </c>
      <c r="C9" s="44" t="s">
        <v>111</v>
      </c>
      <c r="D9" s="45" t="s">
        <v>313</v>
      </c>
      <c r="E9" s="20">
        <v>1</v>
      </c>
      <c r="F9" s="20">
        <v>2016</v>
      </c>
      <c r="G9" s="20">
        <v>1</v>
      </c>
      <c r="H9" s="20" t="s">
        <v>206</v>
      </c>
      <c r="I9" s="20" t="s">
        <v>44</v>
      </c>
      <c r="J9" s="20">
        <v>3</v>
      </c>
      <c r="K9" s="35">
        <v>26620008</v>
      </c>
      <c r="L9" s="35">
        <v>1265143</v>
      </c>
      <c r="M9" s="35">
        <v>775558</v>
      </c>
      <c r="N9" s="35"/>
      <c r="O9" s="35">
        <v>41635043</v>
      </c>
      <c r="P9" s="35">
        <v>72287205</v>
      </c>
      <c r="Q9" s="35">
        <v>46495497</v>
      </c>
      <c r="R9" s="35">
        <v>320295</v>
      </c>
    </row>
    <row r="10" spans="1:18" ht="13.5" customHeight="1">
      <c r="A10" s="20">
        <v>6</v>
      </c>
      <c r="B10" s="45" t="s">
        <v>292</v>
      </c>
      <c r="C10" s="44" t="s">
        <v>111</v>
      </c>
      <c r="D10" s="45" t="s">
        <v>313</v>
      </c>
      <c r="E10" s="20">
        <v>1</v>
      </c>
      <c r="F10" s="20">
        <v>2016</v>
      </c>
      <c r="G10" s="20">
        <v>2</v>
      </c>
      <c r="H10" s="20" t="s">
        <v>207</v>
      </c>
      <c r="I10" s="20" t="s">
        <v>51</v>
      </c>
      <c r="J10" s="20">
        <v>6</v>
      </c>
      <c r="K10" s="35">
        <v>46976977</v>
      </c>
      <c r="L10" s="35">
        <v>-1945797</v>
      </c>
      <c r="M10" s="35">
        <v>-1556638</v>
      </c>
      <c r="N10" s="35"/>
      <c r="O10" s="35">
        <v>40422166</v>
      </c>
      <c r="P10" s="35">
        <v>79232063</v>
      </c>
      <c r="Q10" s="35">
        <v>57034052</v>
      </c>
      <c r="R10" s="35">
        <v>320295</v>
      </c>
    </row>
    <row r="11" spans="1:18" ht="13.5" customHeight="1">
      <c r="A11" s="20">
        <v>7</v>
      </c>
      <c r="B11" s="45" t="s">
        <v>292</v>
      </c>
      <c r="C11" s="44" t="s">
        <v>111</v>
      </c>
      <c r="D11" s="45" t="s">
        <v>313</v>
      </c>
      <c r="E11" s="20">
        <v>1</v>
      </c>
      <c r="F11" s="20">
        <v>2016</v>
      </c>
      <c r="G11" s="20">
        <v>3</v>
      </c>
      <c r="H11" s="20" t="s">
        <v>208</v>
      </c>
      <c r="I11" s="20" t="s">
        <v>52</v>
      </c>
      <c r="J11" s="20">
        <v>9</v>
      </c>
      <c r="K11" s="35">
        <v>75899025</v>
      </c>
      <c r="L11" s="35">
        <v>-4843166</v>
      </c>
      <c r="M11" s="35">
        <v>-4843166</v>
      </c>
      <c r="N11" s="35"/>
      <c r="O11" s="35">
        <v>39809768</v>
      </c>
      <c r="P11" s="35">
        <v>83168233</v>
      </c>
      <c r="Q11" s="35">
        <v>64256750</v>
      </c>
      <c r="R11" s="35">
        <v>320295</v>
      </c>
    </row>
    <row r="12" spans="1:18" ht="13.5" customHeight="1">
      <c r="A12" s="20">
        <v>8</v>
      </c>
      <c r="B12" s="45" t="s">
        <v>292</v>
      </c>
      <c r="C12" s="44" t="s">
        <v>111</v>
      </c>
      <c r="D12" s="45" t="s">
        <v>313</v>
      </c>
      <c r="E12" s="20">
        <v>1</v>
      </c>
      <c r="F12" s="20">
        <v>2016</v>
      </c>
      <c r="G12" s="20">
        <v>4</v>
      </c>
      <c r="H12" s="20" t="s">
        <v>209</v>
      </c>
      <c r="I12" s="20" t="s">
        <v>43</v>
      </c>
      <c r="J12" s="20">
        <v>12</v>
      </c>
      <c r="K12" s="35">
        <v>85634679</v>
      </c>
      <c r="L12" s="35">
        <v>3757390</v>
      </c>
      <c r="M12" s="35">
        <v>3347463</v>
      </c>
      <c r="N12" s="35">
        <v>2598854</v>
      </c>
      <c r="O12" s="35">
        <v>42536116</v>
      </c>
      <c r="P12" s="35">
        <v>67796611</v>
      </c>
      <c r="Q12" s="35">
        <v>43017017</v>
      </c>
      <c r="R12" s="35">
        <v>320295</v>
      </c>
    </row>
    <row r="13" spans="1:18" ht="13.5" customHeight="1">
      <c r="A13" s="20">
        <v>9</v>
      </c>
      <c r="B13" s="45" t="s">
        <v>292</v>
      </c>
      <c r="C13" s="44" t="s">
        <v>111</v>
      </c>
      <c r="D13" s="45" t="s">
        <v>313</v>
      </c>
      <c r="E13" s="20">
        <v>1</v>
      </c>
      <c r="F13" s="20">
        <v>2017</v>
      </c>
      <c r="G13" s="20">
        <v>1</v>
      </c>
      <c r="H13" s="20" t="s">
        <v>210</v>
      </c>
      <c r="I13" s="20" t="s">
        <v>44</v>
      </c>
      <c r="J13" s="20">
        <v>3</v>
      </c>
      <c r="K13" s="35">
        <v>31846854</v>
      </c>
      <c r="L13" s="35">
        <v>-2450330</v>
      </c>
      <c r="M13" s="35">
        <v>-2450330</v>
      </c>
      <c r="N13" s="35"/>
      <c r="O13" s="35">
        <v>39774370</v>
      </c>
      <c r="P13" s="35">
        <v>83691684</v>
      </c>
      <c r="Q13" s="35">
        <v>72916543</v>
      </c>
      <c r="R13" s="35">
        <v>320295</v>
      </c>
    </row>
    <row r="14" spans="1:18" ht="13.5" customHeight="1">
      <c r="A14" s="20">
        <v>10</v>
      </c>
      <c r="B14" s="45" t="s">
        <v>292</v>
      </c>
      <c r="C14" s="44" t="s">
        <v>111</v>
      </c>
      <c r="D14" s="45" t="s">
        <v>313</v>
      </c>
      <c r="E14" s="20">
        <v>1</v>
      </c>
      <c r="F14" s="20">
        <v>2017</v>
      </c>
      <c r="G14" s="20">
        <v>2</v>
      </c>
      <c r="H14" s="20" t="s">
        <v>212</v>
      </c>
      <c r="I14" s="20" t="s">
        <v>58</v>
      </c>
      <c r="J14" s="20">
        <v>6</v>
      </c>
      <c r="K14" s="35">
        <v>53338768</v>
      </c>
      <c r="L14" s="35">
        <v>-6258476</v>
      </c>
      <c r="M14" s="35">
        <v>-6258476</v>
      </c>
      <c r="N14" s="35"/>
      <c r="O14" s="35">
        <v>39732279</v>
      </c>
      <c r="P14" s="35">
        <v>81152301</v>
      </c>
      <c r="Q14" s="35">
        <v>74185306</v>
      </c>
      <c r="R14" s="35">
        <v>320295</v>
      </c>
    </row>
    <row r="15" spans="1:18" ht="13.5" customHeight="1">
      <c r="A15" s="20">
        <v>11</v>
      </c>
      <c r="B15" s="45" t="s">
        <v>292</v>
      </c>
      <c r="C15" s="44" t="s">
        <v>111</v>
      </c>
      <c r="D15" s="45" t="s">
        <v>313</v>
      </c>
      <c r="E15" s="20">
        <v>1</v>
      </c>
      <c r="F15" s="20">
        <v>2017</v>
      </c>
      <c r="G15" s="20">
        <v>3</v>
      </c>
      <c r="H15" s="20" t="s">
        <v>213</v>
      </c>
      <c r="I15" s="20" t="s">
        <v>46</v>
      </c>
      <c r="J15" s="20">
        <v>9</v>
      </c>
      <c r="K15" s="35">
        <v>83299468</v>
      </c>
      <c r="L15" s="35">
        <v>-10291635</v>
      </c>
      <c r="M15" s="35">
        <v>-10291635</v>
      </c>
      <c r="N15" s="35"/>
      <c r="O15" s="35">
        <v>39115992</v>
      </c>
      <c r="P15" s="35">
        <v>86819370</v>
      </c>
      <c r="Q15" s="35">
        <v>83894063</v>
      </c>
      <c r="R15" s="35">
        <v>320295</v>
      </c>
    </row>
    <row r="16" spans="1:18" ht="13.5" customHeight="1">
      <c r="A16" s="20">
        <v>12</v>
      </c>
      <c r="B16" s="45" t="s">
        <v>292</v>
      </c>
      <c r="C16" s="44" t="s">
        <v>111</v>
      </c>
      <c r="D16" s="45" t="s">
        <v>313</v>
      </c>
      <c r="E16" s="20">
        <v>1</v>
      </c>
      <c r="F16" s="20">
        <v>2017</v>
      </c>
      <c r="G16" s="20">
        <v>4</v>
      </c>
      <c r="H16" s="20" t="s">
        <v>211</v>
      </c>
      <c r="I16" s="20" t="s">
        <v>43</v>
      </c>
      <c r="J16" s="20">
        <v>12</v>
      </c>
      <c r="K16" s="35">
        <v>108277000</v>
      </c>
      <c r="L16" s="35">
        <v>-11228438</v>
      </c>
      <c r="M16" s="35">
        <v>-10776712</v>
      </c>
      <c r="N16" s="35">
        <v>-10562376</v>
      </c>
      <c r="O16" s="35">
        <v>40340397</v>
      </c>
      <c r="P16" s="35">
        <v>87096647</v>
      </c>
      <c r="Q16" s="35">
        <v>73871176</v>
      </c>
      <c r="R16" s="35">
        <v>320295</v>
      </c>
    </row>
    <row r="17" spans="1:18" ht="13.5" customHeight="1">
      <c r="A17" s="20">
        <v>13</v>
      </c>
      <c r="B17" s="45" t="s">
        <v>298</v>
      </c>
      <c r="C17" s="44" t="s">
        <v>112</v>
      </c>
      <c r="D17" s="45" t="s">
        <v>314</v>
      </c>
      <c r="E17" s="20">
        <v>2</v>
      </c>
      <c r="F17" s="20">
        <v>2015</v>
      </c>
      <c r="G17" s="20">
        <v>1</v>
      </c>
      <c r="H17" s="20" t="s">
        <v>202</v>
      </c>
      <c r="I17" s="20" t="s">
        <v>43</v>
      </c>
      <c r="J17" s="20">
        <v>3</v>
      </c>
      <c r="K17" s="35">
        <v>2667243</v>
      </c>
      <c r="L17" s="35">
        <v>111684</v>
      </c>
      <c r="M17" s="35">
        <v>21491</v>
      </c>
      <c r="N17" s="35">
        <v>21491</v>
      </c>
      <c r="O17" s="35">
        <v>7486995</v>
      </c>
      <c r="P17" s="35">
        <v>22766396</v>
      </c>
      <c r="Q17" s="35">
        <v>13212243</v>
      </c>
      <c r="R17" s="35">
        <v>1323645</v>
      </c>
    </row>
    <row r="18" spans="1:18" ht="13.5" customHeight="1">
      <c r="A18" s="20">
        <v>14</v>
      </c>
      <c r="B18" s="45" t="s">
        <v>298</v>
      </c>
      <c r="C18" s="44" t="s">
        <v>112</v>
      </c>
      <c r="D18" s="45" t="s">
        <v>314</v>
      </c>
      <c r="E18" s="20">
        <v>2</v>
      </c>
      <c r="F18" s="20">
        <v>2015</v>
      </c>
      <c r="G18" s="20">
        <v>2</v>
      </c>
      <c r="H18" s="20" t="s">
        <v>203</v>
      </c>
      <c r="I18" s="20" t="s">
        <v>44</v>
      </c>
      <c r="J18" s="20">
        <v>6</v>
      </c>
      <c r="K18" s="35">
        <v>5936462</v>
      </c>
      <c r="L18" s="35">
        <v>252497</v>
      </c>
      <c r="M18" s="35">
        <v>171698</v>
      </c>
      <c r="N18" s="35">
        <v>171698</v>
      </c>
      <c r="O18" s="35">
        <v>7364467</v>
      </c>
      <c r="P18" s="35">
        <v>23674003</v>
      </c>
      <c r="Q18" s="35">
        <v>14041597</v>
      </c>
      <c r="R18" s="35">
        <v>1323645</v>
      </c>
    </row>
    <row r="19" spans="1:18" ht="13.5" customHeight="1">
      <c r="A19" s="20">
        <v>15</v>
      </c>
      <c r="B19" s="45" t="s">
        <v>298</v>
      </c>
      <c r="C19" s="44" t="s">
        <v>112</v>
      </c>
      <c r="D19" s="45" t="s">
        <v>314</v>
      </c>
      <c r="E19" s="20">
        <v>2</v>
      </c>
      <c r="F19" s="20">
        <v>2015</v>
      </c>
      <c r="G19" s="20">
        <v>3</v>
      </c>
      <c r="H19" s="20" t="s">
        <v>204</v>
      </c>
      <c r="I19" s="20" t="s">
        <v>51</v>
      </c>
      <c r="J19" s="20">
        <v>9</v>
      </c>
      <c r="K19" s="35">
        <v>8817544</v>
      </c>
      <c r="L19" s="35">
        <v>400667</v>
      </c>
      <c r="M19" s="35">
        <v>152041</v>
      </c>
      <c r="N19" s="35">
        <v>152041</v>
      </c>
      <c r="O19" s="35">
        <v>6823977</v>
      </c>
      <c r="P19" s="35">
        <v>23438936</v>
      </c>
      <c r="Q19" s="35">
        <v>13754232</v>
      </c>
      <c r="R19" s="35">
        <v>1323645</v>
      </c>
    </row>
    <row r="20" spans="1:18" ht="13.5" customHeight="1">
      <c r="A20" s="20">
        <v>16</v>
      </c>
      <c r="B20" s="45" t="s">
        <v>298</v>
      </c>
      <c r="C20" s="44" t="s">
        <v>112</v>
      </c>
      <c r="D20" s="45" t="s">
        <v>314</v>
      </c>
      <c r="E20" s="20">
        <v>2</v>
      </c>
      <c r="F20" s="20">
        <v>2015</v>
      </c>
      <c r="G20" s="20">
        <v>4</v>
      </c>
      <c r="H20" s="20" t="s">
        <v>205</v>
      </c>
      <c r="I20" s="20" t="s">
        <v>52</v>
      </c>
      <c r="J20" s="20">
        <v>12</v>
      </c>
      <c r="K20" s="35">
        <v>12535861</v>
      </c>
      <c r="L20" s="35">
        <v>291225</v>
      </c>
      <c r="M20" s="35">
        <v>-176986</v>
      </c>
      <c r="N20" s="35">
        <v>-148858</v>
      </c>
      <c r="O20" s="35">
        <v>6762099</v>
      </c>
      <c r="P20" s="35">
        <v>22501905</v>
      </c>
      <c r="Q20" s="35">
        <v>13410923</v>
      </c>
      <c r="R20" s="35">
        <v>1323645</v>
      </c>
    </row>
    <row r="21" spans="1:18" ht="13.5" customHeight="1">
      <c r="A21" s="20">
        <v>17</v>
      </c>
      <c r="B21" s="45" t="s">
        <v>298</v>
      </c>
      <c r="C21" s="44" t="s">
        <v>112</v>
      </c>
      <c r="D21" s="45" t="s">
        <v>314</v>
      </c>
      <c r="E21" s="20">
        <v>2</v>
      </c>
      <c r="F21" s="20">
        <v>2016</v>
      </c>
      <c r="G21" s="20">
        <v>1</v>
      </c>
      <c r="H21" s="20" t="s">
        <v>206</v>
      </c>
      <c r="I21" s="20" t="s">
        <v>43</v>
      </c>
      <c r="J21" s="20">
        <v>3</v>
      </c>
      <c r="K21" s="35">
        <v>3581118</v>
      </c>
      <c r="L21" s="35">
        <v>-168965</v>
      </c>
      <c r="M21" s="35">
        <v>-114897</v>
      </c>
      <c r="N21" s="35">
        <v>-114897</v>
      </c>
      <c r="O21" s="35">
        <v>6810928</v>
      </c>
      <c r="P21" s="35">
        <v>22864502</v>
      </c>
      <c r="Q21" s="35">
        <v>13103801</v>
      </c>
      <c r="R21" s="35">
        <v>1323645</v>
      </c>
    </row>
    <row r="22" spans="1:18" ht="13.5" customHeight="1">
      <c r="A22" s="20">
        <v>18</v>
      </c>
      <c r="B22" s="45" t="s">
        <v>298</v>
      </c>
      <c r="C22" s="44" t="s">
        <v>112</v>
      </c>
      <c r="D22" s="45" t="s">
        <v>314</v>
      </c>
      <c r="E22" s="20">
        <v>2</v>
      </c>
      <c r="F22" s="20">
        <v>2016</v>
      </c>
      <c r="G22" s="20">
        <v>2</v>
      </c>
      <c r="H22" s="20" t="s">
        <v>207</v>
      </c>
      <c r="I22" s="20" t="s">
        <v>44</v>
      </c>
      <c r="J22" s="20">
        <v>6</v>
      </c>
      <c r="K22" s="35">
        <v>6441806</v>
      </c>
      <c r="L22" s="35">
        <v>-494014</v>
      </c>
      <c r="M22" s="35">
        <v>-335930</v>
      </c>
      <c r="N22" s="35">
        <v>-335930</v>
      </c>
      <c r="O22" s="35">
        <v>6295799</v>
      </c>
      <c r="P22" s="35">
        <v>24220273</v>
      </c>
      <c r="Q22" s="35">
        <v>15888317</v>
      </c>
      <c r="R22" s="35">
        <v>1323645</v>
      </c>
    </row>
    <row r="23" spans="1:18" ht="13.5" customHeight="1">
      <c r="A23" s="20">
        <v>19</v>
      </c>
      <c r="B23" s="45" t="s">
        <v>298</v>
      </c>
      <c r="C23" s="44" t="s">
        <v>112</v>
      </c>
      <c r="D23" s="45" t="s">
        <v>314</v>
      </c>
      <c r="E23" s="20">
        <v>2</v>
      </c>
      <c r="F23" s="20">
        <v>2016</v>
      </c>
      <c r="G23" s="20">
        <v>3</v>
      </c>
      <c r="H23" s="20" t="s">
        <v>208</v>
      </c>
      <c r="I23" s="20" t="s">
        <v>51</v>
      </c>
      <c r="J23" s="20">
        <v>9</v>
      </c>
      <c r="K23" s="35">
        <v>10278635</v>
      </c>
      <c r="L23" s="35">
        <v>-823922</v>
      </c>
      <c r="M23" s="35">
        <v>-560267</v>
      </c>
      <c r="N23" s="35">
        <v>-560267</v>
      </c>
      <c r="O23" s="35">
        <v>6049043</v>
      </c>
      <c r="P23" s="35">
        <v>21688130</v>
      </c>
      <c r="Q23" s="35">
        <v>13429282</v>
      </c>
      <c r="R23" s="35">
        <v>1323645</v>
      </c>
    </row>
    <row r="24" spans="1:18" ht="13.5" customHeight="1">
      <c r="A24" s="20">
        <v>20</v>
      </c>
      <c r="B24" s="45" t="s">
        <v>298</v>
      </c>
      <c r="C24" s="44" t="s">
        <v>184</v>
      </c>
      <c r="D24" s="45" t="s">
        <v>314</v>
      </c>
      <c r="E24" s="20">
        <v>2</v>
      </c>
      <c r="F24" s="20">
        <v>2016</v>
      </c>
      <c r="G24" s="20">
        <v>4</v>
      </c>
      <c r="H24" s="20" t="s">
        <v>209</v>
      </c>
      <c r="I24" s="20" t="s">
        <v>46</v>
      </c>
      <c r="J24" s="20">
        <v>12</v>
      </c>
      <c r="K24" s="35">
        <v>12777906</v>
      </c>
      <c r="L24" s="35">
        <v>-2912112</v>
      </c>
      <c r="M24" s="35">
        <v>-2566280</v>
      </c>
      <c r="N24" s="35">
        <v>-2482210</v>
      </c>
      <c r="O24" s="35">
        <v>6125719</v>
      </c>
      <c r="P24" s="35">
        <v>20343549</v>
      </c>
      <c r="Q24" s="35">
        <v>13999506</v>
      </c>
      <c r="R24" s="35">
        <v>1323645</v>
      </c>
    </row>
    <row r="25" spans="1:18" ht="13.5" customHeight="1">
      <c r="A25" s="20">
        <v>21</v>
      </c>
      <c r="B25" s="45" t="s">
        <v>298</v>
      </c>
      <c r="C25" s="44" t="s">
        <v>184</v>
      </c>
      <c r="D25" s="45" t="s">
        <v>314</v>
      </c>
      <c r="E25" s="20">
        <v>2</v>
      </c>
      <c r="F25" s="20">
        <v>2017</v>
      </c>
      <c r="G25" s="20">
        <v>1</v>
      </c>
      <c r="H25" s="20" t="s">
        <v>210</v>
      </c>
      <c r="I25" s="20" t="s">
        <v>43</v>
      </c>
      <c r="J25" s="20">
        <v>3</v>
      </c>
      <c r="K25" s="35">
        <v>3350491</v>
      </c>
      <c r="L25" s="35">
        <v>-204556</v>
      </c>
      <c r="M25" s="35">
        <v>-139098</v>
      </c>
      <c r="N25" s="35">
        <v>-139098</v>
      </c>
      <c r="O25" s="35">
        <v>6351535</v>
      </c>
      <c r="P25" s="35">
        <v>22193289</v>
      </c>
      <c r="Q25" s="35">
        <v>15988345</v>
      </c>
      <c r="R25" s="35">
        <v>1323645</v>
      </c>
    </row>
    <row r="26" spans="1:18" ht="13.5" customHeight="1">
      <c r="A26" s="20">
        <v>22</v>
      </c>
      <c r="B26" s="45" t="s">
        <v>298</v>
      </c>
      <c r="C26" s="44" t="s">
        <v>184</v>
      </c>
      <c r="D26" s="45" t="s">
        <v>314</v>
      </c>
      <c r="E26" s="20">
        <v>2</v>
      </c>
      <c r="F26" s="20">
        <v>2017</v>
      </c>
      <c r="G26" s="20">
        <v>2</v>
      </c>
      <c r="H26" s="20" t="s">
        <v>212</v>
      </c>
      <c r="I26" s="20" t="s">
        <v>44</v>
      </c>
      <c r="J26" s="20">
        <v>6</v>
      </c>
      <c r="K26" s="35">
        <v>1254983</v>
      </c>
      <c r="L26" s="35">
        <v>-726600</v>
      </c>
      <c r="M26" s="35">
        <v>-590414</v>
      </c>
      <c r="N26" s="35">
        <v>-590414</v>
      </c>
      <c r="O26" s="35">
        <v>6611545</v>
      </c>
      <c r="P26" s="35">
        <v>23134574</v>
      </c>
      <c r="Q26" s="35">
        <v>17380946</v>
      </c>
      <c r="R26" s="35">
        <v>1323645</v>
      </c>
    </row>
    <row r="27" spans="1:18" ht="13.5" customHeight="1">
      <c r="A27" s="20">
        <v>23</v>
      </c>
      <c r="B27" s="45" t="s">
        <v>298</v>
      </c>
      <c r="C27" s="44" t="s">
        <v>243</v>
      </c>
      <c r="D27" s="45" t="s">
        <v>314</v>
      </c>
      <c r="E27" s="20">
        <v>2</v>
      </c>
      <c r="F27" s="20">
        <v>2017</v>
      </c>
      <c r="G27" s="20">
        <v>3</v>
      </c>
      <c r="H27" s="20" t="s">
        <v>213</v>
      </c>
      <c r="I27" s="20" t="s">
        <v>51</v>
      </c>
      <c r="J27" s="20">
        <v>9</v>
      </c>
      <c r="K27" s="35">
        <v>9371250</v>
      </c>
      <c r="L27" s="35">
        <v>-1566201</v>
      </c>
      <c r="M27" s="35">
        <v>-1065017</v>
      </c>
      <c r="N27" s="35">
        <v>-1065017</v>
      </c>
      <c r="O27" s="35">
        <v>6481920</v>
      </c>
      <c r="P27" s="35">
        <v>22466528</v>
      </c>
      <c r="Q27" s="35">
        <v>17187502</v>
      </c>
      <c r="R27" s="35">
        <v>1323645</v>
      </c>
    </row>
    <row r="28" spans="1:18" ht="13.5" customHeight="1">
      <c r="A28" s="20">
        <v>24</v>
      </c>
      <c r="B28" s="45" t="s">
        <v>298</v>
      </c>
      <c r="C28" s="44" t="s">
        <v>263</v>
      </c>
      <c r="D28" s="45" t="s">
        <v>314</v>
      </c>
      <c r="E28" s="20">
        <v>2</v>
      </c>
      <c r="F28" s="20">
        <v>2017</v>
      </c>
      <c r="G28" s="20">
        <v>4</v>
      </c>
      <c r="H28" s="20" t="s">
        <v>211</v>
      </c>
      <c r="I28" s="20" t="s">
        <v>46</v>
      </c>
      <c r="J28" s="20">
        <v>12</v>
      </c>
      <c r="K28" s="35">
        <v>11487542</v>
      </c>
      <c r="L28" s="35">
        <v>-3835915</v>
      </c>
      <c r="M28" s="35">
        <v>-3476859</v>
      </c>
      <c r="N28" s="35">
        <v>-3548044</v>
      </c>
      <c r="O28" s="35">
        <v>4661178</v>
      </c>
      <c r="P28" s="35">
        <v>18435611</v>
      </c>
      <c r="Q28" s="35">
        <v>15640012</v>
      </c>
      <c r="R28" s="35">
        <v>1323645</v>
      </c>
    </row>
    <row r="29" spans="1:18" ht="13.5" customHeight="1">
      <c r="A29" s="20">
        <v>25</v>
      </c>
      <c r="B29" s="45" t="s">
        <v>298</v>
      </c>
      <c r="C29" s="44" t="s">
        <v>243</v>
      </c>
      <c r="D29" s="45" t="s">
        <v>314</v>
      </c>
      <c r="E29" s="20">
        <v>2</v>
      </c>
      <c r="F29" s="20">
        <v>2018</v>
      </c>
      <c r="G29" s="20">
        <v>1</v>
      </c>
      <c r="H29" s="20" t="s">
        <v>257</v>
      </c>
      <c r="I29" s="20" t="s">
        <v>43</v>
      </c>
      <c r="J29" s="20">
        <v>3</v>
      </c>
      <c r="K29" s="35">
        <v>3226480</v>
      </c>
      <c r="L29" s="35">
        <v>-458227</v>
      </c>
      <c r="M29" s="35">
        <v>-311594</v>
      </c>
      <c r="N29" s="35">
        <v>-311594</v>
      </c>
      <c r="O29" s="35">
        <v>5120127</v>
      </c>
      <c r="P29" s="35">
        <v>19504331</v>
      </c>
      <c r="Q29" s="35">
        <v>17019852</v>
      </c>
      <c r="R29" s="35">
        <v>1323645</v>
      </c>
    </row>
    <row r="30" spans="1:18" ht="13.5" customHeight="1">
      <c r="A30" s="20">
        <v>26</v>
      </c>
      <c r="B30" s="45" t="s">
        <v>298</v>
      </c>
      <c r="C30" s="21" t="s">
        <v>184</v>
      </c>
      <c r="D30" s="45" t="s">
        <v>314</v>
      </c>
      <c r="E30" s="20">
        <v>2</v>
      </c>
      <c r="F30" s="20">
        <v>2018</v>
      </c>
      <c r="G30" s="20">
        <v>2</v>
      </c>
      <c r="H30" s="20" t="s">
        <v>264</v>
      </c>
      <c r="I30" s="20" t="s">
        <v>44</v>
      </c>
      <c r="J30" s="20">
        <f>G30*3</f>
        <v>6</v>
      </c>
      <c r="K30" s="37">
        <v>6918750</v>
      </c>
      <c r="L30" s="37">
        <v>-802800</v>
      </c>
      <c r="M30" s="37">
        <v>-545904</v>
      </c>
      <c r="N30" s="37">
        <v>-545904</v>
      </c>
      <c r="O30" s="37">
        <v>4695178</v>
      </c>
      <c r="P30" s="37">
        <v>16706593</v>
      </c>
      <c r="Q30" s="37">
        <v>14456898</v>
      </c>
      <c r="R30" s="37">
        <v>1323645</v>
      </c>
    </row>
    <row r="31" spans="1:18" ht="13.5" customHeight="1">
      <c r="A31" s="20">
        <v>27</v>
      </c>
      <c r="B31" s="45" t="s">
        <v>298</v>
      </c>
      <c r="C31" s="21" t="s">
        <v>243</v>
      </c>
      <c r="D31" s="45" t="s">
        <v>314</v>
      </c>
      <c r="E31" s="20">
        <v>2</v>
      </c>
      <c r="F31" s="20">
        <v>2018</v>
      </c>
      <c r="G31" s="20">
        <v>3</v>
      </c>
      <c r="H31" s="20" t="s">
        <v>256</v>
      </c>
      <c r="I31" s="20" t="s">
        <v>51</v>
      </c>
      <c r="J31" s="20">
        <f>G31*3</f>
        <v>9</v>
      </c>
      <c r="K31" s="37">
        <v>8210630</v>
      </c>
      <c r="L31" s="37">
        <v>-844647</v>
      </c>
      <c r="M31" s="37">
        <v>-574360</v>
      </c>
      <c r="N31" s="37">
        <v>-574360</v>
      </c>
      <c r="O31" s="35" t="s">
        <v>268</v>
      </c>
      <c r="P31" s="37">
        <v>15935498</v>
      </c>
      <c r="Q31" s="37">
        <v>13714259</v>
      </c>
      <c r="R31" s="37">
        <v>1323645</v>
      </c>
    </row>
    <row r="32" spans="1:18" ht="13.5" customHeight="1">
      <c r="A32" s="20">
        <v>28</v>
      </c>
      <c r="B32" s="45" t="s">
        <v>298</v>
      </c>
      <c r="C32" s="21" t="s">
        <v>243</v>
      </c>
      <c r="D32" s="45" t="s">
        <v>314</v>
      </c>
      <c r="E32" s="20">
        <v>2</v>
      </c>
      <c r="F32" s="20">
        <v>2018</v>
      </c>
      <c r="G32" s="20">
        <v>4</v>
      </c>
      <c r="H32" s="20" t="s">
        <v>265</v>
      </c>
      <c r="I32" s="20" t="s">
        <v>46</v>
      </c>
      <c r="J32" s="20">
        <v>12</v>
      </c>
      <c r="K32" s="37">
        <v>12263625</v>
      </c>
      <c r="L32" s="37">
        <v>620548</v>
      </c>
      <c r="M32" s="37">
        <v>876188</v>
      </c>
      <c r="N32" s="37">
        <v>915377</v>
      </c>
      <c r="O32" s="37">
        <v>4718613</v>
      </c>
      <c r="P32" s="37">
        <v>18129123</v>
      </c>
      <c r="Q32" s="37">
        <v>14813309</v>
      </c>
      <c r="R32" s="37">
        <v>1323645</v>
      </c>
    </row>
    <row r="33" spans="1:18" ht="13.5" customHeight="1">
      <c r="A33" s="20">
        <v>29</v>
      </c>
      <c r="B33" s="45" t="s">
        <v>298</v>
      </c>
      <c r="C33" s="21" t="s">
        <v>243</v>
      </c>
      <c r="D33" s="45" t="s">
        <v>314</v>
      </c>
      <c r="E33" s="20">
        <v>2</v>
      </c>
      <c r="F33" s="20">
        <v>2019</v>
      </c>
      <c r="G33" s="20">
        <v>1</v>
      </c>
      <c r="H33" s="20" t="s">
        <v>277</v>
      </c>
      <c r="I33" s="20" t="s">
        <v>43</v>
      </c>
      <c r="J33" s="20">
        <v>3</v>
      </c>
      <c r="K33" s="37">
        <v>2027449</v>
      </c>
      <c r="L33" s="37">
        <v>-429353</v>
      </c>
      <c r="M33" s="37">
        <v>-291960</v>
      </c>
      <c r="N33" s="37">
        <v>-291960</v>
      </c>
      <c r="O33" s="37">
        <v>4230631</v>
      </c>
      <c r="P33" s="37">
        <v>17566304</v>
      </c>
      <c r="Q33" s="37">
        <v>14542450</v>
      </c>
      <c r="R33" s="37">
        <v>1323645</v>
      </c>
    </row>
    <row r="34" spans="1:18" ht="13.5" customHeight="1">
      <c r="A34" s="20">
        <v>30</v>
      </c>
      <c r="B34" s="45" t="s">
        <v>298</v>
      </c>
      <c r="C34" s="21" t="s">
        <v>243</v>
      </c>
      <c r="D34" s="45" t="s">
        <v>314</v>
      </c>
      <c r="E34" s="20">
        <v>2</v>
      </c>
      <c r="F34" s="20">
        <v>2019</v>
      </c>
      <c r="G34" s="20">
        <v>2</v>
      </c>
      <c r="H34" s="20" t="s">
        <v>278</v>
      </c>
      <c r="I34" s="20" t="s">
        <v>44</v>
      </c>
      <c r="J34" s="20">
        <v>6</v>
      </c>
      <c r="K34" s="37">
        <v>3960266</v>
      </c>
      <c r="L34" s="37">
        <v>-415136</v>
      </c>
      <c r="M34" s="37">
        <v>-282292</v>
      </c>
      <c r="N34" s="37">
        <v>-282292</v>
      </c>
      <c r="O34" s="37">
        <v>3933422</v>
      </c>
      <c r="P34" s="37">
        <v>17266840</v>
      </c>
      <c r="Q34" s="37">
        <v>14233318</v>
      </c>
      <c r="R34" s="37">
        <v>1323645</v>
      </c>
    </row>
    <row r="35" spans="1:18" ht="13.5" customHeight="1">
      <c r="A35" s="20">
        <v>31</v>
      </c>
      <c r="B35" s="45" t="s">
        <v>298</v>
      </c>
      <c r="C35" s="21" t="s">
        <v>243</v>
      </c>
      <c r="D35" s="45" t="s">
        <v>314</v>
      </c>
      <c r="E35" s="20">
        <v>2</v>
      </c>
      <c r="F35" s="20">
        <v>2019</v>
      </c>
      <c r="G35" s="20">
        <v>3</v>
      </c>
      <c r="H35" s="20" t="s">
        <v>279</v>
      </c>
      <c r="I35" s="20" t="s">
        <v>51</v>
      </c>
      <c r="J35" s="20">
        <v>9</v>
      </c>
      <c r="K35" s="37">
        <v>5481903</v>
      </c>
      <c r="L35" s="37">
        <v>-1329791</v>
      </c>
      <c r="M35" s="37">
        <v>-904258</v>
      </c>
      <c r="N35" s="37">
        <v>-904258</v>
      </c>
      <c r="O35" s="37">
        <v>3761298</v>
      </c>
      <c r="P35" s="37">
        <v>18288700</v>
      </c>
      <c r="Q35" s="37">
        <v>16877143</v>
      </c>
      <c r="R35" s="37">
        <v>1323645</v>
      </c>
    </row>
    <row r="36" spans="1:18" ht="13.5" customHeight="1">
      <c r="A36" s="20">
        <v>32</v>
      </c>
      <c r="B36" s="45" t="s">
        <v>301</v>
      </c>
      <c r="C36" s="44" t="s">
        <v>113</v>
      </c>
      <c r="D36" s="45" t="s">
        <v>315</v>
      </c>
      <c r="E36" s="20">
        <v>3</v>
      </c>
      <c r="F36" s="20">
        <v>2015</v>
      </c>
      <c r="G36" s="20">
        <v>1</v>
      </c>
      <c r="H36" s="20" t="s">
        <v>202</v>
      </c>
      <c r="I36" s="20" t="s">
        <v>43</v>
      </c>
      <c r="J36" s="20">
        <v>3</v>
      </c>
      <c r="K36" s="35">
        <v>331079</v>
      </c>
      <c r="L36" s="35">
        <v>43495</v>
      </c>
      <c r="M36" s="35">
        <v>34796</v>
      </c>
      <c r="N36" s="35">
        <v>34796</v>
      </c>
      <c r="O36" s="35">
        <v>1227147</v>
      </c>
      <c r="P36" s="35">
        <v>13188227</v>
      </c>
      <c r="Q36" s="35">
        <v>6602662</v>
      </c>
      <c r="R36" s="35">
        <v>2100000</v>
      </c>
    </row>
    <row r="37" spans="1:18" ht="13.5" customHeight="1">
      <c r="A37" s="20">
        <v>33</v>
      </c>
      <c r="B37" s="45" t="s">
        <v>301</v>
      </c>
      <c r="C37" s="44" t="s">
        <v>113</v>
      </c>
      <c r="D37" s="45" t="s">
        <v>315</v>
      </c>
      <c r="E37" s="20">
        <v>3</v>
      </c>
      <c r="F37" s="20">
        <v>2015</v>
      </c>
      <c r="G37" s="20">
        <v>2</v>
      </c>
      <c r="H37" s="20" t="s">
        <v>203</v>
      </c>
      <c r="I37" s="20" t="s">
        <v>44</v>
      </c>
      <c r="J37" s="20">
        <v>6</v>
      </c>
      <c r="K37" s="35">
        <v>662719</v>
      </c>
      <c r="L37" s="35">
        <v>57771</v>
      </c>
      <c r="M37" s="35">
        <v>46217</v>
      </c>
      <c r="N37" s="35">
        <v>46217</v>
      </c>
      <c r="O37" s="35">
        <v>1210075</v>
      </c>
      <c r="P37" s="35">
        <v>13660345</v>
      </c>
      <c r="Q37" s="35">
        <v>7064782</v>
      </c>
      <c r="R37" s="35">
        <v>2100000</v>
      </c>
    </row>
    <row r="38" spans="1:18" ht="13.5" customHeight="1">
      <c r="A38" s="20">
        <v>34</v>
      </c>
      <c r="B38" s="45" t="s">
        <v>301</v>
      </c>
      <c r="C38" s="44" t="s">
        <v>113</v>
      </c>
      <c r="D38" s="45" t="s">
        <v>315</v>
      </c>
      <c r="E38" s="20">
        <v>3</v>
      </c>
      <c r="F38" s="20">
        <v>2015</v>
      </c>
      <c r="G38" s="20">
        <v>3</v>
      </c>
      <c r="H38" s="20" t="s">
        <v>204</v>
      </c>
      <c r="I38" s="20" t="s">
        <v>51</v>
      </c>
      <c r="J38" s="20">
        <v>9</v>
      </c>
      <c r="K38" s="35">
        <v>67059</v>
      </c>
      <c r="L38" s="35">
        <v>74145</v>
      </c>
      <c r="M38" s="35">
        <v>59316</v>
      </c>
      <c r="N38" s="35">
        <v>59316</v>
      </c>
      <c r="O38" s="35">
        <v>1210075</v>
      </c>
      <c r="P38" s="35">
        <v>13660345</v>
      </c>
      <c r="Q38" s="35">
        <v>7064782</v>
      </c>
      <c r="R38" s="35">
        <v>2100000</v>
      </c>
    </row>
    <row r="39" spans="1:18" ht="13.5" customHeight="1">
      <c r="A39" s="20">
        <v>35</v>
      </c>
      <c r="B39" s="45" t="s">
        <v>301</v>
      </c>
      <c r="C39" s="44" t="s">
        <v>113</v>
      </c>
      <c r="D39" s="45" t="s">
        <v>315</v>
      </c>
      <c r="E39" s="20">
        <v>3</v>
      </c>
      <c r="F39" s="20">
        <v>2015</v>
      </c>
      <c r="G39" s="20">
        <v>4</v>
      </c>
      <c r="H39" s="20" t="s">
        <v>205</v>
      </c>
      <c r="I39" s="20" t="s">
        <v>52</v>
      </c>
      <c r="J39" s="20">
        <v>12</v>
      </c>
      <c r="K39" s="35">
        <v>1314830</v>
      </c>
      <c r="L39" s="35">
        <v>-227272</v>
      </c>
      <c r="M39" s="35">
        <v>55494</v>
      </c>
      <c r="N39" s="35">
        <v>55494</v>
      </c>
      <c r="O39" s="35">
        <v>1178750</v>
      </c>
      <c r="P39" s="35">
        <v>12779316</v>
      </c>
      <c r="Q39" s="35">
        <v>6173052</v>
      </c>
      <c r="R39" s="35">
        <v>2100000</v>
      </c>
    </row>
    <row r="40" spans="1:18" ht="13.5" customHeight="1">
      <c r="A40" s="20">
        <v>36</v>
      </c>
      <c r="B40" s="45" t="s">
        <v>301</v>
      </c>
      <c r="C40" s="44" t="s">
        <v>113</v>
      </c>
      <c r="D40" s="45" t="s">
        <v>315</v>
      </c>
      <c r="E40" s="20">
        <v>3</v>
      </c>
      <c r="F40" s="20">
        <v>2016</v>
      </c>
      <c r="G40" s="20">
        <v>1</v>
      </c>
      <c r="H40" s="20" t="s">
        <v>206</v>
      </c>
      <c r="I40" s="20" t="s">
        <v>43</v>
      </c>
      <c r="J40" s="20">
        <v>3</v>
      </c>
      <c r="K40" s="35">
        <v>310387</v>
      </c>
      <c r="L40" s="35">
        <v>9609</v>
      </c>
      <c r="M40" s="35">
        <v>7687</v>
      </c>
      <c r="N40" s="35">
        <v>7687</v>
      </c>
      <c r="O40" s="35">
        <v>1178802</v>
      </c>
      <c r="P40" s="35">
        <v>12586923</v>
      </c>
      <c r="Q40" s="35">
        <v>5972971</v>
      </c>
      <c r="R40" s="35">
        <v>2100000</v>
      </c>
    </row>
    <row r="41" spans="1:18" ht="13.5" customHeight="1">
      <c r="A41" s="20">
        <v>37</v>
      </c>
      <c r="B41" s="45" t="s">
        <v>301</v>
      </c>
      <c r="C41" s="44" t="s">
        <v>113</v>
      </c>
      <c r="D41" s="45" t="s">
        <v>315</v>
      </c>
      <c r="E41" s="20">
        <v>3</v>
      </c>
      <c r="F41" s="20">
        <v>2016</v>
      </c>
      <c r="G41" s="20">
        <v>2</v>
      </c>
      <c r="H41" s="20" t="s">
        <v>207</v>
      </c>
      <c r="I41" s="20" t="s">
        <v>44</v>
      </c>
      <c r="J41" s="20">
        <v>6</v>
      </c>
      <c r="K41" s="35">
        <v>446565</v>
      </c>
      <c r="L41" s="35">
        <v>46944</v>
      </c>
      <c r="M41" s="35">
        <v>37555</v>
      </c>
      <c r="N41" s="35">
        <v>37555</v>
      </c>
      <c r="O41" s="35">
        <v>1163313</v>
      </c>
      <c r="P41" s="35">
        <v>12923782</v>
      </c>
      <c r="Q41" s="35">
        <v>6279963</v>
      </c>
      <c r="R41" s="35">
        <v>2100000</v>
      </c>
    </row>
    <row r="42" spans="1:18" ht="13.5" customHeight="1">
      <c r="A42" s="20">
        <v>38</v>
      </c>
      <c r="B42" s="45" t="s">
        <v>301</v>
      </c>
      <c r="C42" s="44" t="s">
        <v>113</v>
      </c>
      <c r="D42" s="45" t="s">
        <v>315</v>
      </c>
      <c r="E42" s="20">
        <v>3</v>
      </c>
      <c r="F42" s="20">
        <v>2016</v>
      </c>
      <c r="G42" s="20">
        <v>3</v>
      </c>
      <c r="H42" s="20" t="s">
        <v>208</v>
      </c>
      <c r="I42" s="20" t="s">
        <v>51</v>
      </c>
      <c r="J42" s="20">
        <v>9</v>
      </c>
      <c r="K42" s="35">
        <v>956236</v>
      </c>
      <c r="L42" s="35">
        <v>46283</v>
      </c>
      <c r="M42" s="35">
        <v>37027</v>
      </c>
      <c r="N42" s="35">
        <v>37027</v>
      </c>
      <c r="O42" s="35">
        <v>1148246</v>
      </c>
      <c r="P42" s="35">
        <v>12775639</v>
      </c>
      <c r="Q42" s="35">
        <v>6132348</v>
      </c>
      <c r="R42" s="35">
        <v>2100000</v>
      </c>
    </row>
    <row r="43" spans="1:18" ht="13.5" customHeight="1">
      <c r="A43" s="20">
        <v>39</v>
      </c>
      <c r="B43" s="45" t="s">
        <v>301</v>
      </c>
      <c r="C43" s="44" t="s">
        <v>113</v>
      </c>
      <c r="D43" s="45" t="s">
        <v>315</v>
      </c>
      <c r="E43" s="20">
        <v>3</v>
      </c>
      <c r="F43" s="20">
        <v>2016</v>
      </c>
      <c r="G43" s="20">
        <v>4</v>
      </c>
      <c r="H43" s="20" t="s">
        <v>209</v>
      </c>
      <c r="I43" s="20" t="s">
        <v>46</v>
      </c>
      <c r="J43" s="20">
        <v>12</v>
      </c>
      <c r="K43" s="35">
        <v>1218921</v>
      </c>
      <c r="L43" s="35">
        <v>-134443</v>
      </c>
      <c r="M43" s="35">
        <v>-167997</v>
      </c>
      <c r="N43" s="35">
        <v>-167997</v>
      </c>
      <c r="O43" s="35">
        <v>1133787</v>
      </c>
      <c r="P43" s="35">
        <v>12452774</v>
      </c>
      <c r="Q43" s="35">
        <v>6014507</v>
      </c>
      <c r="R43" s="35">
        <v>2100000</v>
      </c>
    </row>
    <row r="44" spans="1:18" ht="13.5" customHeight="1">
      <c r="A44" s="20">
        <v>40</v>
      </c>
      <c r="B44" s="45" t="s">
        <v>301</v>
      </c>
      <c r="C44" s="44" t="s">
        <v>113</v>
      </c>
      <c r="D44" s="45" t="s">
        <v>315</v>
      </c>
      <c r="E44" s="20">
        <v>3</v>
      </c>
      <c r="F44" s="20">
        <v>2017</v>
      </c>
      <c r="G44" s="20">
        <v>1</v>
      </c>
      <c r="H44" s="20" t="s">
        <v>210</v>
      </c>
      <c r="I44" s="20" t="s">
        <v>43</v>
      </c>
      <c r="J44" s="20">
        <v>3</v>
      </c>
      <c r="K44" s="35">
        <v>338562</v>
      </c>
      <c r="L44" s="35">
        <v>19890</v>
      </c>
      <c r="M44" s="35">
        <v>15912</v>
      </c>
      <c r="N44" s="35">
        <v>15912</v>
      </c>
      <c r="O44" s="35">
        <v>1120339</v>
      </c>
      <c r="P44" s="35">
        <v>12440317</v>
      </c>
      <c r="Q44" s="35">
        <v>5986138</v>
      </c>
      <c r="R44" s="35">
        <v>2100000</v>
      </c>
    </row>
    <row r="45" spans="1:18" ht="13.5" customHeight="1">
      <c r="A45" s="20">
        <v>41</v>
      </c>
      <c r="B45" s="45" t="s">
        <v>301</v>
      </c>
      <c r="C45" s="44" t="s">
        <v>113</v>
      </c>
      <c r="D45" s="45" t="s">
        <v>315</v>
      </c>
      <c r="E45" s="20">
        <v>3</v>
      </c>
      <c r="F45" s="20">
        <v>2017</v>
      </c>
      <c r="G45" s="20">
        <v>2</v>
      </c>
      <c r="H45" s="20" t="s">
        <v>212</v>
      </c>
      <c r="I45" s="20" t="s">
        <v>44</v>
      </c>
      <c r="J45" s="20">
        <v>3</v>
      </c>
      <c r="K45" s="35">
        <v>687155</v>
      </c>
      <c r="L45" s="35">
        <v>39915</v>
      </c>
      <c r="M45" s="35">
        <v>31932</v>
      </c>
      <c r="N45" s="35">
        <v>31932</v>
      </c>
      <c r="O45" s="35">
        <v>1107699</v>
      </c>
      <c r="P45" s="35">
        <v>12636173</v>
      </c>
      <c r="Q45" s="35">
        <v>12636173</v>
      </c>
      <c r="R45" s="35">
        <v>2100000</v>
      </c>
    </row>
    <row r="46" spans="1:18" ht="13.5" customHeight="1">
      <c r="A46" s="20">
        <v>42</v>
      </c>
      <c r="B46" s="45" t="s">
        <v>301</v>
      </c>
      <c r="C46" s="44" t="s">
        <v>113</v>
      </c>
      <c r="D46" s="45" t="s">
        <v>315</v>
      </c>
      <c r="E46" s="20">
        <v>3</v>
      </c>
      <c r="F46" s="20">
        <v>2017</v>
      </c>
      <c r="G46" s="20">
        <v>3</v>
      </c>
      <c r="H46" s="20" t="s">
        <v>213</v>
      </c>
      <c r="I46" s="20" t="s">
        <v>51</v>
      </c>
      <c r="J46" s="20">
        <v>9</v>
      </c>
      <c r="K46" s="35">
        <v>1046360</v>
      </c>
      <c r="L46" s="35">
        <v>61613</v>
      </c>
      <c r="M46" s="35">
        <v>49290</v>
      </c>
      <c r="N46" s="35">
        <v>49290</v>
      </c>
      <c r="O46" s="35">
        <v>1095155</v>
      </c>
      <c r="P46" s="35">
        <v>13120002</v>
      </c>
      <c r="Q46" s="35">
        <v>6632445</v>
      </c>
      <c r="R46" s="35">
        <v>2100000</v>
      </c>
    </row>
    <row r="47" spans="1:18" ht="13.5" customHeight="1">
      <c r="A47" s="20">
        <v>43</v>
      </c>
      <c r="B47" s="45" t="s">
        <v>301</v>
      </c>
      <c r="C47" s="44" t="s">
        <v>113</v>
      </c>
      <c r="D47" s="45" t="s">
        <v>315</v>
      </c>
      <c r="E47" s="20">
        <v>3</v>
      </c>
      <c r="F47" s="20">
        <v>2017</v>
      </c>
      <c r="G47" s="20">
        <v>4</v>
      </c>
      <c r="H47" s="20" t="s">
        <v>211</v>
      </c>
      <c r="I47" s="20" t="s">
        <v>46</v>
      </c>
      <c r="J47" s="20">
        <v>12</v>
      </c>
      <c r="K47" s="35">
        <v>1409969</v>
      </c>
      <c r="L47" s="35">
        <v>-177907</v>
      </c>
      <c r="M47" s="35">
        <v>-212375</v>
      </c>
      <c r="N47" s="35">
        <v>-212375</v>
      </c>
      <c r="O47" s="35">
        <v>1084748</v>
      </c>
      <c r="P47" s="35">
        <v>12240823</v>
      </c>
      <c r="Q47" s="35">
        <v>6014931</v>
      </c>
      <c r="R47" s="35">
        <v>2100000</v>
      </c>
    </row>
    <row r="48" spans="1:18" ht="13.5" customHeight="1">
      <c r="A48" s="20">
        <v>44</v>
      </c>
      <c r="B48" s="45" t="s">
        <v>301</v>
      </c>
      <c r="C48" s="44" t="s">
        <v>113</v>
      </c>
      <c r="D48" s="45" t="s">
        <v>315</v>
      </c>
      <c r="E48" s="20">
        <v>3</v>
      </c>
      <c r="F48" s="20">
        <v>2018</v>
      </c>
      <c r="G48" s="20">
        <v>1</v>
      </c>
      <c r="H48" s="20" t="s">
        <v>257</v>
      </c>
      <c r="I48" s="20" t="s">
        <v>43</v>
      </c>
      <c r="J48" s="20">
        <v>3</v>
      </c>
      <c r="K48" s="35">
        <f>282734+5083+10055</f>
        <v>297872</v>
      </c>
      <c r="L48" s="35">
        <v>-20805</v>
      </c>
      <c r="M48" s="35">
        <v>-20805</v>
      </c>
      <c r="N48" s="35">
        <v>-20805</v>
      </c>
      <c r="O48" s="35">
        <v>1091304</v>
      </c>
      <c r="P48" s="35">
        <v>12443842</v>
      </c>
      <c r="Q48" s="35">
        <v>6238755</v>
      </c>
      <c r="R48" s="35">
        <v>2100000</v>
      </c>
    </row>
    <row r="49" spans="1:18" ht="13.5" customHeight="1">
      <c r="A49" s="20">
        <v>45</v>
      </c>
      <c r="B49" s="45" t="s">
        <v>301</v>
      </c>
      <c r="C49" s="44" t="s">
        <v>113</v>
      </c>
      <c r="D49" s="45" t="s">
        <v>315</v>
      </c>
      <c r="E49" s="20">
        <v>3</v>
      </c>
      <c r="F49" s="20">
        <v>2018</v>
      </c>
      <c r="G49" s="20">
        <v>2</v>
      </c>
      <c r="H49" s="20" t="s">
        <v>264</v>
      </c>
      <c r="I49" s="20" t="s">
        <v>44</v>
      </c>
      <c r="J49" s="20">
        <f>G49*3</f>
        <v>6</v>
      </c>
      <c r="K49" s="37">
        <v>577652</v>
      </c>
      <c r="L49" s="37">
        <v>-111906</v>
      </c>
      <c r="M49" s="37">
        <v>-111906</v>
      </c>
      <c r="N49" s="37">
        <v>-111906</v>
      </c>
      <c r="O49" s="37">
        <v>1080599</v>
      </c>
      <c r="P49" s="37">
        <v>12476291</v>
      </c>
      <c r="Q49" s="37">
        <f>12476291-6099586</f>
        <v>6376705</v>
      </c>
      <c r="R49" s="37">
        <v>2100000</v>
      </c>
    </row>
    <row r="50" spans="1:18" ht="13.5" customHeight="1">
      <c r="A50" s="20">
        <v>46</v>
      </c>
      <c r="B50" s="45" t="s">
        <v>301</v>
      </c>
      <c r="C50" s="44" t="s">
        <v>113</v>
      </c>
      <c r="D50" s="45" t="s">
        <v>315</v>
      </c>
      <c r="E50" s="20">
        <v>3</v>
      </c>
      <c r="F50" s="20">
        <v>2018</v>
      </c>
      <c r="G50" s="20">
        <v>3</v>
      </c>
      <c r="H50" s="20" t="s">
        <v>256</v>
      </c>
      <c r="I50" s="20" t="s">
        <v>51</v>
      </c>
      <c r="J50" s="20">
        <f>G50*3</f>
        <v>9</v>
      </c>
      <c r="K50" s="37">
        <v>982446</v>
      </c>
      <c r="L50" s="37">
        <v>-95708</v>
      </c>
      <c r="M50" s="37">
        <v>-95708</v>
      </c>
      <c r="N50" s="37">
        <v>-95708</v>
      </c>
      <c r="O50" s="37">
        <v>1074076</v>
      </c>
      <c r="P50" s="37">
        <v>12460026</v>
      </c>
      <c r="Q50" s="37">
        <f>12460026-6104085</f>
        <v>6355941</v>
      </c>
      <c r="R50" s="37">
        <v>2100000</v>
      </c>
    </row>
    <row r="51" spans="1:18" ht="13.5" customHeight="1">
      <c r="A51" s="20">
        <v>47</v>
      </c>
      <c r="B51" s="45" t="s">
        <v>301</v>
      </c>
      <c r="C51" s="44" t="s">
        <v>113</v>
      </c>
      <c r="D51" s="45" t="s">
        <v>315</v>
      </c>
      <c r="E51" s="20">
        <v>3</v>
      </c>
      <c r="F51" s="20">
        <v>2018</v>
      </c>
      <c r="G51" s="20">
        <v>4</v>
      </c>
      <c r="H51" s="20" t="s">
        <v>265</v>
      </c>
      <c r="I51" s="20" t="s">
        <v>46</v>
      </c>
      <c r="J51" s="20">
        <v>12</v>
      </c>
      <c r="K51" s="37">
        <v>1383030</v>
      </c>
      <c r="L51" s="37">
        <v>-636480</v>
      </c>
      <c r="M51" s="37">
        <v>-665519</v>
      </c>
      <c r="N51" s="37">
        <v>-665519</v>
      </c>
      <c r="O51" s="37">
        <v>1060278</v>
      </c>
      <c r="P51" s="37">
        <v>11963543</v>
      </c>
      <c r="Q51" s="37">
        <v>6506167</v>
      </c>
      <c r="R51" s="37">
        <v>2100000</v>
      </c>
    </row>
    <row r="52" spans="1:18" ht="13.5" customHeight="1">
      <c r="A52" s="20">
        <v>48</v>
      </c>
      <c r="B52" s="45" t="s">
        <v>301</v>
      </c>
      <c r="C52" s="44" t="s">
        <v>113</v>
      </c>
      <c r="D52" s="45" t="s">
        <v>315</v>
      </c>
      <c r="E52" s="20">
        <v>3</v>
      </c>
      <c r="F52" s="20">
        <v>2019</v>
      </c>
      <c r="G52" s="20">
        <v>1</v>
      </c>
      <c r="H52" s="20" t="s">
        <v>277</v>
      </c>
      <c r="I52" s="20" t="s">
        <v>43</v>
      </c>
      <c r="J52" s="20">
        <v>3</v>
      </c>
      <c r="K52" s="37">
        <v>376561</v>
      </c>
      <c r="L52" s="37">
        <v>52695</v>
      </c>
      <c r="M52" s="37">
        <v>44790</v>
      </c>
      <c r="N52" s="37">
        <v>44790</v>
      </c>
      <c r="O52" s="37">
        <v>1050564</v>
      </c>
      <c r="P52" s="37">
        <v>12029600</v>
      </c>
      <c r="Q52" s="37">
        <v>6527434</v>
      </c>
      <c r="R52" s="37">
        <v>2100000</v>
      </c>
    </row>
    <row r="53" spans="1:18" ht="13.5" customHeight="1">
      <c r="A53" s="20">
        <v>49</v>
      </c>
      <c r="B53" s="45" t="s">
        <v>301</v>
      </c>
      <c r="C53" s="44" t="s">
        <v>113</v>
      </c>
      <c r="D53" s="45" t="s">
        <v>315</v>
      </c>
      <c r="E53" s="20">
        <v>3</v>
      </c>
      <c r="F53" s="20">
        <v>2019</v>
      </c>
      <c r="G53" s="20">
        <v>2</v>
      </c>
      <c r="H53" s="20" t="s">
        <v>278</v>
      </c>
      <c r="I53" s="20" t="s">
        <v>44</v>
      </c>
      <c r="J53" s="20">
        <v>6</v>
      </c>
      <c r="K53" s="37">
        <v>741000</v>
      </c>
      <c r="L53" s="37">
        <v>93000</v>
      </c>
      <c r="M53" s="37">
        <v>79000</v>
      </c>
      <c r="N53" s="37">
        <v>79000</v>
      </c>
      <c r="O53" s="37">
        <v>1040000</v>
      </c>
      <c r="P53" s="37">
        <v>12491000</v>
      </c>
      <c r="Q53" s="37">
        <v>6954000</v>
      </c>
      <c r="R53" s="37">
        <v>2100000</v>
      </c>
    </row>
    <row r="54" spans="1:18" ht="13.5" customHeight="1">
      <c r="A54" s="20">
        <v>50</v>
      </c>
      <c r="B54" s="45" t="s">
        <v>301</v>
      </c>
      <c r="C54" s="44" t="s">
        <v>113</v>
      </c>
      <c r="D54" s="45" t="s">
        <v>315</v>
      </c>
      <c r="E54" s="20">
        <v>3</v>
      </c>
      <c r="F54" s="20">
        <v>2019</v>
      </c>
      <c r="G54" s="20">
        <v>3</v>
      </c>
      <c r="H54" s="20" t="s">
        <v>279</v>
      </c>
      <c r="I54" s="20" t="s">
        <v>51</v>
      </c>
      <c r="J54" s="20">
        <v>9</v>
      </c>
      <c r="K54" s="37">
        <v>1238144</v>
      </c>
      <c r="L54" s="37">
        <v>101072</v>
      </c>
      <c r="M54" s="37">
        <v>85911</v>
      </c>
      <c r="N54" s="37">
        <v>85911</v>
      </c>
      <c r="O54" s="37">
        <v>1031857</v>
      </c>
      <c r="P54" s="37">
        <v>12837991</v>
      </c>
      <c r="Q54" s="37">
        <v>7294704</v>
      </c>
      <c r="R54" s="37">
        <v>2100000</v>
      </c>
    </row>
    <row r="55" spans="1:18" ht="13.5" customHeight="1">
      <c r="A55" s="20">
        <v>51</v>
      </c>
      <c r="B55" s="45" t="s">
        <v>301</v>
      </c>
      <c r="C55" s="44" t="s">
        <v>113</v>
      </c>
      <c r="D55" s="45" t="s">
        <v>315</v>
      </c>
      <c r="E55" s="20">
        <v>3</v>
      </c>
      <c r="F55" s="20">
        <v>2019</v>
      </c>
      <c r="G55" s="20">
        <v>4</v>
      </c>
      <c r="H55" s="20" t="s">
        <v>281</v>
      </c>
      <c r="I55" s="20" t="s">
        <v>46</v>
      </c>
      <c r="J55" s="20">
        <v>12</v>
      </c>
      <c r="K55" s="37">
        <v>1388180</v>
      </c>
      <c r="L55" s="37">
        <v>34512</v>
      </c>
      <c r="M55" s="37">
        <v>6017</v>
      </c>
      <c r="N55" s="37">
        <v>6017</v>
      </c>
      <c r="O55" s="37">
        <v>1094520</v>
      </c>
      <c r="P55" s="37">
        <v>12355391</v>
      </c>
      <c r="Q55" s="37">
        <v>6891998</v>
      </c>
      <c r="R55" s="37">
        <v>2100000</v>
      </c>
    </row>
    <row r="56" spans="1:18" ht="13.5" customHeight="1">
      <c r="A56" s="20">
        <v>52</v>
      </c>
      <c r="B56" s="45" t="s">
        <v>301</v>
      </c>
      <c r="C56" s="44" t="s">
        <v>113</v>
      </c>
      <c r="D56" s="45" t="s">
        <v>315</v>
      </c>
      <c r="E56" s="20">
        <v>3</v>
      </c>
      <c r="F56" s="20">
        <v>2020</v>
      </c>
      <c r="G56" s="49">
        <v>1</v>
      </c>
      <c r="H56" s="20" t="s">
        <v>309</v>
      </c>
      <c r="I56" s="20" t="s">
        <v>43</v>
      </c>
      <c r="J56" s="20">
        <v>3</v>
      </c>
      <c r="K56" s="41">
        <v>369502</v>
      </c>
      <c r="L56" s="37">
        <v>28134</v>
      </c>
      <c r="M56" s="37">
        <v>26286</v>
      </c>
      <c r="N56" s="37">
        <v>26286</v>
      </c>
      <c r="O56" s="37">
        <v>1096290</v>
      </c>
      <c r="P56" s="37">
        <v>16330777</v>
      </c>
      <c r="Q56" s="37">
        <v>8571752</v>
      </c>
      <c r="R56" s="37">
        <v>3230769</v>
      </c>
    </row>
    <row r="57" spans="1:18" ht="13.5" customHeight="1">
      <c r="A57" s="20">
        <v>53</v>
      </c>
      <c r="B57" s="45" t="s">
        <v>301</v>
      </c>
      <c r="C57" s="44" t="s">
        <v>113</v>
      </c>
      <c r="D57" s="45" t="s">
        <v>315</v>
      </c>
      <c r="E57" s="20">
        <v>3</v>
      </c>
      <c r="F57" s="20">
        <v>2020</v>
      </c>
      <c r="G57" s="49">
        <v>2</v>
      </c>
      <c r="H57" s="20" t="s">
        <v>310</v>
      </c>
      <c r="I57" s="20" t="s">
        <v>44</v>
      </c>
      <c r="J57" s="20">
        <v>6</v>
      </c>
      <c r="K57" s="41">
        <v>714817</v>
      </c>
      <c r="L57" s="37">
        <v>-246058</v>
      </c>
      <c r="M57" s="37">
        <v>-249632</v>
      </c>
      <c r="N57" s="37">
        <v>-249632</v>
      </c>
      <c r="O57" s="37">
        <v>1085940</v>
      </c>
      <c r="P57" s="37">
        <v>15043711</v>
      </c>
      <c r="Q57" s="37">
        <v>7560604</v>
      </c>
      <c r="R57" s="37">
        <v>3230769</v>
      </c>
    </row>
    <row r="58" spans="1:18" ht="13.5" customHeight="1">
      <c r="A58" s="20">
        <v>54</v>
      </c>
      <c r="B58" s="45" t="s">
        <v>301</v>
      </c>
      <c r="C58" s="44" t="s">
        <v>113</v>
      </c>
      <c r="D58" s="45" t="s">
        <v>315</v>
      </c>
      <c r="E58" s="20">
        <v>3</v>
      </c>
      <c r="F58" s="20">
        <v>2020</v>
      </c>
      <c r="G58" s="46">
        <v>3</v>
      </c>
      <c r="H58" s="47" t="s">
        <v>311</v>
      </c>
      <c r="I58" s="47" t="s">
        <v>51</v>
      </c>
      <c r="J58" s="46">
        <v>9</v>
      </c>
      <c r="K58" s="37">
        <v>1076963</v>
      </c>
      <c r="L58" s="37">
        <v>-417739</v>
      </c>
      <c r="M58" s="37">
        <v>-423124</v>
      </c>
      <c r="N58" s="37">
        <v>-423124</v>
      </c>
      <c r="O58" s="37">
        <v>1096410</v>
      </c>
      <c r="P58" s="37">
        <v>19720111</v>
      </c>
      <c r="Q58" s="37">
        <v>12410496</v>
      </c>
      <c r="R58" s="37">
        <v>3230769</v>
      </c>
    </row>
    <row r="59" spans="1:18" ht="13.5" customHeight="1">
      <c r="A59" s="20">
        <v>55</v>
      </c>
      <c r="B59" s="45" t="s">
        <v>286</v>
      </c>
      <c r="C59" s="44" t="s">
        <v>114</v>
      </c>
      <c r="D59" s="45" t="s">
        <v>316</v>
      </c>
      <c r="E59" s="20">
        <v>4</v>
      </c>
      <c r="F59" s="20">
        <v>2015</v>
      </c>
      <c r="G59" s="20">
        <v>1</v>
      </c>
      <c r="H59" s="20" t="s">
        <v>202</v>
      </c>
      <c r="I59" s="20" t="s">
        <v>44</v>
      </c>
      <c r="J59" s="20">
        <v>3</v>
      </c>
      <c r="K59" s="35">
        <v>598932</v>
      </c>
      <c r="L59" s="35">
        <v>-23720</v>
      </c>
      <c r="M59" s="35">
        <v>-23720</v>
      </c>
      <c r="N59" s="35"/>
      <c r="O59" s="35">
        <v>2223825</v>
      </c>
      <c r="P59" s="35">
        <v>3586371</v>
      </c>
      <c r="Q59" s="35">
        <v>3015097</v>
      </c>
      <c r="R59" s="35">
        <v>302400</v>
      </c>
    </row>
    <row r="60" spans="1:18" ht="13.5" customHeight="1">
      <c r="A60" s="20">
        <v>56</v>
      </c>
      <c r="B60" s="45" t="s">
        <v>286</v>
      </c>
      <c r="C60" s="44" t="s">
        <v>114</v>
      </c>
      <c r="D60" s="45" t="s">
        <v>316</v>
      </c>
      <c r="E60" s="20">
        <v>4</v>
      </c>
      <c r="F60" s="20">
        <v>2015</v>
      </c>
      <c r="G60" s="20">
        <v>2</v>
      </c>
      <c r="H60" s="20" t="s">
        <v>203</v>
      </c>
      <c r="I60" s="20" t="s">
        <v>51</v>
      </c>
      <c r="J60" s="20">
        <v>6</v>
      </c>
      <c r="K60" s="35">
        <v>1057540</v>
      </c>
      <c r="L60" s="35">
        <v>7132</v>
      </c>
      <c r="M60" s="35">
        <v>4992</v>
      </c>
      <c r="N60" s="35"/>
      <c r="O60" s="35">
        <v>2369636</v>
      </c>
      <c r="P60" s="35">
        <v>3635965</v>
      </c>
      <c r="Q60" s="35">
        <v>2890135</v>
      </c>
      <c r="R60" s="35">
        <v>252000</v>
      </c>
    </row>
    <row r="61" spans="1:18" ht="13.5" customHeight="1">
      <c r="A61" s="20">
        <v>57</v>
      </c>
      <c r="B61" s="45" t="s">
        <v>286</v>
      </c>
      <c r="C61" s="44" t="s">
        <v>114</v>
      </c>
      <c r="D61" s="45" t="s">
        <v>316</v>
      </c>
      <c r="E61" s="20">
        <v>4</v>
      </c>
      <c r="F61" s="20">
        <v>2015</v>
      </c>
      <c r="G61" s="20">
        <v>3</v>
      </c>
      <c r="H61" s="20" t="s">
        <v>204</v>
      </c>
      <c r="I61" s="20" t="s">
        <v>52</v>
      </c>
      <c r="J61" s="20">
        <v>9</v>
      </c>
      <c r="K61" s="35">
        <v>1542693</v>
      </c>
      <c r="L61" s="35">
        <v>-139160</v>
      </c>
      <c r="M61" s="35">
        <v>-139160</v>
      </c>
      <c r="N61" s="35"/>
      <c r="O61" s="35">
        <v>2226835</v>
      </c>
      <c r="P61" s="35">
        <v>3727947</v>
      </c>
      <c r="Q61" s="35">
        <v>3138955</v>
      </c>
      <c r="R61" s="35">
        <v>302400</v>
      </c>
    </row>
    <row r="62" spans="1:18" ht="13.5" customHeight="1">
      <c r="A62" s="20">
        <v>58</v>
      </c>
      <c r="B62" s="45" t="s">
        <v>286</v>
      </c>
      <c r="C62" s="44" t="s">
        <v>114</v>
      </c>
      <c r="D62" s="45" t="s">
        <v>316</v>
      </c>
      <c r="E62" s="20">
        <v>4</v>
      </c>
      <c r="F62" s="20">
        <v>2015</v>
      </c>
      <c r="G62" s="20">
        <v>4</v>
      </c>
      <c r="H62" s="20" t="s">
        <v>205</v>
      </c>
      <c r="I62" s="20" t="s">
        <v>43</v>
      </c>
      <c r="J62" s="20">
        <v>12</v>
      </c>
      <c r="K62" s="35">
        <v>2310125</v>
      </c>
      <c r="L62" s="35">
        <v>-9680</v>
      </c>
      <c r="M62" s="35">
        <v>-25522</v>
      </c>
      <c r="N62" s="35">
        <v>-6611</v>
      </c>
      <c r="O62" s="35">
        <v>2504851</v>
      </c>
      <c r="P62" s="35">
        <v>3586028</v>
      </c>
      <c r="Q62" s="35">
        <v>2849766</v>
      </c>
      <c r="R62" s="35">
        <v>302400</v>
      </c>
    </row>
    <row r="63" spans="1:18" ht="13.5" customHeight="1">
      <c r="A63" s="20">
        <v>59</v>
      </c>
      <c r="B63" s="45" t="s">
        <v>286</v>
      </c>
      <c r="C63" s="44" t="s">
        <v>114</v>
      </c>
      <c r="D63" s="45" t="s">
        <v>316</v>
      </c>
      <c r="E63" s="20">
        <v>4</v>
      </c>
      <c r="F63" s="20">
        <v>2016</v>
      </c>
      <c r="G63" s="20">
        <v>1</v>
      </c>
      <c r="H63" s="20" t="s">
        <v>206</v>
      </c>
      <c r="I63" s="20" t="s">
        <v>44</v>
      </c>
      <c r="J63" s="20">
        <v>3</v>
      </c>
      <c r="K63" s="35">
        <v>585051</v>
      </c>
      <c r="L63" s="35">
        <v>14170</v>
      </c>
      <c r="M63" s="35">
        <v>14170</v>
      </c>
      <c r="N63" s="35">
        <v>14170</v>
      </c>
      <c r="O63" s="35">
        <v>2073308</v>
      </c>
      <c r="P63" s="35">
        <v>3425697</v>
      </c>
      <c r="Q63" s="35">
        <v>2818010</v>
      </c>
      <c r="R63" s="35">
        <v>302400</v>
      </c>
    </row>
    <row r="64" spans="1:18" ht="13.5" customHeight="1">
      <c r="A64" s="20">
        <v>60</v>
      </c>
      <c r="B64" s="45" t="s">
        <v>286</v>
      </c>
      <c r="C64" s="44" t="s">
        <v>114</v>
      </c>
      <c r="D64" s="45" t="s">
        <v>316</v>
      </c>
      <c r="E64" s="20">
        <v>4</v>
      </c>
      <c r="F64" s="20">
        <v>2016</v>
      </c>
      <c r="G64" s="20">
        <v>3</v>
      </c>
      <c r="H64" s="20" t="s">
        <v>208</v>
      </c>
      <c r="I64" s="20" t="s">
        <v>52</v>
      </c>
      <c r="J64" s="20">
        <v>9</v>
      </c>
      <c r="K64" s="35">
        <v>1388693</v>
      </c>
      <c r="L64" s="35">
        <v>-283558</v>
      </c>
      <c r="M64" s="35">
        <v>-283558</v>
      </c>
      <c r="N64" s="35">
        <v>-283558</v>
      </c>
      <c r="O64" s="35">
        <v>1883988</v>
      </c>
      <c r="P64" s="35">
        <v>3044687</v>
      </c>
      <c r="Q64" s="35">
        <v>2722478</v>
      </c>
      <c r="R64" s="35">
        <v>302400</v>
      </c>
    </row>
    <row r="65" spans="1:18" ht="13.5" customHeight="1">
      <c r="A65" s="20">
        <v>61</v>
      </c>
      <c r="B65" s="45" t="s">
        <v>286</v>
      </c>
      <c r="C65" s="44" t="s">
        <v>114</v>
      </c>
      <c r="D65" s="45" t="s">
        <v>316</v>
      </c>
      <c r="E65" s="20">
        <v>4</v>
      </c>
      <c r="F65" s="20">
        <v>2016</v>
      </c>
      <c r="G65" s="20">
        <v>4</v>
      </c>
      <c r="H65" s="20" t="s">
        <v>209</v>
      </c>
      <c r="I65" s="20" t="s">
        <v>43</v>
      </c>
      <c r="J65" s="20">
        <v>12</v>
      </c>
      <c r="K65" s="35">
        <v>2047675</v>
      </c>
      <c r="L65" s="35">
        <v>-93510</v>
      </c>
      <c r="M65" s="35">
        <v>-67323</v>
      </c>
      <c r="N65" s="35">
        <v>-87196</v>
      </c>
      <c r="O65" s="35">
        <v>2171119</v>
      </c>
      <c r="P65" s="35">
        <v>3673453</v>
      </c>
      <c r="Q65" s="35">
        <v>3673453</v>
      </c>
      <c r="R65" s="35">
        <v>302400</v>
      </c>
    </row>
    <row r="66" spans="1:18" ht="13.5" customHeight="1">
      <c r="A66" s="20">
        <v>62</v>
      </c>
      <c r="B66" s="45" t="s">
        <v>286</v>
      </c>
      <c r="C66" s="44" t="s">
        <v>114</v>
      </c>
      <c r="D66" s="45" t="s">
        <v>316</v>
      </c>
      <c r="E66" s="20">
        <v>4</v>
      </c>
      <c r="F66" s="20">
        <v>2017</v>
      </c>
      <c r="G66" s="20">
        <v>1</v>
      </c>
      <c r="H66" s="20" t="s">
        <v>210</v>
      </c>
      <c r="I66" s="20" t="s">
        <v>44</v>
      </c>
      <c r="J66" s="20">
        <v>3</v>
      </c>
      <c r="K66" s="35">
        <v>606242</v>
      </c>
      <c r="L66" s="35">
        <v>4252</v>
      </c>
      <c r="M66" s="35">
        <v>4252</v>
      </c>
      <c r="N66" s="35">
        <v>4252</v>
      </c>
      <c r="O66" s="35">
        <v>1806019</v>
      </c>
      <c r="P66" s="35">
        <v>2975550</v>
      </c>
      <c r="Q66" s="35">
        <v>2975550</v>
      </c>
      <c r="R66" s="35">
        <v>302400</v>
      </c>
    </row>
    <row r="67" spans="1:18" ht="13.5" customHeight="1">
      <c r="A67" s="20">
        <v>63</v>
      </c>
      <c r="B67" s="45" t="s">
        <v>286</v>
      </c>
      <c r="C67" s="44" t="s">
        <v>114</v>
      </c>
      <c r="D67" s="45" t="s">
        <v>316</v>
      </c>
      <c r="E67" s="20">
        <v>4</v>
      </c>
      <c r="F67" s="20">
        <v>2017</v>
      </c>
      <c r="G67" s="20">
        <v>2</v>
      </c>
      <c r="H67" s="20" t="s">
        <v>212</v>
      </c>
      <c r="I67" s="20" t="s">
        <v>51</v>
      </c>
      <c r="J67" s="20">
        <v>6</v>
      </c>
      <c r="K67" s="35">
        <v>1241472</v>
      </c>
      <c r="L67" s="35">
        <v>-4388</v>
      </c>
      <c r="M67" s="35">
        <v>-4388</v>
      </c>
      <c r="N67" s="35">
        <v>-4388</v>
      </c>
      <c r="O67" s="35">
        <v>1611261</v>
      </c>
      <c r="P67" s="35">
        <v>2858576</v>
      </c>
      <c r="Q67" s="35">
        <v>2637826</v>
      </c>
      <c r="R67" s="35">
        <v>302400</v>
      </c>
    </row>
    <row r="68" spans="1:18" ht="13.5" customHeight="1">
      <c r="A68" s="20">
        <v>64</v>
      </c>
      <c r="B68" s="45" t="s">
        <v>286</v>
      </c>
      <c r="C68" s="44" t="s">
        <v>114</v>
      </c>
      <c r="D68" s="45" t="s">
        <v>316</v>
      </c>
      <c r="E68" s="20">
        <v>4</v>
      </c>
      <c r="F68" s="20">
        <v>2017</v>
      </c>
      <c r="G68" s="20">
        <v>3</v>
      </c>
      <c r="H68" s="20" t="s">
        <v>213</v>
      </c>
      <c r="I68" s="20" t="s">
        <v>46</v>
      </c>
      <c r="J68" s="20">
        <v>9</v>
      </c>
      <c r="K68" s="35">
        <v>1582641</v>
      </c>
      <c r="L68" s="35">
        <v>-121984</v>
      </c>
      <c r="M68" s="35">
        <v>-121984</v>
      </c>
      <c r="N68" s="35">
        <v>-121984</v>
      </c>
      <c r="O68" s="35">
        <v>1589336</v>
      </c>
      <c r="P68" s="35">
        <v>2730421</v>
      </c>
      <c r="Q68" s="35">
        <v>2627267</v>
      </c>
      <c r="R68" s="35">
        <v>302400</v>
      </c>
    </row>
    <row r="69" spans="1:18" ht="13.5" customHeight="1">
      <c r="A69" s="20">
        <v>65</v>
      </c>
      <c r="B69" s="45" t="s">
        <v>286</v>
      </c>
      <c r="C69" s="44" t="s">
        <v>114</v>
      </c>
      <c r="D69" s="45" t="s">
        <v>316</v>
      </c>
      <c r="E69" s="20">
        <v>4</v>
      </c>
      <c r="F69" s="20">
        <v>2017</v>
      </c>
      <c r="G69" s="20">
        <v>4</v>
      </c>
      <c r="H69" s="20" t="s">
        <v>211</v>
      </c>
      <c r="I69" s="20" t="s">
        <v>43</v>
      </c>
      <c r="J69" s="20">
        <v>12</v>
      </c>
      <c r="K69" s="35">
        <v>2117452</v>
      </c>
      <c r="L69" s="35">
        <v>-387459</v>
      </c>
      <c r="M69" s="35">
        <v>-512725</v>
      </c>
      <c r="N69" s="35">
        <v>-501381</v>
      </c>
      <c r="O69" s="35">
        <v>1806019</v>
      </c>
      <c r="P69" s="35">
        <v>2975550</v>
      </c>
      <c r="Q69" s="35">
        <v>2750412</v>
      </c>
      <c r="R69" s="35">
        <v>302400</v>
      </c>
    </row>
    <row r="70" spans="1:18" ht="13.5" customHeight="1">
      <c r="A70" s="20">
        <v>66</v>
      </c>
      <c r="B70" s="45" t="s">
        <v>286</v>
      </c>
      <c r="C70" s="21" t="s">
        <v>114</v>
      </c>
      <c r="D70" s="45" t="s">
        <v>316</v>
      </c>
      <c r="E70" s="20">
        <v>4</v>
      </c>
      <c r="F70" s="20">
        <v>2018</v>
      </c>
      <c r="G70" s="20">
        <v>1</v>
      </c>
      <c r="H70" s="20" t="s">
        <v>257</v>
      </c>
      <c r="I70" s="20" t="s">
        <v>44</v>
      </c>
      <c r="J70" s="20">
        <f>G70*3</f>
        <v>3</v>
      </c>
      <c r="K70" s="37">
        <v>457980</v>
      </c>
      <c r="L70" s="37">
        <v>-93440</v>
      </c>
      <c r="M70" s="37">
        <v>-93440</v>
      </c>
      <c r="N70" s="37">
        <v>-93440</v>
      </c>
      <c r="O70" s="37">
        <v>1388554</v>
      </c>
      <c r="P70" s="37">
        <v>2666010</v>
      </c>
      <c r="Q70" s="37">
        <v>2450876</v>
      </c>
      <c r="R70" s="37">
        <v>302400</v>
      </c>
    </row>
    <row r="71" spans="1:18" ht="13.5" customHeight="1">
      <c r="A71" s="20">
        <v>67</v>
      </c>
      <c r="B71" s="45" t="s">
        <v>286</v>
      </c>
      <c r="C71" s="21" t="s">
        <v>114</v>
      </c>
      <c r="D71" s="45" t="s">
        <v>316</v>
      </c>
      <c r="E71" s="20">
        <v>4</v>
      </c>
      <c r="F71" s="20">
        <v>2018</v>
      </c>
      <c r="G71" s="20">
        <v>2</v>
      </c>
      <c r="H71" s="20" t="s">
        <v>264</v>
      </c>
      <c r="I71" s="20" t="s">
        <v>51</v>
      </c>
      <c r="J71" s="20">
        <f>G71*3</f>
        <v>6</v>
      </c>
      <c r="K71" s="37">
        <v>1125395</v>
      </c>
      <c r="L71" s="37">
        <v>-85178</v>
      </c>
      <c r="M71" s="37">
        <f>L71</f>
        <v>-85178</v>
      </c>
      <c r="N71" s="37">
        <v>-85178</v>
      </c>
      <c r="O71" s="37">
        <v>1363224</v>
      </c>
      <c r="P71" s="37">
        <v>2691328</v>
      </c>
      <c r="Q71" s="37">
        <v>2570976</v>
      </c>
      <c r="R71" s="37">
        <v>302400</v>
      </c>
    </row>
    <row r="72" spans="1:18" ht="13.5" customHeight="1">
      <c r="A72" s="20">
        <v>68</v>
      </c>
      <c r="B72" s="45" t="s">
        <v>286</v>
      </c>
      <c r="C72" s="21" t="s">
        <v>114</v>
      </c>
      <c r="D72" s="45" t="s">
        <v>316</v>
      </c>
      <c r="E72" s="20">
        <v>4</v>
      </c>
      <c r="F72" s="20">
        <v>2018</v>
      </c>
      <c r="G72" s="20">
        <v>3</v>
      </c>
      <c r="H72" s="20" t="s">
        <v>256</v>
      </c>
      <c r="I72" s="20" t="s">
        <v>46</v>
      </c>
      <c r="J72" s="20">
        <v>9</v>
      </c>
      <c r="K72" s="37">
        <v>1488133</v>
      </c>
      <c r="L72" s="37">
        <v>-178696</v>
      </c>
      <c r="M72" s="37">
        <v>-178696</v>
      </c>
      <c r="N72" s="37">
        <v>-178696</v>
      </c>
      <c r="O72" s="37">
        <v>1286852</v>
      </c>
      <c r="P72" s="37">
        <v>2411864</v>
      </c>
      <c r="Q72" s="37">
        <v>2015752</v>
      </c>
      <c r="R72" s="37">
        <v>302400</v>
      </c>
    </row>
    <row r="73" spans="1:18" ht="13.5" customHeight="1">
      <c r="A73" s="20">
        <v>69</v>
      </c>
      <c r="B73" s="45" t="s">
        <v>286</v>
      </c>
      <c r="C73" s="21" t="s">
        <v>114</v>
      </c>
      <c r="D73" s="45" t="s">
        <v>316</v>
      </c>
      <c r="E73" s="20">
        <v>4</v>
      </c>
      <c r="F73" s="20">
        <v>2018</v>
      </c>
      <c r="G73" s="20">
        <v>4</v>
      </c>
      <c r="H73" s="20" t="s">
        <v>265</v>
      </c>
      <c r="I73" s="20" t="s">
        <v>43</v>
      </c>
      <c r="J73" s="20">
        <f>G73*3</f>
        <v>12</v>
      </c>
      <c r="K73" s="37">
        <v>2177587</v>
      </c>
      <c r="L73" s="37">
        <v>-10273</v>
      </c>
      <c r="M73" s="37">
        <v>63638</v>
      </c>
      <c r="N73" s="37">
        <v>83436</v>
      </c>
      <c r="O73" s="37">
        <v>1482004</v>
      </c>
      <c r="P73" s="37">
        <v>2730756</v>
      </c>
      <c r="Q73" s="37">
        <v>2422182</v>
      </c>
      <c r="R73" s="37">
        <v>302400</v>
      </c>
    </row>
    <row r="74" spans="1:18" ht="13.5" customHeight="1">
      <c r="A74" s="20">
        <v>70</v>
      </c>
      <c r="B74" s="45" t="s">
        <v>286</v>
      </c>
      <c r="C74" s="21" t="s">
        <v>114</v>
      </c>
      <c r="D74" s="45" t="s">
        <v>316</v>
      </c>
      <c r="E74" s="20">
        <v>4</v>
      </c>
      <c r="F74" s="20">
        <v>2019</v>
      </c>
      <c r="G74" s="20">
        <v>1</v>
      </c>
      <c r="H74" s="20" t="s">
        <v>277</v>
      </c>
      <c r="I74" s="20" t="s">
        <v>44</v>
      </c>
      <c r="J74" s="20">
        <v>3</v>
      </c>
      <c r="K74" s="37">
        <v>423419</v>
      </c>
      <c r="L74" s="37">
        <v>-175240</v>
      </c>
      <c r="M74" s="37">
        <v>-175240</v>
      </c>
      <c r="N74" s="37">
        <v>-175240</v>
      </c>
      <c r="O74" s="37">
        <v>1153297</v>
      </c>
      <c r="P74" s="37">
        <v>2339087</v>
      </c>
      <c r="Q74" s="37">
        <v>1981256</v>
      </c>
      <c r="R74" s="37">
        <v>302400</v>
      </c>
    </row>
    <row r="75" spans="1:18" ht="13.5" customHeight="1">
      <c r="A75" s="20">
        <v>71</v>
      </c>
      <c r="B75" s="45" t="s">
        <v>286</v>
      </c>
      <c r="C75" s="21" t="s">
        <v>114</v>
      </c>
      <c r="D75" s="45" t="s">
        <v>316</v>
      </c>
      <c r="E75" s="20">
        <v>4</v>
      </c>
      <c r="F75" s="20">
        <v>2019</v>
      </c>
      <c r="G75" s="20">
        <v>2</v>
      </c>
      <c r="H75" s="20" t="s">
        <v>278</v>
      </c>
      <c r="I75" s="20" t="s">
        <v>51</v>
      </c>
      <c r="J75" s="20">
        <v>6</v>
      </c>
      <c r="K75" s="37">
        <v>884848</v>
      </c>
      <c r="L75" s="37">
        <v>-228799</v>
      </c>
      <c r="M75" s="37">
        <v>-228799</v>
      </c>
      <c r="N75" s="37">
        <v>-228799</v>
      </c>
      <c r="O75" s="37">
        <v>1092472</v>
      </c>
      <c r="P75" s="37">
        <v>2179332</v>
      </c>
      <c r="Q75" s="37">
        <v>1923124</v>
      </c>
      <c r="R75" s="37">
        <v>302400</v>
      </c>
    </row>
    <row r="76" spans="1:18" ht="13.5" customHeight="1">
      <c r="A76" s="20">
        <v>72</v>
      </c>
      <c r="B76" s="45" t="s">
        <v>286</v>
      </c>
      <c r="C76" s="21" t="s">
        <v>114</v>
      </c>
      <c r="D76" s="45" t="s">
        <v>316</v>
      </c>
      <c r="E76" s="20">
        <v>4</v>
      </c>
      <c r="F76" s="20">
        <v>2019</v>
      </c>
      <c r="G76" s="20">
        <v>3</v>
      </c>
      <c r="H76" s="20" t="s">
        <v>279</v>
      </c>
      <c r="I76" s="20" t="s">
        <v>46</v>
      </c>
      <c r="J76" s="20">
        <v>3</v>
      </c>
      <c r="K76" s="37">
        <v>1291279</v>
      </c>
      <c r="L76" s="37">
        <v>-382585</v>
      </c>
      <c r="M76" s="37">
        <v>-382585</v>
      </c>
      <c r="N76" s="37">
        <v>-382585</v>
      </c>
      <c r="O76" s="37">
        <v>1025371</v>
      </c>
      <c r="P76" s="37">
        <v>2140573</v>
      </c>
      <c r="Q76" s="37">
        <v>1770640</v>
      </c>
      <c r="R76" s="37">
        <v>302400</v>
      </c>
    </row>
    <row r="77" spans="1:18" ht="13.5" customHeight="1">
      <c r="A77" s="20">
        <v>73</v>
      </c>
      <c r="B77" s="45" t="s">
        <v>286</v>
      </c>
      <c r="C77" s="21" t="s">
        <v>114</v>
      </c>
      <c r="D77" s="45" t="s">
        <v>316</v>
      </c>
      <c r="E77" s="20">
        <v>4</v>
      </c>
      <c r="F77" s="20">
        <v>2019</v>
      </c>
      <c r="G77" s="20">
        <v>4</v>
      </c>
      <c r="H77" s="20" t="s">
        <v>281</v>
      </c>
      <c r="I77" s="20" t="s">
        <v>43</v>
      </c>
      <c r="J77" s="20">
        <v>12</v>
      </c>
      <c r="K77" s="37">
        <v>2432783</v>
      </c>
      <c r="L77" s="37">
        <v>1324</v>
      </c>
      <c r="M77" s="37">
        <v>34694</v>
      </c>
      <c r="N77" s="37">
        <v>9581</v>
      </c>
      <c r="O77" s="37">
        <v>1240475</v>
      </c>
      <c r="P77" s="37">
        <v>2657673</v>
      </c>
      <c r="Q77" s="37">
        <v>2348260</v>
      </c>
      <c r="R77" s="37">
        <v>302400</v>
      </c>
    </row>
    <row r="78" spans="1:18" ht="13.5" customHeight="1">
      <c r="A78" s="20">
        <v>74</v>
      </c>
      <c r="B78" s="45" t="s">
        <v>295</v>
      </c>
      <c r="C78" s="44" t="s">
        <v>115</v>
      </c>
      <c r="D78" s="45" t="s">
        <v>317</v>
      </c>
      <c r="E78" s="20">
        <v>5</v>
      </c>
      <c r="F78" s="20">
        <v>2015</v>
      </c>
      <c r="G78" s="20">
        <v>1</v>
      </c>
      <c r="H78" s="20" t="s">
        <v>202</v>
      </c>
      <c r="I78" s="20" t="s">
        <v>43</v>
      </c>
      <c r="J78" s="20">
        <v>3</v>
      </c>
      <c r="K78" s="35">
        <v>76792484</v>
      </c>
      <c r="L78" s="35">
        <v>16517376</v>
      </c>
      <c r="M78" s="35">
        <v>13667557</v>
      </c>
      <c r="N78" s="35">
        <v>15760416</v>
      </c>
      <c r="O78" s="35">
        <v>73329927</v>
      </c>
      <c r="P78" s="35">
        <v>2591330151</v>
      </c>
      <c r="Q78" s="35">
        <v>2223528684</v>
      </c>
      <c r="R78" s="35">
        <v>11441460</v>
      </c>
    </row>
    <row r="79" spans="1:18" ht="13.5" customHeight="1">
      <c r="A79" s="20">
        <v>75</v>
      </c>
      <c r="B79" s="45" t="s">
        <v>295</v>
      </c>
      <c r="C79" s="44" t="s">
        <v>115</v>
      </c>
      <c r="D79" s="45" t="s">
        <v>317</v>
      </c>
      <c r="E79" s="20">
        <v>5</v>
      </c>
      <c r="F79" s="20">
        <v>2015</v>
      </c>
      <c r="G79" s="20">
        <v>2</v>
      </c>
      <c r="H79" s="20" t="s">
        <v>203</v>
      </c>
      <c r="I79" s="20" t="s">
        <v>44</v>
      </c>
      <c r="J79" s="20">
        <v>6</v>
      </c>
      <c r="K79" s="35">
        <v>168642000</v>
      </c>
      <c r="L79" s="35">
        <v>39113000</v>
      </c>
      <c r="M79" s="35">
        <v>31287000</v>
      </c>
      <c r="N79" s="35">
        <v>34074000</v>
      </c>
      <c r="O79" s="35">
        <v>7332900</v>
      </c>
      <c r="P79" s="35">
        <v>2591330151</v>
      </c>
      <c r="Q79" s="35">
        <v>2223528684</v>
      </c>
      <c r="R79" s="35">
        <v>11441460</v>
      </c>
    </row>
    <row r="80" spans="1:18" ht="13.5" customHeight="1">
      <c r="A80" s="20">
        <v>76</v>
      </c>
      <c r="B80" s="45" t="s">
        <v>295</v>
      </c>
      <c r="C80" s="44" t="s">
        <v>115</v>
      </c>
      <c r="D80" s="45" t="s">
        <v>317</v>
      </c>
      <c r="E80" s="20">
        <v>5</v>
      </c>
      <c r="F80" s="20">
        <v>2015</v>
      </c>
      <c r="G80" s="20">
        <v>3</v>
      </c>
      <c r="H80" s="20" t="s">
        <v>204</v>
      </c>
      <c r="I80" s="20" t="s">
        <v>51</v>
      </c>
      <c r="J80" s="20">
        <v>9</v>
      </c>
      <c r="K80" s="35">
        <v>257590000</v>
      </c>
      <c r="L80" s="35">
        <v>60372000</v>
      </c>
      <c r="M80" s="35">
        <v>48093000</v>
      </c>
      <c r="N80" s="35">
        <v>50428000</v>
      </c>
      <c r="O80" s="35">
        <v>73209000</v>
      </c>
      <c r="P80" s="35">
        <v>2591330151</v>
      </c>
      <c r="Q80" s="35">
        <v>2223528684</v>
      </c>
      <c r="R80" s="35">
        <v>14464000</v>
      </c>
    </row>
    <row r="81" spans="1:18" ht="13.5" customHeight="1">
      <c r="A81" s="20">
        <v>77</v>
      </c>
      <c r="B81" s="45" t="s">
        <v>295</v>
      </c>
      <c r="C81" s="44" t="s">
        <v>115</v>
      </c>
      <c r="D81" s="45" t="s">
        <v>317</v>
      </c>
      <c r="E81" s="20">
        <v>5</v>
      </c>
      <c r="F81" s="20">
        <v>2015</v>
      </c>
      <c r="G81" s="20">
        <v>4</v>
      </c>
      <c r="H81" s="20" t="s">
        <v>205</v>
      </c>
      <c r="I81" s="20" t="s">
        <v>52</v>
      </c>
      <c r="J81" s="20">
        <v>12</v>
      </c>
      <c r="K81" s="35">
        <v>337404230</v>
      </c>
      <c r="L81" s="35">
        <v>75038117</v>
      </c>
      <c r="M81" s="35">
        <v>65868773</v>
      </c>
      <c r="N81" s="35">
        <v>66207477</v>
      </c>
      <c r="O81" s="35">
        <v>73329927</v>
      </c>
      <c r="P81" s="35">
        <v>2591330151</v>
      </c>
      <c r="Q81" s="35">
        <v>2223528684</v>
      </c>
      <c r="R81" s="35">
        <v>14463986</v>
      </c>
    </row>
    <row r="82" spans="1:18" ht="13.5" customHeight="1">
      <c r="A82" s="20">
        <v>78</v>
      </c>
      <c r="B82" s="45" t="s">
        <v>295</v>
      </c>
      <c r="C82" s="44" t="s">
        <v>115</v>
      </c>
      <c r="D82" s="45" t="s">
        <v>317</v>
      </c>
      <c r="E82" s="20">
        <v>5</v>
      </c>
      <c r="F82" s="20">
        <v>2016</v>
      </c>
      <c r="G82" s="20">
        <v>1</v>
      </c>
      <c r="H82" s="20" t="s">
        <v>206</v>
      </c>
      <c r="I82" s="20" t="s">
        <v>43</v>
      </c>
      <c r="J82" s="20">
        <v>3</v>
      </c>
      <c r="K82" s="35">
        <v>80271597</v>
      </c>
      <c r="L82" s="35">
        <v>22582932</v>
      </c>
      <c r="M82" s="35">
        <v>19418837</v>
      </c>
      <c r="N82" s="35">
        <v>14479322</v>
      </c>
      <c r="O82" s="35">
        <v>84109052</v>
      </c>
      <c r="P82" s="35">
        <v>348386564</v>
      </c>
      <c r="Q82" s="35">
        <v>3029370984</v>
      </c>
      <c r="R82" s="35">
        <v>14463986</v>
      </c>
    </row>
    <row r="83" spans="1:18" ht="13.5" customHeight="1">
      <c r="A83" s="20">
        <v>79</v>
      </c>
      <c r="B83" s="45" t="s">
        <v>295</v>
      </c>
      <c r="C83" s="44" t="s">
        <v>115</v>
      </c>
      <c r="D83" s="45" t="s">
        <v>317</v>
      </c>
      <c r="E83" s="20">
        <v>5</v>
      </c>
      <c r="F83" s="20">
        <v>2016</v>
      </c>
      <c r="G83" s="20">
        <v>2</v>
      </c>
      <c r="H83" s="20" t="s">
        <v>207</v>
      </c>
      <c r="I83" s="20" t="s">
        <v>44</v>
      </c>
      <c r="J83" s="20">
        <v>6</v>
      </c>
      <c r="K83" s="35">
        <v>174069317</v>
      </c>
      <c r="L83" s="35">
        <v>43993069</v>
      </c>
      <c r="M83" s="35">
        <v>33637748</v>
      </c>
      <c r="N83" s="35">
        <v>64318139</v>
      </c>
      <c r="O83" s="35">
        <v>80101766</v>
      </c>
      <c r="P83" s="35">
        <v>3277587291</v>
      </c>
      <c r="Q83" s="35">
        <v>2848970687</v>
      </c>
      <c r="R83" s="35">
        <v>14463986</v>
      </c>
    </row>
    <row r="84" spans="1:18" s="2" customFormat="1" ht="13.5" customHeight="1">
      <c r="A84" s="20">
        <v>80</v>
      </c>
      <c r="B84" s="45" t="s">
        <v>295</v>
      </c>
      <c r="C84" s="44" t="s">
        <v>115</v>
      </c>
      <c r="D84" s="45" t="s">
        <v>317</v>
      </c>
      <c r="E84" s="20">
        <v>5</v>
      </c>
      <c r="F84" s="20">
        <v>2016</v>
      </c>
      <c r="G84" s="20">
        <v>3</v>
      </c>
      <c r="H84" s="20" t="s">
        <v>208</v>
      </c>
      <c r="I84" s="20" t="s">
        <v>51</v>
      </c>
      <c r="J84" s="20">
        <v>9</v>
      </c>
      <c r="K84" s="35">
        <v>274467981</v>
      </c>
      <c r="L84" s="35">
        <v>72003989</v>
      </c>
      <c r="M84" s="35">
        <v>57095441</v>
      </c>
      <c r="N84" s="35">
        <v>91720015</v>
      </c>
      <c r="O84" s="35">
        <v>83104117</v>
      </c>
      <c r="P84" s="35">
        <v>3389611481</v>
      </c>
      <c r="Q84" s="35">
        <v>2946775849</v>
      </c>
      <c r="R84" s="35">
        <v>14463986</v>
      </c>
    </row>
    <row r="85" spans="1:18" s="2" customFormat="1" ht="13.5" customHeight="1">
      <c r="A85" s="20">
        <v>81</v>
      </c>
      <c r="B85" s="45" t="s">
        <v>295</v>
      </c>
      <c r="C85" s="44" t="s">
        <v>115</v>
      </c>
      <c r="D85" s="45" t="s">
        <v>317</v>
      </c>
      <c r="E85" s="20">
        <v>5</v>
      </c>
      <c r="F85" s="20">
        <v>2016</v>
      </c>
      <c r="G85" s="20">
        <v>4</v>
      </c>
      <c r="H85" s="20" t="s">
        <v>209</v>
      </c>
      <c r="I85" s="20" t="s">
        <v>46</v>
      </c>
      <c r="J85" s="20">
        <v>12</v>
      </c>
      <c r="K85" s="35">
        <v>381320782</v>
      </c>
      <c r="L85" s="35">
        <v>90339456</v>
      </c>
      <c r="M85" s="35">
        <v>71439347</v>
      </c>
      <c r="N85" s="35">
        <v>103500021</v>
      </c>
      <c r="O85" s="35">
        <v>84109052</v>
      </c>
      <c r="P85" s="35">
        <v>3483865564</v>
      </c>
      <c r="Q85" s="35">
        <v>3029370984</v>
      </c>
      <c r="R85" s="35">
        <v>14463986</v>
      </c>
    </row>
    <row r="86" spans="1:18" ht="13.5" customHeight="1">
      <c r="A86" s="20">
        <v>82</v>
      </c>
      <c r="B86" s="45" t="s">
        <v>295</v>
      </c>
      <c r="C86" s="44" t="s">
        <v>115</v>
      </c>
      <c r="D86" s="45" t="s">
        <v>317</v>
      </c>
      <c r="E86" s="20">
        <v>5</v>
      </c>
      <c r="F86" s="20">
        <v>2017</v>
      </c>
      <c r="G86" s="20">
        <v>1</v>
      </c>
      <c r="H86" s="20" t="s">
        <v>210</v>
      </c>
      <c r="I86" s="20" t="s">
        <v>43</v>
      </c>
      <c r="J86" s="20">
        <v>3</v>
      </c>
      <c r="K86" s="35">
        <v>115941056</v>
      </c>
      <c r="L86" s="35">
        <v>31208104</v>
      </c>
      <c r="M86" s="35">
        <v>26019083</v>
      </c>
      <c r="N86" s="35">
        <v>24292900</v>
      </c>
      <c r="O86" s="35">
        <v>86204106</v>
      </c>
      <c r="P86" s="35">
        <v>3545062986</v>
      </c>
      <c r="Q86" s="35">
        <v>3077751711</v>
      </c>
      <c r="R86" s="35">
        <v>14463986</v>
      </c>
    </row>
    <row r="87" spans="1:18" ht="13.5" customHeight="1">
      <c r="A87" s="20">
        <v>83</v>
      </c>
      <c r="B87" s="45" t="s">
        <v>295</v>
      </c>
      <c r="C87" s="44" t="s">
        <v>115</v>
      </c>
      <c r="D87" s="45" t="s">
        <v>317</v>
      </c>
      <c r="E87" s="20">
        <v>5</v>
      </c>
      <c r="F87" s="20">
        <v>2017</v>
      </c>
      <c r="G87" s="20">
        <v>2</v>
      </c>
      <c r="H87" s="20" t="s">
        <v>212</v>
      </c>
      <c r="I87" s="20" t="s">
        <v>44</v>
      </c>
      <c r="J87" s="20">
        <v>6</v>
      </c>
      <c r="K87" s="35">
        <v>246575403</v>
      </c>
      <c r="L87" s="35">
        <v>52048768</v>
      </c>
      <c r="M87" s="35">
        <v>39459944</v>
      </c>
      <c r="N87" s="35">
        <v>45477615</v>
      </c>
      <c r="O87" s="35">
        <v>92348156</v>
      </c>
      <c r="P87" s="35">
        <v>3455038645</v>
      </c>
      <c r="Q87" s="35">
        <v>2974558106</v>
      </c>
      <c r="R87" s="35">
        <v>14463986</v>
      </c>
    </row>
    <row r="88" spans="1:18" ht="13.5" customHeight="1">
      <c r="A88" s="20">
        <v>84</v>
      </c>
      <c r="B88" s="45" t="s">
        <v>295</v>
      </c>
      <c r="C88" s="44" t="s">
        <v>115</v>
      </c>
      <c r="D88" s="45" t="s">
        <v>317</v>
      </c>
      <c r="E88" s="20">
        <v>5</v>
      </c>
      <c r="F88" s="20">
        <v>2017</v>
      </c>
      <c r="G88" s="20">
        <v>4</v>
      </c>
      <c r="H88" s="20" t="s">
        <v>211</v>
      </c>
      <c r="I88" s="20" t="s">
        <v>46</v>
      </c>
      <c r="J88" s="20">
        <v>12</v>
      </c>
      <c r="K88" s="35">
        <v>384546907</v>
      </c>
      <c r="L88" s="35">
        <v>78169119</v>
      </c>
      <c r="M88" s="35">
        <v>60087491</v>
      </c>
      <c r="N88" s="35">
        <v>89087424</v>
      </c>
      <c r="O88" s="35">
        <v>97114640</v>
      </c>
      <c r="P88" s="35">
        <v>4102242820</v>
      </c>
      <c r="Q88" s="35">
        <v>3591047786</v>
      </c>
      <c r="R88" s="35">
        <v>14463986</v>
      </c>
    </row>
    <row r="89" spans="1:18" ht="13.5" customHeight="1">
      <c r="A89" s="20">
        <v>85</v>
      </c>
      <c r="B89" s="45" t="s">
        <v>295</v>
      </c>
      <c r="C89" s="21" t="s">
        <v>115</v>
      </c>
      <c r="D89" s="45" t="s">
        <v>317</v>
      </c>
      <c r="E89" s="20">
        <v>5</v>
      </c>
      <c r="F89" s="20">
        <v>2018</v>
      </c>
      <c r="G89" s="20">
        <v>2</v>
      </c>
      <c r="H89" s="20" t="s">
        <v>264</v>
      </c>
      <c r="I89" s="20" t="s">
        <v>269</v>
      </c>
      <c r="J89" s="20">
        <f>G89*3</f>
        <v>6</v>
      </c>
      <c r="K89" s="37">
        <f>186686407+30284865+59564776+10267288</f>
        <v>286803336</v>
      </c>
      <c r="L89" s="37">
        <v>45842742</v>
      </c>
      <c r="M89" s="37">
        <v>39625177</v>
      </c>
      <c r="N89" s="37">
        <v>35435896</v>
      </c>
      <c r="O89" s="37">
        <v>103599336</v>
      </c>
      <c r="P89" s="37">
        <v>4371407692</v>
      </c>
      <c r="Q89" s="37">
        <v>3911219542</v>
      </c>
      <c r="R89" s="37">
        <v>14463986</v>
      </c>
    </row>
    <row r="90" spans="1:18" ht="13.5" customHeight="1">
      <c r="A90" s="20">
        <v>86</v>
      </c>
      <c r="B90" s="45" t="s">
        <v>295</v>
      </c>
      <c r="C90" s="21" t="s">
        <v>115</v>
      </c>
      <c r="D90" s="45" t="s">
        <v>317</v>
      </c>
      <c r="E90" s="20">
        <v>5</v>
      </c>
      <c r="F90" s="20">
        <v>2018</v>
      </c>
      <c r="G90" s="20">
        <v>3</v>
      </c>
      <c r="H90" s="20" t="s">
        <v>256</v>
      </c>
      <c r="I90" s="20" t="s">
        <v>51</v>
      </c>
      <c r="J90" s="20">
        <f>G90*3</f>
        <v>9</v>
      </c>
      <c r="K90" s="37">
        <f>274497016+43527191+75102421+11683545</f>
        <v>404810173</v>
      </c>
      <c r="L90" s="37">
        <v>70268337</v>
      </c>
      <c r="M90" s="37">
        <v>62911088</v>
      </c>
      <c r="N90" s="37">
        <v>54947906</v>
      </c>
      <c r="O90" s="37">
        <v>102532407</v>
      </c>
      <c r="P90" s="37">
        <v>4555172579</v>
      </c>
      <c r="Q90" s="37">
        <v>4082489438</v>
      </c>
      <c r="R90" s="37">
        <v>14463986</v>
      </c>
    </row>
    <row r="91" spans="1:18" ht="13.5" customHeight="1">
      <c r="A91" s="20">
        <v>87</v>
      </c>
      <c r="B91" s="45" t="s">
        <v>295</v>
      </c>
      <c r="C91" s="21" t="s">
        <v>115</v>
      </c>
      <c r="D91" s="45" t="s">
        <v>317</v>
      </c>
      <c r="E91" s="20">
        <v>5</v>
      </c>
      <c r="F91" s="20">
        <v>2018</v>
      </c>
      <c r="G91" s="20">
        <v>4</v>
      </c>
      <c r="H91" s="20" t="s">
        <v>265</v>
      </c>
      <c r="I91" s="20" t="s">
        <v>46</v>
      </c>
      <c r="J91" s="20">
        <v>12</v>
      </c>
      <c r="K91" s="37">
        <v>345176745</v>
      </c>
      <c r="L91" s="37">
        <v>103187703</v>
      </c>
      <c r="M91" s="37">
        <v>94981086</v>
      </c>
      <c r="N91" s="37">
        <v>78433153</v>
      </c>
      <c r="O91" s="37">
        <v>103668719</v>
      </c>
      <c r="P91" s="37">
        <v>4954156938</v>
      </c>
      <c r="Q91" s="37">
        <v>4463645183</v>
      </c>
      <c r="R91" s="37">
        <v>212438802</v>
      </c>
    </row>
    <row r="92" spans="1:18" ht="13.5" customHeight="1">
      <c r="A92" s="20">
        <v>88</v>
      </c>
      <c r="B92" s="45" t="s">
        <v>295</v>
      </c>
      <c r="C92" s="21" t="s">
        <v>115</v>
      </c>
      <c r="D92" s="45" t="s">
        <v>317</v>
      </c>
      <c r="E92" s="20">
        <v>5</v>
      </c>
      <c r="F92" s="20">
        <v>2019</v>
      </c>
      <c r="G92" s="20">
        <v>1</v>
      </c>
      <c r="H92" s="20" t="s">
        <v>277</v>
      </c>
      <c r="I92" s="20" t="s">
        <v>43</v>
      </c>
      <c r="J92" s="20">
        <v>3</v>
      </c>
      <c r="K92" s="37">
        <v>118516765</v>
      </c>
      <c r="L92" s="37">
        <v>45101037</v>
      </c>
      <c r="M92" s="37">
        <v>41147512</v>
      </c>
      <c r="N92" s="37">
        <v>47030198</v>
      </c>
      <c r="O92" s="37">
        <v>173226388</v>
      </c>
      <c r="P92" s="37">
        <v>6427324068</v>
      </c>
      <c r="Q92" s="37">
        <v>5850853700</v>
      </c>
      <c r="R92" s="37">
        <v>251811463</v>
      </c>
    </row>
    <row r="93" spans="1:18" ht="13.5" customHeight="1">
      <c r="A93" s="20">
        <v>89</v>
      </c>
      <c r="B93" s="45" t="s">
        <v>295</v>
      </c>
      <c r="C93" s="21" t="s">
        <v>115</v>
      </c>
      <c r="D93" s="45" t="s">
        <v>317</v>
      </c>
      <c r="E93" s="20">
        <v>5</v>
      </c>
      <c r="F93" s="20">
        <v>2019</v>
      </c>
      <c r="G93" s="20">
        <v>2</v>
      </c>
      <c r="H93" s="20" t="s">
        <v>278</v>
      </c>
      <c r="I93" s="20" t="s">
        <v>44</v>
      </c>
      <c r="J93" s="20">
        <v>6</v>
      </c>
      <c r="K93" s="37">
        <v>277987450</v>
      </c>
      <c r="L93" s="37">
        <v>74115996</v>
      </c>
      <c r="M93" s="37">
        <v>63024694</v>
      </c>
      <c r="N93" s="37">
        <v>63268312</v>
      </c>
      <c r="O93" s="37">
        <v>190354450</v>
      </c>
      <c r="P93" s="37">
        <v>6488604016</v>
      </c>
      <c r="Q93" s="37">
        <v>5904813364</v>
      </c>
      <c r="R93" s="37">
        <v>251811463</v>
      </c>
    </row>
    <row r="94" spans="1:18" ht="13.5" customHeight="1">
      <c r="A94" s="20">
        <v>90</v>
      </c>
      <c r="B94" s="45" t="s">
        <v>295</v>
      </c>
      <c r="C94" s="21" t="s">
        <v>115</v>
      </c>
      <c r="D94" s="45" t="s">
        <v>317</v>
      </c>
      <c r="E94" s="20">
        <v>5</v>
      </c>
      <c r="F94" s="20">
        <v>2019</v>
      </c>
      <c r="G94" s="20">
        <v>3</v>
      </c>
      <c r="H94" s="20" t="s">
        <v>279</v>
      </c>
      <c r="I94" s="20" t="s">
        <v>51</v>
      </c>
      <c r="J94" s="20">
        <v>9</v>
      </c>
      <c r="K94" s="37">
        <v>513655659</v>
      </c>
      <c r="L94" s="37">
        <v>103104075</v>
      </c>
      <c r="M94" s="37">
        <v>90739590</v>
      </c>
      <c r="N94" s="37">
        <v>94051274</v>
      </c>
      <c r="O94" s="37">
        <v>196410527</v>
      </c>
      <c r="P94" s="37">
        <v>6606271074</v>
      </c>
      <c r="Q94" s="37">
        <v>5991430448</v>
      </c>
      <c r="R94" s="37">
        <v>251811463</v>
      </c>
    </row>
    <row r="95" spans="1:18" ht="13.5" customHeight="1">
      <c r="A95" s="20">
        <v>91</v>
      </c>
      <c r="B95" s="45" t="s">
        <v>295</v>
      </c>
      <c r="C95" s="21" t="s">
        <v>115</v>
      </c>
      <c r="D95" s="45" t="s">
        <v>317</v>
      </c>
      <c r="E95" s="20">
        <v>5</v>
      </c>
      <c r="F95" s="20">
        <v>2020</v>
      </c>
      <c r="G95" s="49">
        <v>1</v>
      </c>
      <c r="H95" s="20" t="s">
        <v>309</v>
      </c>
      <c r="I95" s="20" t="s">
        <v>43</v>
      </c>
      <c r="J95" s="20">
        <v>3</v>
      </c>
      <c r="K95" s="41">
        <v>264512756</v>
      </c>
      <c r="L95" s="37">
        <v>46292898</v>
      </c>
      <c r="M95" s="37">
        <v>40928722</v>
      </c>
      <c r="N95" s="37">
        <v>25043993</v>
      </c>
      <c r="O95" s="37">
        <v>205761972</v>
      </c>
      <c r="P95" s="37">
        <v>7280786627</v>
      </c>
      <c r="Q95" s="37">
        <v>6645249643</v>
      </c>
      <c r="R95" s="37">
        <v>17772613</v>
      </c>
    </row>
    <row r="96" spans="1:18" ht="13.5" customHeight="1">
      <c r="A96" s="20">
        <v>92</v>
      </c>
      <c r="B96" s="45" t="s">
        <v>295</v>
      </c>
      <c r="C96" s="21" t="s">
        <v>115</v>
      </c>
      <c r="D96" s="45" t="s">
        <v>317</v>
      </c>
      <c r="E96" s="20">
        <v>5</v>
      </c>
      <c r="F96" s="20">
        <v>2020</v>
      </c>
      <c r="G96" s="49">
        <v>2</v>
      </c>
      <c r="H96" s="20" t="s">
        <v>310</v>
      </c>
      <c r="I96" s="20" t="s">
        <v>44</v>
      </c>
      <c r="J96" s="20">
        <v>6</v>
      </c>
      <c r="K96" s="41">
        <v>328139519</v>
      </c>
      <c r="L96" s="37">
        <v>74306223</v>
      </c>
      <c r="M96" s="37">
        <v>61034795</v>
      </c>
      <c r="N96" s="37">
        <v>78848973</v>
      </c>
      <c r="O96" s="37">
        <v>208365905</v>
      </c>
      <c r="P96" s="37">
        <v>7766507170</v>
      </c>
      <c r="Q96" s="37">
        <v>7096145351</v>
      </c>
      <c r="R96" s="37">
        <v>17772613</v>
      </c>
    </row>
    <row r="97" spans="1:18" ht="13.5" customHeight="1">
      <c r="A97" s="20">
        <v>93</v>
      </c>
      <c r="B97" s="45" t="s">
        <v>295</v>
      </c>
      <c r="C97" s="21" t="s">
        <v>115</v>
      </c>
      <c r="D97" s="45" t="s">
        <v>317</v>
      </c>
      <c r="E97" s="20">
        <v>5</v>
      </c>
      <c r="F97" s="20">
        <v>2020</v>
      </c>
      <c r="G97" s="49">
        <v>3</v>
      </c>
      <c r="H97" s="20" t="s">
        <v>311</v>
      </c>
      <c r="I97" s="20" t="s">
        <v>51</v>
      </c>
      <c r="J97" s="20">
        <v>9</v>
      </c>
      <c r="K97" s="41">
        <v>275115773</v>
      </c>
      <c r="L97" s="37">
        <v>116622568</v>
      </c>
      <c r="M97" s="37">
        <v>102300497</v>
      </c>
      <c r="N97" s="37">
        <v>96580694</v>
      </c>
      <c r="O97" s="37">
        <v>215265446</v>
      </c>
      <c r="P97" s="37">
        <v>7924720855</v>
      </c>
      <c r="Q97" s="37">
        <v>7245257626</v>
      </c>
      <c r="R97" s="37">
        <v>17772613</v>
      </c>
    </row>
    <row r="98" spans="1:18" ht="13.5" customHeight="1">
      <c r="A98" s="20">
        <v>94</v>
      </c>
      <c r="B98" s="45" t="s">
        <v>301</v>
      </c>
      <c r="C98" s="44" t="s">
        <v>116</v>
      </c>
      <c r="D98" s="45" t="s">
        <v>318</v>
      </c>
      <c r="E98" s="20">
        <v>6</v>
      </c>
      <c r="F98" s="20">
        <v>2015</v>
      </c>
      <c r="G98" s="20">
        <v>1</v>
      </c>
      <c r="H98" s="20" t="s">
        <v>202</v>
      </c>
      <c r="I98" s="20" t="s">
        <v>43</v>
      </c>
      <c r="J98" s="20">
        <v>3</v>
      </c>
      <c r="K98" s="35">
        <v>562775</v>
      </c>
      <c r="L98" s="35">
        <v>397879</v>
      </c>
      <c r="M98" s="35">
        <v>373204</v>
      </c>
      <c r="N98" s="35">
        <v>373204</v>
      </c>
      <c r="O98" s="35">
        <v>160341</v>
      </c>
      <c r="P98" s="35">
        <v>19076000</v>
      </c>
      <c r="Q98" s="35">
        <v>14176714</v>
      </c>
      <c r="R98" s="35">
        <v>1000000</v>
      </c>
    </row>
    <row r="99" spans="1:18" ht="13.5" customHeight="1">
      <c r="A99" s="20">
        <v>95</v>
      </c>
      <c r="B99" s="45" t="s">
        <v>301</v>
      </c>
      <c r="C99" s="44" t="s">
        <v>116</v>
      </c>
      <c r="D99" s="45" t="s">
        <v>318</v>
      </c>
      <c r="E99" s="20">
        <v>6</v>
      </c>
      <c r="F99" s="20">
        <v>2015</v>
      </c>
      <c r="G99" s="20">
        <v>2</v>
      </c>
      <c r="H99" s="20" t="s">
        <v>203</v>
      </c>
      <c r="I99" s="20" t="s">
        <v>44</v>
      </c>
      <c r="J99" s="20">
        <v>6</v>
      </c>
      <c r="K99" s="35">
        <v>1171649</v>
      </c>
      <c r="L99" s="35">
        <v>830569</v>
      </c>
      <c r="M99" s="35">
        <v>749467</v>
      </c>
      <c r="N99" s="35">
        <v>749467</v>
      </c>
      <c r="O99" s="35">
        <v>173181</v>
      </c>
      <c r="P99" s="35">
        <v>16436239</v>
      </c>
      <c r="Q99" s="35">
        <v>11860690</v>
      </c>
      <c r="R99" s="35">
        <v>1000000</v>
      </c>
    </row>
    <row r="100" spans="1:18" ht="13.5" customHeight="1">
      <c r="A100" s="20">
        <v>96</v>
      </c>
      <c r="B100" s="45" t="s">
        <v>301</v>
      </c>
      <c r="C100" s="44" t="s">
        <v>116</v>
      </c>
      <c r="D100" s="45" t="s">
        <v>318</v>
      </c>
      <c r="E100" s="20">
        <v>6</v>
      </c>
      <c r="F100" s="20">
        <v>2015</v>
      </c>
      <c r="G100" s="20">
        <v>3</v>
      </c>
      <c r="H100" s="20" t="s">
        <v>204</v>
      </c>
      <c r="I100" s="20" t="s">
        <v>51</v>
      </c>
      <c r="J100" s="20">
        <v>9</v>
      </c>
      <c r="K100" s="35">
        <v>1747065</v>
      </c>
      <c r="L100" s="35">
        <v>1194592</v>
      </c>
      <c r="M100" s="35">
        <v>1081267</v>
      </c>
      <c r="N100" s="35">
        <v>1081267</v>
      </c>
      <c r="O100" s="35">
        <v>173181</v>
      </c>
      <c r="P100" s="35">
        <v>19353382</v>
      </c>
      <c r="Q100" s="35">
        <v>14786033</v>
      </c>
      <c r="R100" s="35">
        <v>1000000</v>
      </c>
    </row>
    <row r="101" spans="1:18" ht="13.5" customHeight="1">
      <c r="A101" s="20">
        <v>97</v>
      </c>
      <c r="B101" s="45" t="s">
        <v>301</v>
      </c>
      <c r="C101" s="44" t="s">
        <v>116</v>
      </c>
      <c r="D101" s="45" t="s">
        <v>318</v>
      </c>
      <c r="E101" s="20">
        <v>6</v>
      </c>
      <c r="F101" s="20">
        <v>2015</v>
      </c>
      <c r="G101" s="20">
        <v>4</v>
      </c>
      <c r="H101" s="20" t="s">
        <v>205</v>
      </c>
      <c r="I101" s="20" t="s">
        <v>52</v>
      </c>
      <c r="J101" s="20">
        <v>12</v>
      </c>
      <c r="K101" s="35">
        <v>2544639</v>
      </c>
      <c r="L101" s="35">
        <v>1629362</v>
      </c>
      <c r="M101" s="35">
        <v>1447938</v>
      </c>
      <c r="N101" s="35">
        <v>1088886</v>
      </c>
      <c r="O101" s="35">
        <v>157001</v>
      </c>
      <c r="P101" s="35">
        <v>17692101</v>
      </c>
      <c r="Q101" s="35">
        <v>13117133</v>
      </c>
      <c r="R101" s="35">
        <v>1000000</v>
      </c>
    </row>
    <row r="102" spans="1:18" ht="13.5" customHeight="1">
      <c r="A102" s="20">
        <v>98</v>
      </c>
      <c r="B102" s="45" t="s">
        <v>301</v>
      </c>
      <c r="C102" s="44" t="s">
        <v>116</v>
      </c>
      <c r="D102" s="45" t="s">
        <v>318</v>
      </c>
      <c r="E102" s="20">
        <v>6</v>
      </c>
      <c r="F102" s="20">
        <v>2016</v>
      </c>
      <c r="G102" s="20">
        <v>1</v>
      </c>
      <c r="H102" s="20" t="s">
        <v>206</v>
      </c>
      <c r="I102" s="20" t="s">
        <v>43</v>
      </c>
      <c r="J102" s="20">
        <v>3</v>
      </c>
      <c r="K102" s="35">
        <v>397463</v>
      </c>
      <c r="L102" s="35">
        <v>235031</v>
      </c>
      <c r="M102" s="35">
        <v>191984</v>
      </c>
      <c r="N102" s="35">
        <v>191984</v>
      </c>
      <c r="O102" s="35">
        <v>157969</v>
      </c>
      <c r="P102" s="35">
        <v>14526646</v>
      </c>
      <c r="Q102" s="35">
        <v>9759694</v>
      </c>
      <c r="R102" s="35">
        <v>1000000</v>
      </c>
    </row>
    <row r="103" spans="1:18" ht="13.5" customHeight="1">
      <c r="A103" s="20">
        <v>99</v>
      </c>
      <c r="B103" s="45" t="s">
        <v>301</v>
      </c>
      <c r="C103" s="44" t="s">
        <v>116</v>
      </c>
      <c r="D103" s="45" t="s">
        <v>318</v>
      </c>
      <c r="E103" s="20">
        <v>6</v>
      </c>
      <c r="F103" s="20">
        <v>2016</v>
      </c>
      <c r="G103" s="20">
        <v>2</v>
      </c>
      <c r="H103" s="20" t="s">
        <v>207</v>
      </c>
      <c r="I103" s="20" t="s">
        <v>44</v>
      </c>
      <c r="J103" s="20">
        <v>6</v>
      </c>
      <c r="K103" s="35">
        <v>948546</v>
      </c>
      <c r="L103" s="35">
        <v>605491</v>
      </c>
      <c r="M103" s="35">
        <v>262626</v>
      </c>
      <c r="N103" s="35">
        <v>262626</v>
      </c>
      <c r="O103" s="35">
        <v>180062</v>
      </c>
      <c r="P103" s="35">
        <v>16777919</v>
      </c>
      <c r="Q103" s="35">
        <v>12800325</v>
      </c>
      <c r="R103" s="35">
        <v>1000000</v>
      </c>
    </row>
    <row r="104" spans="1:18" ht="13.5" customHeight="1">
      <c r="A104" s="20">
        <v>100</v>
      </c>
      <c r="B104" s="45" t="s">
        <v>301</v>
      </c>
      <c r="C104" s="44" t="s">
        <v>116</v>
      </c>
      <c r="D104" s="45" t="s">
        <v>318</v>
      </c>
      <c r="E104" s="20">
        <v>6</v>
      </c>
      <c r="F104" s="20">
        <v>2016</v>
      </c>
      <c r="G104" s="20">
        <v>3</v>
      </c>
      <c r="H104" s="20" t="s">
        <v>208</v>
      </c>
      <c r="I104" s="20" t="s">
        <v>51</v>
      </c>
      <c r="J104" s="20">
        <v>9</v>
      </c>
      <c r="K104" s="35">
        <v>1528348</v>
      </c>
      <c r="L104" s="35">
        <v>925198</v>
      </c>
      <c r="M104" s="35">
        <v>822541</v>
      </c>
      <c r="N104" s="35">
        <v>822541</v>
      </c>
      <c r="O104" s="35">
        <v>191190</v>
      </c>
      <c r="P104" s="35">
        <v>18651059</v>
      </c>
      <c r="Q104" s="35">
        <v>14113550</v>
      </c>
      <c r="R104" s="35">
        <v>1000000</v>
      </c>
    </row>
    <row r="105" spans="1:18" ht="13.5" customHeight="1">
      <c r="A105" s="20">
        <v>101</v>
      </c>
      <c r="B105" s="45" t="s">
        <v>301</v>
      </c>
      <c r="C105" s="44" t="s">
        <v>116</v>
      </c>
      <c r="D105" s="45" t="s">
        <v>318</v>
      </c>
      <c r="E105" s="20">
        <v>6</v>
      </c>
      <c r="F105" s="20">
        <v>2016</v>
      </c>
      <c r="G105" s="20">
        <v>4</v>
      </c>
      <c r="H105" s="20" t="s">
        <v>209</v>
      </c>
      <c r="I105" s="20" t="s">
        <v>46</v>
      </c>
      <c r="J105" s="20">
        <v>12</v>
      </c>
      <c r="K105" s="35">
        <v>2418503</v>
      </c>
      <c r="L105" s="35">
        <v>1445936</v>
      </c>
      <c r="M105" s="35">
        <v>1019173</v>
      </c>
      <c r="N105" s="35">
        <v>835806</v>
      </c>
      <c r="O105" s="35">
        <v>202269</v>
      </c>
      <c r="P105" s="35">
        <v>16821680</v>
      </c>
      <c r="Q105" s="35">
        <v>12270906</v>
      </c>
      <c r="R105" s="35">
        <v>1000000</v>
      </c>
    </row>
    <row r="106" spans="1:18" ht="13.5" customHeight="1">
      <c r="A106" s="20">
        <v>102</v>
      </c>
      <c r="B106" s="45" t="s">
        <v>301</v>
      </c>
      <c r="C106" s="44" t="s">
        <v>116</v>
      </c>
      <c r="D106" s="45" t="s">
        <v>318</v>
      </c>
      <c r="E106" s="20">
        <v>6</v>
      </c>
      <c r="F106" s="20">
        <v>2017</v>
      </c>
      <c r="G106" s="20">
        <v>1</v>
      </c>
      <c r="H106" s="20" t="s">
        <v>210</v>
      </c>
      <c r="I106" s="20" t="s">
        <v>43</v>
      </c>
      <c r="J106" s="20">
        <v>3</v>
      </c>
      <c r="K106" s="35">
        <v>647574</v>
      </c>
      <c r="L106" s="35">
        <v>402327</v>
      </c>
      <c r="M106" s="35">
        <v>377680</v>
      </c>
      <c r="N106" s="35">
        <v>377680</v>
      </c>
      <c r="O106" s="35">
        <v>193950</v>
      </c>
      <c r="P106" s="35">
        <v>15914868</v>
      </c>
      <c r="Q106" s="35">
        <v>11586414</v>
      </c>
      <c r="R106" s="35">
        <v>1000000</v>
      </c>
    </row>
    <row r="107" spans="1:18" ht="13.5" customHeight="1">
      <c r="A107" s="20">
        <v>103</v>
      </c>
      <c r="B107" s="45" t="s">
        <v>301</v>
      </c>
      <c r="C107" s="44" t="s">
        <v>116</v>
      </c>
      <c r="D107" s="45" t="s">
        <v>318</v>
      </c>
      <c r="E107" s="20">
        <v>6</v>
      </c>
      <c r="F107" s="20">
        <v>2017</v>
      </c>
      <c r="G107" s="20">
        <v>2</v>
      </c>
      <c r="H107" s="20" t="s">
        <v>212</v>
      </c>
      <c r="I107" s="20" t="s">
        <v>44</v>
      </c>
      <c r="J107" s="20">
        <v>6</v>
      </c>
      <c r="K107" s="35">
        <v>1467505</v>
      </c>
      <c r="L107" s="35">
        <v>950790</v>
      </c>
      <c r="M107" s="35">
        <v>864286</v>
      </c>
      <c r="N107" s="35">
        <v>979857</v>
      </c>
      <c r="O107" s="35">
        <v>191098</v>
      </c>
      <c r="P107" s="35">
        <v>18642441</v>
      </c>
      <c r="Q107" s="35">
        <v>13711810</v>
      </c>
      <c r="R107" s="35">
        <v>1000000</v>
      </c>
    </row>
    <row r="108" spans="1:18" ht="13.5" customHeight="1">
      <c r="A108" s="20">
        <v>104</v>
      </c>
      <c r="B108" s="45" t="s">
        <v>301</v>
      </c>
      <c r="C108" s="44" t="s">
        <v>116</v>
      </c>
      <c r="D108" s="45" t="s">
        <v>318</v>
      </c>
      <c r="E108" s="20">
        <v>6</v>
      </c>
      <c r="F108" s="20">
        <v>2017</v>
      </c>
      <c r="G108" s="20">
        <v>3</v>
      </c>
      <c r="H108" s="20" t="s">
        <v>213</v>
      </c>
      <c r="I108" s="20" t="s">
        <v>51</v>
      </c>
      <c r="J108" s="20">
        <v>9</v>
      </c>
      <c r="K108" s="35">
        <v>2271021</v>
      </c>
      <c r="L108" s="35">
        <v>1452724</v>
      </c>
      <c r="M108" s="35">
        <v>1308624</v>
      </c>
      <c r="N108" s="35">
        <v>1420678</v>
      </c>
      <c r="O108" s="35">
        <v>188659</v>
      </c>
      <c r="P108" s="35">
        <v>16921274</v>
      </c>
      <c r="Q108" s="35">
        <v>11549822</v>
      </c>
      <c r="R108" s="35">
        <v>1000000</v>
      </c>
    </row>
    <row r="109" spans="1:18" ht="13.5" customHeight="1">
      <c r="A109" s="20">
        <v>105</v>
      </c>
      <c r="B109" s="45" t="s">
        <v>301</v>
      </c>
      <c r="C109" s="44" t="s">
        <v>116</v>
      </c>
      <c r="D109" s="45" t="s">
        <v>318</v>
      </c>
      <c r="E109" s="20">
        <v>6</v>
      </c>
      <c r="F109" s="20">
        <v>2017</v>
      </c>
      <c r="G109" s="20">
        <v>4</v>
      </c>
      <c r="H109" s="20" t="s">
        <v>211</v>
      </c>
      <c r="I109" s="20" t="s">
        <v>46</v>
      </c>
      <c r="J109" s="20">
        <v>12</v>
      </c>
      <c r="K109" s="35">
        <v>3315816</v>
      </c>
      <c r="L109" s="35">
        <v>2066894</v>
      </c>
      <c r="M109" s="35">
        <v>1714778</v>
      </c>
      <c r="N109" s="35">
        <v>2988711</v>
      </c>
      <c r="O109" s="35">
        <v>223683</v>
      </c>
      <c r="P109" s="35">
        <v>21933507</v>
      </c>
      <c r="Q109" s="35">
        <v>14994022</v>
      </c>
      <c r="R109" s="35">
        <v>1000000</v>
      </c>
    </row>
    <row r="110" spans="1:18" ht="13.5" customHeight="1">
      <c r="A110" s="20">
        <v>106</v>
      </c>
      <c r="B110" s="45" t="s">
        <v>301</v>
      </c>
      <c r="C110" s="44" t="s">
        <v>116</v>
      </c>
      <c r="D110" s="45" t="s">
        <v>318</v>
      </c>
      <c r="E110" s="20">
        <v>6</v>
      </c>
      <c r="F110" s="20">
        <v>2018</v>
      </c>
      <c r="G110" s="20">
        <v>1</v>
      </c>
      <c r="H110" s="20" t="s">
        <v>257</v>
      </c>
      <c r="I110" s="20" t="s">
        <v>43</v>
      </c>
      <c r="J110" s="20">
        <v>3</v>
      </c>
      <c r="K110" s="35">
        <v>957803</v>
      </c>
      <c r="L110" s="35">
        <v>541676</v>
      </c>
      <c r="M110" s="35">
        <v>460898</v>
      </c>
      <c r="N110" s="35">
        <v>504352</v>
      </c>
      <c r="O110" s="35">
        <v>238018</v>
      </c>
      <c r="P110" s="35">
        <v>22656484</v>
      </c>
      <c r="Q110" s="35">
        <v>16012646</v>
      </c>
      <c r="R110" s="35">
        <v>1000000</v>
      </c>
    </row>
    <row r="111" spans="1:18" ht="13.5" customHeight="1">
      <c r="A111" s="20">
        <v>107</v>
      </c>
      <c r="B111" s="45" t="s">
        <v>301</v>
      </c>
      <c r="C111" s="44" t="s">
        <v>116</v>
      </c>
      <c r="D111" s="45" t="s">
        <v>318</v>
      </c>
      <c r="E111" s="20">
        <v>6</v>
      </c>
      <c r="F111" s="20">
        <v>2018</v>
      </c>
      <c r="G111" s="20">
        <v>2</v>
      </c>
      <c r="H111" s="20" t="s">
        <v>264</v>
      </c>
      <c r="I111" s="20" t="s">
        <v>44</v>
      </c>
      <c r="J111" s="20">
        <f>G111*3</f>
        <v>6</v>
      </c>
      <c r="K111" s="37">
        <v>2170877</v>
      </c>
      <c r="L111" s="37">
        <v>1140949</v>
      </c>
      <c r="M111" s="37">
        <v>985304</v>
      </c>
      <c r="N111" s="37">
        <v>995562</v>
      </c>
      <c r="O111" s="37">
        <v>232096</v>
      </c>
      <c r="P111" s="37">
        <v>24882219</v>
      </c>
      <c r="Q111" s="37">
        <v>17747172</v>
      </c>
      <c r="R111" s="37">
        <v>1000000</v>
      </c>
    </row>
    <row r="112" spans="1:18" ht="13.5" customHeight="1">
      <c r="A112" s="20">
        <v>108</v>
      </c>
      <c r="B112" s="45" t="s">
        <v>301</v>
      </c>
      <c r="C112" s="44" t="s">
        <v>116</v>
      </c>
      <c r="D112" s="45" t="s">
        <v>318</v>
      </c>
      <c r="E112" s="20">
        <v>6</v>
      </c>
      <c r="F112" s="20">
        <v>2018</v>
      </c>
      <c r="G112" s="20">
        <v>3</v>
      </c>
      <c r="H112" s="20" t="s">
        <v>256</v>
      </c>
      <c r="I112" s="20" t="s">
        <v>51</v>
      </c>
      <c r="J112" s="20">
        <f>G112*3</f>
        <v>9</v>
      </c>
      <c r="K112" s="37">
        <v>2582249</v>
      </c>
      <c r="L112" s="37">
        <v>1619395</v>
      </c>
      <c r="M112" s="37">
        <v>1345658</v>
      </c>
      <c r="N112" s="37">
        <v>1293224</v>
      </c>
      <c r="O112" s="37">
        <v>223692</v>
      </c>
      <c r="P112" s="37">
        <v>18809951</v>
      </c>
      <c r="Q112" s="37">
        <v>11377242</v>
      </c>
      <c r="R112" s="37">
        <v>1000000</v>
      </c>
    </row>
    <row r="113" spans="1:18" ht="13.5" customHeight="1">
      <c r="A113" s="20">
        <v>109</v>
      </c>
      <c r="B113" s="45" t="s">
        <v>301</v>
      </c>
      <c r="C113" s="44" t="s">
        <v>116</v>
      </c>
      <c r="D113" s="45" t="s">
        <v>318</v>
      </c>
      <c r="E113" s="20">
        <v>6</v>
      </c>
      <c r="F113" s="20">
        <v>2018</v>
      </c>
      <c r="G113" s="20">
        <v>4</v>
      </c>
      <c r="H113" s="20" t="s">
        <v>265</v>
      </c>
      <c r="I113" s="20" t="s">
        <v>46</v>
      </c>
      <c r="J113" s="20">
        <v>12</v>
      </c>
      <c r="K113" s="37">
        <v>4485567</v>
      </c>
      <c r="L113" s="37">
        <v>2394739</v>
      </c>
      <c r="M113" s="37">
        <v>1952900</v>
      </c>
      <c r="N113" s="37">
        <v>2567715</v>
      </c>
      <c r="O113" s="37">
        <v>210975</v>
      </c>
      <c r="P113" s="37">
        <v>21271750</v>
      </c>
      <c r="Q113" s="37">
        <v>12675161</v>
      </c>
      <c r="R113" s="37">
        <v>1000000</v>
      </c>
    </row>
    <row r="114" spans="1:18" ht="13.5" customHeight="1">
      <c r="A114" s="20">
        <v>110</v>
      </c>
      <c r="B114" s="45" t="s">
        <v>301</v>
      </c>
      <c r="C114" s="44" t="s">
        <v>116</v>
      </c>
      <c r="D114" s="45" t="s">
        <v>318</v>
      </c>
      <c r="E114" s="20">
        <v>6</v>
      </c>
      <c r="F114" s="20">
        <v>2019</v>
      </c>
      <c r="G114" s="20">
        <v>1</v>
      </c>
      <c r="H114" s="20" t="s">
        <v>277</v>
      </c>
      <c r="I114" s="20" t="s">
        <v>43</v>
      </c>
      <c r="J114" s="20">
        <v>3</v>
      </c>
      <c r="K114" s="37">
        <v>869369</v>
      </c>
      <c r="L114" s="37">
        <v>453723</v>
      </c>
      <c r="M114" s="37">
        <v>381534</v>
      </c>
      <c r="N114" s="37">
        <v>373284</v>
      </c>
      <c r="O114" s="37">
        <v>210997</v>
      </c>
      <c r="P114" s="37">
        <v>20381134</v>
      </c>
      <c r="Q114" s="37">
        <v>12411261</v>
      </c>
      <c r="R114" s="37">
        <v>1000000</v>
      </c>
    </row>
    <row r="115" spans="1:18" ht="13.5" customHeight="1">
      <c r="A115" s="20">
        <v>111</v>
      </c>
      <c r="B115" s="45" t="s">
        <v>301</v>
      </c>
      <c r="C115" s="44" t="s">
        <v>116</v>
      </c>
      <c r="D115" s="45" t="s">
        <v>318</v>
      </c>
      <c r="E115" s="20">
        <v>6</v>
      </c>
      <c r="F115" s="20">
        <v>2019</v>
      </c>
      <c r="G115" s="20">
        <v>2</v>
      </c>
      <c r="H115" s="20" t="s">
        <v>278</v>
      </c>
      <c r="I115" s="20" t="s">
        <v>44</v>
      </c>
      <c r="J115" s="20">
        <v>6</v>
      </c>
      <c r="K115" s="37">
        <v>2010280</v>
      </c>
      <c r="L115" s="37">
        <v>1209853</v>
      </c>
      <c r="M115" s="37">
        <v>1028047</v>
      </c>
      <c r="N115" s="37">
        <v>979964</v>
      </c>
      <c r="O115" s="37">
        <v>236186</v>
      </c>
      <c r="P115" s="37">
        <v>21930871</v>
      </c>
      <c r="Q115" s="37">
        <v>13354318</v>
      </c>
      <c r="R115" s="37">
        <v>1000000</v>
      </c>
    </row>
    <row r="116" spans="1:18" ht="13.5" customHeight="1">
      <c r="A116" s="20">
        <v>112</v>
      </c>
      <c r="B116" s="45" t="s">
        <v>301</v>
      </c>
      <c r="C116" s="44" t="s">
        <v>116</v>
      </c>
      <c r="D116" s="45" t="s">
        <v>318</v>
      </c>
      <c r="E116" s="20">
        <v>6</v>
      </c>
      <c r="F116" s="20">
        <v>2019</v>
      </c>
      <c r="G116" s="20">
        <v>3</v>
      </c>
      <c r="H116" s="20" t="s">
        <v>279</v>
      </c>
      <c r="I116" s="20" t="s">
        <v>51</v>
      </c>
      <c r="J116" s="20">
        <v>9</v>
      </c>
      <c r="K116" s="37">
        <v>2895661</v>
      </c>
      <c r="L116" s="37">
        <v>1759290</v>
      </c>
      <c r="M116" s="37">
        <v>1502126</v>
      </c>
      <c r="N116" s="37">
        <v>1452715</v>
      </c>
      <c r="O116" s="37">
        <v>229669</v>
      </c>
      <c r="P116" s="37">
        <v>20833034</v>
      </c>
      <c r="Q116" s="37">
        <v>11783730</v>
      </c>
      <c r="R116" s="37">
        <v>1000000</v>
      </c>
    </row>
    <row r="117" spans="1:18" ht="13.5" customHeight="1">
      <c r="A117" s="20">
        <v>113</v>
      </c>
      <c r="B117" s="45" t="s">
        <v>301</v>
      </c>
      <c r="C117" s="44" t="s">
        <v>116</v>
      </c>
      <c r="D117" s="45" t="s">
        <v>318</v>
      </c>
      <c r="E117" s="20">
        <v>6</v>
      </c>
      <c r="F117" s="20">
        <v>2019</v>
      </c>
      <c r="G117" s="20">
        <v>4</v>
      </c>
      <c r="H117" s="20" t="s">
        <v>281</v>
      </c>
      <c r="I117" s="20" t="s">
        <v>46</v>
      </c>
      <c r="J117" s="20">
        <v>12</v>
      </c>
      <c r="K117" s="37">
        <v>3902102</v>
      </c>
      <c r="L117" s="37">
        <v>2535044</v>
      </c>
      <c r="M117" s="37">
        <v>1765113</v>
      </c>
      <c r="N117" s="37">
        <v>1019175</v>
      </c>
      <c r="O117" s="37">
        <v>531995</v>
      </c>
      <c r="P117" s="37">
        <v>18924660</v>
      </c>
      <c r="Q117" s="37">
        <v>10308896</v>
      </c>
      <c r="R117" s="37">
        <v>1000000</v>
      </c>
    </row>
    <row r="118" spans="1:18" ht="13.5" customHeight="1">
      <c r="A118" s="20">
        <v>114</v>
      </c>
      <c r="B118" s="45" t="s">
        <v>301</v>
      </c>
      <c r="C118" s="44" t="s">
        <v>116</v>
      </c>
      <c r="D118" s="45" t="s">
        <v>318</v>
      </c>
      <c r="E118" s="20">
        <v>6</v>
      </c>
      <c r="F118" s="20">
        <v>2020</v>
      </c>
      <c r="G118" s="49">
        <v>1</v>
      </c>
      <c r="H118" s="20" t="s">
        <v>309</v>
      </c>
      <c r="I118" s="20" t="s">
        <v>43</v>
      </c>
      <c r="J118" s="20">
        <v>3</v>
      </c>
      <c r="K118" s="41">
        <v>743366</v>
      </c>
      <c r="L118" s="37">
        <v>413453</v>
      </c>
      <c r="M118" s="37">
        <v>341808</v>
      </c>
      <c r="N118" s="37">
        <v>284715</v>
      </c>
      <c r="O118" s="37">
        <v>315811</v>
      </c>
      <c r="P118" s="37">
        <v>18093140</v>
      </c>
      <c r="Q118" s="37">
        <v>9524141</v>
      </c>
      <c r="R118" s="37">
        <v>1000000</v>
      </c>
    </row>
    <row r="119" spans="1:18" ht="13.5" customHeight="1">
      <c r="A119" s="20">
        <v>115</v>
      </c>
      <c r="B119" s="45" t="s">
        <v>301</v>
      </c>
      <c r="C119" s="44" t="s">
        <v>116</v>
      </c>
      <c r="D119" s="45" t="s">
        <v>318</v>
      </c>
      <c r="E119" s="20">
        <v>6</v>
      </c>
      <c r="F119" s="20">
        <v>2020</v>
      </c>
      <c r="G119" s="49">
        <v>2</v>
      </c>
      <c r="H119" s="20" t="s">
        <v>310</v>
      </c>
      <c r="I119" s="20" t="s">
        <v>44</v>
      </c>
      <c r="J119" s="20">
        <v>6</v>
      </c>
      <c r="K119" s="41">
        <v>1872714</v>
      </c>
      <c r="L119" s="37">
        <v>1217194</v>
      </c>
      <c r="M119" s="37">
        <v>1082894</v>
      </c>
      <c r="N119" s="37">
        <v>1038231</v>
      </c>
      <c r="O119" s="37">
        <v>306266</v>
      </c>
      <c r="P119" s="37">
        <v>22896967</v>
      </c>
      <c r="Q119" s="37">
        <v>14974452</v>
      </c>
      <c r="R119" s="37">
        <v>1000000</v>
      </c>
    </row>
    <row r="120" spans="1:18" ht="13.5" customHeight="1">
      <c r="A120" s="20">
        <v>116</v>
      </c>
      <c r="B120" s="45" t="s">
        <v>301</v>
      </c>
      <c r="C120" s="44" t="s">
        <v>116</v>
      </c>
      <c r="D120" s="45" t="s">
        <v>318</v>
      </c>
      <c r="E120" s="20">
        <v>6</v>
      </c>
      <c r="F120" s="20">
        <v>2020</v>
      </c>
      <c r="G120" s="46">
        <v>3</v>
      </c>
      <c r="H120" s="47" t="s">
        <v>311</v>
      </c>
      <c r="I120" s="47" t="s">
        <v>51</v>
      </c>
      <c r="J120" s="46">
        <v>9</v>
      </c>
      <c r="K120" s="37"/>
      <c r="L120" s="37">
        <v>1569402</v>
      </c>
      <c r="M120" s="37">
        <v>1410129</v>
      </c>
      <c r="N120" s="37">
        <v>1384866</v>
      </c>
      <c r="O120" s="37">
        <v>292044</v>
      </c>
      <c r="P120" s="37">
        <v>19378978</v>
      </c>
      <c r="Q120" s="37">
        <v>11109828</v>
      </c>
      <c r="R120" s="37">
        <v>1000000</v>
      </c>
    </row>
    <row r="121" spans="1:18" ht="13.5" customHeight="1">
      <c r="A121" s="20">
        <v>117</v>
      </c>
      <c r="B121" s="45" t="s">
        <v>287</v>
      </c>
      <c r="C121" s="44" t="s">
        <v>195</v>
      </c>
      <c r="D121" s="45" t="s">
        <v>319</v>
      </c>
      <c r="E121" s="20">
        <v>7</v>
      </c>
      <c r="F121" s="20">
        <v>2015</v>
      </c>
      <c r="G121" s="20">
        <v>4</v>
      </c>
      <c r="H121" s="20" t="s">
        <v>205</v>
      </c>
      <c r="I121" s="20" t="s">
        <v>46</v>
      </c>
      <c r="J121" s="20">
        <v>12</v>
      </c>
      <c r="K121" s="35">
        <v>14442436</v>
      </c>
      <c r="L121" s="35">
        <v>-4744063</v>
      </c>
      <c r="M121" s="35">
        <v>-4941299</v>
      </c>
      <c r="N121" s="35">
        <v>-4879858</v>
      </c>
      <c r="O121" s="35">
        <v>4496135</v>
      </c>
      <c r="P121" s="35">
        <v>36871341</v>
      </c>
      <c r="Q121" s="35">
        <v>34243599</v>
      </c>
      <c r="R121" s="35">
        <v>10292500</v>
      </c>
    </row>
    <row r="122" spans="1:18" ht="13.5" customHeight="1">
      <c r="A122" s="20">
        <v>118</v>
      </c>
      <c r="B122" s="45" t="s">
        <v>287</v>
      </c>
      <c r="C122" s="44" t="s">
        <v>195</v>
      </c>
      <c r="D122" s="45" t="s">
        <v>319</v>
      </c>
      <c r="E122" s="20">
        <v>7</v>
      </c>
      <c r="F122" s="20">
        <v>2016</v>
      </c>
      <c r="G122" s="20">
        <v>1</v>
      </c>
      <c r="H122" s="20" t="s">
        <v>206</v>
      </c>
      <c r="I122" s="20" t="s">
        <v>43</v>
      </c>
      <c r="J122" s="20">
        <v>3</v>
      </c>
      <c r="K122" s="35">
        <v>4294497</v>
      </c>
      <c r="L122" s="35">
        <v>-217863</v>
      </c>
      <c r="M122" s="35">
        <v>-424610</v>
      </c>
      <c r="N122" s="35">
        <v>-363169</v>
      </c>
      <c r="O122" s="35">
        <v>4474022</v>
      </c>
      <c r="P122" s="35">
        <v>45331444</v>
      </c>
      <c r="Q122" s="35">
        <v>39586459</v>
      </c>
      <c r="R122" s="35">
        <v>10292500</v>
      </c>
    </row>
    <row r="123" spans="1:18" ht="13.5" customHeight="1">
      <c r="A123" s="20">
        <v>119</v>
      </c>
      <c r="B123" s="45" t="s">
        <v>287</v>
      </c>
      <c r="C123" s="44" t="s">
        <v>195</v>
      </c>
      <c r="D123" s="45" t="s">
        <v>319</v>
      </c>
      <c r="E123" s="20">
        <v>7</v>
      </c>
      <c r="F123" s="20">
        <v>2016</v>
      </c>
      <c r="G123" s="20">
        <v>2</v>
      </c>
      <c r="H123" s="20" t="s">
        <v>207</v>
      </c>
      <c r="I123" s="20" t="s">
        <v>44</v>
      </c>
      <c r="J123" s="20">
        <v>6</v>
      </c>
      <c r="K123" s="35">
        <v>10339217</v>
      </c>
      <c r="L123" s="35">
        <v>-3139176</v>
      </c>
      <c r="M123" s="35">
        <v>-3287418</v>
      </c>
      <c r="N123" s="35">
        <v>-3215428</v>
      </c>
      <c r="O123" s="35">
        <v>4474022</v>
      </c>
      <c r="P123" s="35">
        <v>45331445</v>
      </c>
      <c r="Q123" s="35">
        <v>39586459</v>
      </c>
      <c r="R123" s="35">
        <v>10292501</v>
      </c>
    </row>
    <row r="124" spans="1:18" ht="13.5" customHeight="1">
      <c r="A124" s="20">
        <v>120</v>
      </c>
      <c r="B124" s="45" t="s">
        <v>287</v>
      </c>
      <c r="C124" s="44" t="s">
        <v>195</v>
      </c>
      <c r="D124" s="45" t="s">
        <v>319</v>
      </c>
      <c r="E124" s="20">
        <v>7</v>
      </c>
      <c r="F124" s="20">
        <v>2016</v>
      </c>
      <c r="G124" s="20">
        <v>4</v>
      </c>
      <c r="H124" s="20" t="s">
        <v>209</v>
      </c>
      <c r="I124" s="20" t="s">
        <v>46</v>
      </c>
      <c r="J124" s="20">
        <v>12</v>
      </c>
      <c r="K124" s="35">
        <v>14523181</v>
      </c>
      <c r="L124" s="35">
        <v>2774855</v>
      </c>
      <c r="M124" s="35">
        <v>2444038</v>
      </c>
      <c r="N124" s="35">
        <v>2890764</v>
      </c>
      <c r="O124" s="35">
        <v>4901209</v>
      </c>
      <c r="P124" s="35">
        <v>45648170</v>
      </c>
      <c r="Q124" s="35">
        <v>40185745</v>
      </c>
      <c r="R124" s="35">
        <v>10292500</v>
      </c>
    </row>
    <row r="125" spans="1:18" ht="13.5" customHeight="1">
      <c r="A125" s="20">
        <v>121</v>
      </c>
      <c r="B125" s="45" t="s">
        <v>287</v>
      </c>
      <c r="C125" s="44" t="s">
        <v>195</v>
      </c>
      <c r="D125" s="45" t="s">
        <v>319</v>
      </c>
      <c r="E125" s="20">
        <v>7</v>
      </c>
      <c r="F125" s="20">
        <v>2017</v>
      </c>
      <c r="G125" s="20">
        <v>1</v>
      </c>
      <c r="H125" s="20" t="s">
        <v>210</v>
      </c>
      <c r="I125" s="20" t="s">
        <v>43</v>
      </c>
      <c r="J125" s="20">
        <v>3</v>
      </c>
      <c r="K125" s="35">
        <v>1607368</v>
      </c>
      <c r="L125" s="35">
        <v>-1029699</v>
      </c>
      <c r="M125" s="35">
        <v>-1108924</v>
      </c>
      <c r="N125" s="35">
        <v>-1410371</v>
      </c>
      <c r="O125" s="35">
        <v>4410252</v>
      </c>
      <c r="P125" s="35">
        <v>45380462</v>
      </c>
      <c r="Q125" s="35">
        <v>41045846</v>
      </c>
      <c r="R125" s="35">
        <v>10292500</v>
      </c>
    </row>
    <row r="126" spans="1:18" ht="13.5" customHeight="1">
      <c r="A126" s="20">
        <v>122</v>
      </c>
      <c r="B126" s="45" t="s">
        <v>287</v>
      </c>
      <c r="C126" s="44" t="s">
        <v>195</v>
      </c>
      <c r="D126" s="45" t="s">
        <v>319</v>
      </c>
      <c r="E126" s="20">
        <v>7</v>
      </c>
      <c r="F126" s="20">
        <v>2017</v>
      </c>
      <c r="G126" s="20">
        <v>2</v>
      </c>
      <c r="H126" s="20" t="s">
        <v>212</v>
      </c>
      <c r="I126" s="20" t="s">
        <v>44</v>
      </c>
      <c r="J126" s="20">
        <v>6</v>
      </c>
      <c r="K126" s="35">
        <v>2940115</v>
      </c>
      <c r="L126" s="35">
        <v>-1186914</v>
      </c>
      <c r="M126" s="35">
        <v>-1239861</v>
      </c>
      <c r="N126" s="35">
        <v>-1429015</v>
      </c>
      <c r="O126" s="35">
        <v>4347575</v>
      </c>
      <c r="P126" s="35">
        <v>45095150</v>
      </c>
      <c r="Q126" s="35">
        <v>40779181</v>
      </c>
      <c r="R126" s="35">
        <v>10292500</v>
      </c>
    </row>
    <row r="127" spans="1:18" ht="13.5" customHeight="1">
      <c r="A127" s="20">
        <v>123</v>
      </c>
      <c r="B127" s="45" t="s">
        <v>287</v>
      </c>
      <c r="C127" s="44" t="s">
        <v>195</v>
      </c>
      <c r="D127" s="45" t="s">
        <v>319</v>
      </c>
      <c r="E127" s="20">
        <v>7</v>
      </c>
      <c r="F127" s="20">
        <v>2017</v>
      </c>
      <c r="G127" s="20">
        <v>3</v>
      </c>
      <c r="H127" s="20" t="s">
        <v>213</v>
      </c>
      <c r="I127" s="20" t="s">
        <v>51</v>
      </c>
      <c r="J127" s="20">
        <v>9</v>
      </c>
      <c r="K127" s="35">
        <v>4967172</v>
      </c>
      <c r="L127" s="35">
        <v>-2144795</v>
      </c>
      <c r="M127" s="35">
        <v>-2186970</v>
      </c>
      <c r="N127" s="35">
        <v>-2509775</v>
      </c>
      <c r="O127" s="35">
        <v>4293974</v>
      </c>
      <c r="P127" s="35">
        <v>44014590</v>
      </c>
      <c r="Q127" s="35">
        <v>40779379</v>
      </c>
      <c r="R127" s="35">
        <v>10292500</v>
      </c>
    </row>
    <row r="128" spans="1:18" ht="13.5" customHeight="1">
      <c r="A128" s="20">
        <v>124</v>
      </c>
      <c r="B128" s="45" t="s">
        <v>287</v>
      </c>
      <c r="C128" s="21" t="s">
        <v>195</v>
      </c>
      <c r="D128" s="45" t="s">
        <v>319</v>
      </c>
      <c r="E128" s="20">
        <v>7</v>
      </c>
      <c r="F128" s="20">
        <v>2017</v>
      </c>
      <c r="G128" s="20">
        <v>4</v>
      </c>
      <c r="H128" s="20" t="s">
        <v>211</v>
      </c>
      <c r="I128" s="20" t="s">
        <v>46</v>
      </c>
      <c r="J128" s="20">
        <v>12</v>
      </c>
      <c r="K128" s="37">
        <v>7586932</v>
      </c>
      <c r="L128" s="37">
        <v>-6726979</v>
      </c>
      <c r="M128" s="37">
        <v>-6251055</v>
      </c>
      <c r="N128" s="37">
        <v>-6308751</v>
      </c>
      <c r="O128" s="37">
        <v>1666110</v>
      </c>
      <c r="P128" s="37">
        <v>43830646</v>
      </c>
      <c r="Q128" s="37">
        <v>44341824</v>
      </c>
      <c r="R128" s="37">
        <v>10292500</v>
      </c>
    </row>
    <row r="129" spans="1:18" ht="13.5" customHeight="1">
      <c r="A129" s="20">
        <v>125</v>
      </c>
      <c r="B129" s="45" t="s">
        <v>287</v>
      </c>
      <c r="C129" s="21" t="s">
        <v>195</v>
      </c>
      <c r="D129" s="45" t="s">
        <v>319</v>
      </c>
      <c r="E129" s="20">
        <v>7</v>
      </c>
      <c r="F129" s="20">
        <v>2018</v>
      </c>
      <c r="G129" s="20">
        <v>2</v>
      </c>
      <c r="H129" s="20" t="s">
        <v>264</v>
      </c>
      <c r="I129" s="20" t="s">
        <v>44</v>
      </c>
      <c r="J129" s="20">
        <v>6</v>
      </c>
      <c r="K129" s="37">
        <v>2862248</v>
      </c>
      <c r="L129" s="37">
        <v>-1101311</v>
      </c>
      <c r="M129" s="37">
        <v>-1142001</v>
      </c>
      <c r="N129" s="37">
        <v>-1339630</v>
      </c>
      <c r="O129" s="37">
        <v>1744376</v>
      </c>
      <c r="P129" s="37">
        <v>43551622</v>
      </c>
      <c r="Q129" s="37">
        <v>45295687</v>
      </c>
      <c r="R129" s="37">
        <v>10292500</v>
      </c>
    </row>
    <row r="130" spans="1:18" ht="13.5" customHeight="1">
      <c r="A130" s="20">
        <v>126</v>
      </c>
      <c r="B130" s="45" t="s">
        <v>287</v>
      </c>
      <c r="C130" s="21" t="s">
        <v>195</v>
      </c>
      <c r="D130" s="45" t="s">
        <v>319</v>
      </c>
      <c r="E130" s="20">
        <v>7</v>
      </c>
      <c r="F130" s="20">
        <v>2018</v>
      </c>
      <c r="G130" s="20">
        <v>3</v>
      </c>
      <c r="H130" s="20" t="s">
        <v>256</v>
      </c>
      <c r="I130" s="50" t="s">
        <v>51</v>
      </c>
      <c r="J130" s="20">
        <v>9</v>
      </c>
      <c r="K130" s="37">
        <v>3831775</v>
      </c>
      <c r="L130" s="37">
        <v>-4543930</v>
      </c>
      <c r="M130" s="37">
        <v>-4708043</v>
      </c>
      <c r="N130" s="37">
        <v>-4688765</v>
      </c>
      <c r="O130" s="37">
        <v>1832799</v>
      </c>
      <c r="P130" s="37">
        <v>41995712</v>
      </c>
      <c r="Q130" s="37">
        <v>47200163</v>
      </c>
      <c r="R130" s="37">
        <v>10292500</v>
      </c>
    </row>
    <row r="131" spans="1:18" ht="13.5" customHeight="1">
      <c r="A131" s="20">
        <v>127</v>
      </c>
      <c r="B131" s="45" t="s">
        <v>287</v>
      </c>
      <c r="C131" s="21" t="s">
        <v>195</v>
      </c>
      <c r="D131" s="45" t="s">
        <v>319</v>
      </c>
      <c r="E131" s="20">
        <v>7</v>
      </c>
      <c r="F131" s="20">
        <v>2019</v>
      </c>
      <c r="G131" s="20">
        <v>1</v>
      </c>
      <c r="H131" s="20" t="s">
        <v>277</v>
      </c>
      <c r="I131" s="20" t="s">
        <v>43</v>
      </c>
      <c r="J131" s="20">
        <v>3</v>
      </c>
      <c r="K131" s="37">
        <v>2168806</v>
      </c>
      <c r="L131" s="37">
        <v>-788681</v>
      </c>
      <c r="M131" s="37">
        <v>-852711</v>
      </c>
      <c r="N131" s="37">
        <v>-879220</v>
      </c>
      <c r="O131" s="37">
        <v>1653270</v>
      </c>
      <c r="P131" s="37">
        <v>39345340</v>
      </c>
      <c r="Q131" s="37">
        <v>43767870</v>
      </c>
      <c r="R131" s="37">
        <v>10292500</v>
      </c>
    </row>
    <row r="132" spans="1:18" ht="13.5" customHeight="1">
      <c r="A132" s="20">
        <v>128</v>
      </c>
      <c r="B132" s="45" t="s">
        <v>287</v>
      </c>
      <c r="C132" s="21" t="s">
        <v>195</v>
      </c>
      <c r="D132" s="45" t="s">
        <v>319</v>
      </c>
      <c r="E132" s="20">
        <v>7</v>
      </c>
      <c r="F132" s="20">
        <v>2019</v>
      </c>
      <c r="G132" s="20">
        <v>2</v>
      </c>
      <c r="H132" s="20" t="s">
        <v>278</v>
      </c>
      <c r="I132" s="20" t="s">
        <v>44</v>
      </c>
      <c r="J132" s="20">
        <v>6</v>
      </c>
      <c r="K132" s="37">
        <v>2942180</v>
      </c>
      <c r="L132" s="37">
        <v>-2184661</v>
      </c>
      <c r="M132" s="37">
        <v>-2368464</v>
      </c>
      <c r="N132" s="37">
        <v>-2524809</v>
      </c>
      <c r="O132" s="37">
        <v>1659129</v>
      </c>
      <c r="P132" s="37">
        <v>38832232</v>
      </c>
      <c r="Q132" s="37">
        <v>44857277</v>
      </c>
      <c r="R132" s="37">
        <v>10292500</v>
      </c>
    </row>
    <row r="133" spans="1:18" ht="13.5" customHeight="1">
      <c r="A133" s="20">
        <v>129</v>
      </c>
      <c r="B133" s="45" t="s">
        <v>287</v>
      </c>
      <c r="C133" s="21" t="s">
        <v>195</v>
      </c>
      <c r="D133" s="45" t="s">
        <v>319</v>
      </c>
      <c r="E133" s="20">
        <v>7</v>
      </c>
      <c r="F133" s="20">
        <v>2019</v>
      </c>
      <c r="G133" s="20">
        <v>3</v>
      </c>
      <c r="H133" s="20" t="s">
        <v>279</v>
      </c>
      <c r="I133" s="20" t="s">
        <v>45</v>
      </c>
      <c r="J133" s="20">
        <v>9</v>
      </c>
      <c r="K133" s="37">
        <v>6077260</v>
      </c>
      <c r="L133" s="37">
        <v>-1740986</v>
      </c>
      <c r="M133" s="37">
        <v>1871406</v>
      </c>
      <c r="N133" s="37">
        <v>-2042422</v>
      </c>
      <c r="O133" s="37">
        <v>1640088</v>
      </c>
      <c r="P133" s="37">
        <v>37972969</v>
      </c>
      <c r="Q133" s="37">
        <v>43602101</v>
      </c>
      <c r="R133" s="37">
        <v>10292500</v>
      </c>
    </row>
    <row r="134" spans="1:18" ht="13.5" customHeight="1">
      <c r="A134" s="20">
        <v>130</v>
      </c>
      <c r="B134" s="45" t="s">
        <v>287</v>
      </c>
      <c r="C134" s="21" t="s">
        <v>195</v>
      </c>
      <c r="D134" s="45" t="s">
        <v>319</v>
      </c>
      <c r="E134" s="20">
        <v>7</v>
      </c>
      <c r="F134" s="20">
        <v>2019</v>
      </c>
      <c r="G134" s="20">
        <v>4</v>
      </c>
      <c r="H134" s="20" t="s">
        <v>281</v>
      </c>
      <c r="I134" s="20" t="s">
        <v>46</v>
      </c>
      <c r="J134" s="20">
        <v>12</v>
      </c>
      <c r="K134" s="37">
        <v>8738722</v>
      </c>
      <c r="L134" s="37">
        <v>-6634768</v>
      </c>
      <c r="M134" s="37">
        <v>-6842438</v>
      </c>
      <c r="N134" s="37">
        <v>-6901418</v>
      </c>
      <c r="O134" s="37">
        <v>1749500</v>
      </c>
      <c r="P134" s="37">
        <v>39677414</v>
      </c>
      <c r="Q134" s="37">
        <v>47745149</v>
      </c>
      <c r="R134" s="37">
        <v>10292500</v>
      </c>
    </row>
    <row r="135" spans="1:18" ht="13.5" customHeight="1">
      <c r="A135" s="20">
        <v>131</v>
      </c>
      <c r="B135" s="45" t="s">
        <v>287</v>
      </c>
      <c r="C135" s="21" t="s">
        <v>195</v>
      </c>
      <c r="D135" s="45" t="s">
        <v>319</v>
      </c>
      <c r="E135" s="20">
        <v>7</v>
      </c>
      <c r="F135" s="20">
        <v>2020</v>
      </c>
      <c r="G135" s="49">
        <v>1</v>
      </c>
      <c r="H135" s="20" t="s">
        <v>309</v>
      </c>
      <c r="I135" s="20" t="s">
        <v>43</v>
      </c>
      <c r="J135" s="20">
        <v>3</v>
      </c>
      <c r="K135" s="41">
        <v>1729275</v>
      </c>
      <c r="L135" s="37">
        <v>-326708</v>
      </c>
      <c r="M135" s="37">
        <v>-330520</v>
      </c>
      <c r="N135" s="37">
        <v>-120388</v>
      </c>
      <c r="O135" s="37">
        <v>1670142</v>
      </c>
      <c r="P135" s="37">
        <v>37336574</v>
      </c>
      <c r="Q135" s="37">
        <v>48837000</v>
      </c>
      <c r="R135" s="37">
        <v>10292500</v>
      </c>
    </row>
    <row r="136" spans="1:18" ht="13.5" customHeight="1">
      <c r="A136" s="20">
        <v>132</v>
      </c>
      <c r="B136" s="45" t="s">
        <v>287</v>
      </c>
      <c r="C136" s="21" t="s">
        <v>195</v>
      </c>
      <c r="D136" s="45" t="s">
        <v>319</v>
      </c>
      <c r="E136" s="20">
        <v>7</v>
      </c>
      <c r="F136" s="20">
        <v>2020</v>
      </c>
      <c r="G136" s="49">
        <v>2</v>
      </c>
      <c r="H136" s="20" t="s">
        <v>310</v>
      </c>
      <c r="I136" s="20" t="s">
        <v>44</v>
      </c>
      <c r="J136" s="20">
        <v>6</v>
      </c>
      <c r="K136" s="41">
        <v>2427975</v>
      </c>
      <c r="L136" s="37">
        <v>523120</v>
      </c>
      <c r="M136" s="37">
        <v>507617</v>
      </c>
      <c r="N136" s="37">
        <v>717749</v>
      </c>
      <c r="O136" s="37">
        <v>1713684</v>
      </c>
      <c r="P136" s="37">
        <v>40206194</v>
      </c>
      <c r="Q136" s="37">
        <v>50848483</v>
      </c>
      <c r="R136" s="37">
        <v>10292500</v>
      </c>
    </row>
    <row r="137" spans="1:18" ht="13.5" customHeight="1">
      <c r="A137" s="20">
        <v>133</v>
      </c>
      <c r="B137" s="45" t="s">
        <v>287</v>
      </c>
      <c r="C137" s="21" t="s">
        <v>195</v>
      </c>
      <c r="D137" s="45" t="s">
        <v>319</v>
      </c>
      <c r="E137" s="20">
        <v>7</v>
      </c>
      <c r="F137" s="20">
        <v>2020</v>
      </c>
      <c r="G137" s="46">
        <v>3</v>
      </c>
      <c r="H137" s="47" t="s">
        <v>311</v>
      </c>
      <c r="I137" s="47" t="s">
        <v>51</v>
      </c>
      <c r="J137" s="46">
        <v>9</v>
      </c>
      <c r="K137" s="37">
        <v>4799733</v>
      </c>
      <c r="L137" s="37">
        <v>-3192320</v>
      </c>
      <c r="M137" s="37">
        <v>-3220531</v>
      </c>
      <c r="N137" s="37">
        <v>-2580939</v>
      </c>
      <c r="O137" s="37">
        <v>1695664</v>
      </c>
      <c r="P137" s="37">
        <v>40919347</v>
      </c>
      <c r="Q137" s="37">
        <v>54780721</v>
      </c>
      <c r="R137" s="37">
        <v>10292500</v>
      </c>
    </row>
    <row r="138" spans="1:18" ht="13.5" customHeight="1">
      <c r="A138" s="20">
        <v>134</v>
      </c>
      <c r="B138" s="45" t="s">
        <v>286</v>
      </c>
      <c r="C138" s="44" t="s">
        <v>117</v>
      </c>
      <c r="D138" s="45" t="s">
        <v>320</v>
      </c>
      <c r="E138" s="20">
        <v>10</v>
      </c>
      <c r="F138" s="20">
        <v>2015</v>
      </c>
      <c r="G138" s="20">
        <v>1</v>
      </c>
      <c r="H138" s="20" t="s">
        <v>202</v>
      </c>
      <c r="I138" s="20" t="s">
        <v>52</v>
      </c>
      <c r="J138" s="20">
        <v>3</v>
      </c>
      <c r="K138" s="35">
        <v>102146</v>
      </c>
      <c r="L138" s="35">
        <v>-281878</v>
      </c>
      <c r="M138" s="35">
        <v>-284539</v>
      </c>
      <c r="N138" s="35">
        <v>-284539</v>
      </c>
      <c r="O138" s="35">
        <v>1346449</v>
      </c>
      <c r="P138" s="35">
        <v>2233504</v>
      </c>
      <c r="Q138" s="35">
        <v>6763705</v>
      </c>
      <c r="R138" s="35">
        <v>2219524</v>
      </c>
    </row>
    <row r="139" spans="1:18" ht="13.5" customHeight="1">
      <c r="A139" s="20">
        <v>135</v>
      </c>
      <c r="B139" s="45" t="s">
        <v>286</v>
      </c>
      <c r="C139" s="44" t="s">
        <v>117</v>
      </c>
      <c r="D139" s="45" t="s">
        <v>320</v>
      </c>
      <c r="E139" s="20">
        <v>10</v>
      </c>
      <c r="F139" s="20">
        <v>2015</v>
      </c>
      <c r="G139" s="20">
        <v>2</v>
      </c>
      <c r="H139" s="20" t="s">
        <v>203</v>
      </c>
      <c r="I139" s="20" t="s">
        <v>43</v>
      </c>
      <c r="J139" s="20">
        <v>6</v>
      </c>
      <c r="K139" s="35">
        <v>221580</v>
      </c>
      <c r="L139" s="35">
        <v>-552458</v>
      </c>
      <c r="M139" s="35">
        <v>-555119</v>
      </c>
      <c r="N139" s="35">
        <v>-555119</v>
      </c>
      <c r="O139" s="35">
        <v>1414145</v>
      </c>
      <c r="P139" s="35">
        <v>2299749</v>
      </c>
      <c r="Q139" s="35">
        <v>6560361</v>
      </c>
      <c r="R139" s="35">
        <v>2219524</v>
      </c>
    </row>
    <row r="140" spans="1:18" ht="13.5" customHeight="1">
      <c r="A140" s="20">
        <v>136</v>
      </c>
      <c r="B140" s="45" t="s">
        <v>286</v>
      </c>
      <c r="C140" s="44" t="s">
        <v>117</v>
      </c>
      <c r="D140" s="45" t="s">
        <v>320</v>
      </c>
      <c r="E140" s="20">
        <v>10</v>
      </c>
      <c r="F140" s="20">
        <v>2015</v>
      </c>
      <c r="G140" s="20">
        <v>3</v>
      </c>
      <c r="H140" s="20" t="s">
        <v>204</v>
      </c>
      <c r="I140" s="20" t="s">
        <v>44</v>
      </c>
      <c r="J140" s="20">
        <v>9</v>
      </c>
      <c r="K140" s="35">
        <v>406250</v>
      </c>
      <c r="L140" s="35">
        <v>-2745201</v>
      </c>
      <c r="M140" s="35">
        <v>-2751258</v>
      </c>
      <c r="N140" s="35">
        <v>-2753847</v>
      </c>
      <c r="O140" s="35">
        <v>1414145</v>
      </c>
      <c r="P140" s="35">
        <v>2299749</v>
      </c>
      <c r="Q140" s="35">
        <v>6560363</v>
      </c>
      <c r="R140" s="35">
        <v>2219524</v>
      </c>
    </row>
    <row r="141" spans="1:18" ht="13.5" customHeight="1">
      <c r="A141" s="20">
        <v>137</v>
      </c>
      <c r="B141" s="45" t="s">
        <v>286</v>
      </c>
      <c r="C141" s="44" t="s">
        <v>117</v>
      </c>
      <c r="D141" s="45" t="s">
        <v>320</v>
      </c>
      <c r="E141" s="20">
        <v>10</v>
      </c>
      <c r="F141" s="20">
        <v>2015</v>
      </c>
      <c r="G141" s="20">
        <v>4</v>
      </c>
      <c r="H141" s="20" t="s">
        <v>205</v>
      </c>
      <c r="I141" s="20" t="s">
        <v>51</v>
      </c>
      <c r="J141" s="20">
        <v>12</v>
      </c>
      <c r="K141" s="35">
        <v>407250</v>
      </c>
      <c r="L141" s="35">
        <v>-2745201</v>
      </c>
      <c r="M141" s="35">
        <v>-2751258</v>
      </c>
      <c r="N141" s="35">
        <v>-2753847</v>
      </c>
      <c r="O141" s="35">
        <v>1414145</v>
      </c>
      <c r="P141" s="35">
        <v>2299749</v>
      </c>
      <c r="Q141" s="35">
        <v>6560363</v>
      </c>
      <c r="R141" s="35">
        <v>2219524</v>
      </c>
    </row>
    <row r="142" spans="1:18" ht="13.5" customHeight="1">
      <c r="A142" s="20">
        <v>138</v>
      </c>
      <c r="B142" s="45" t="s">
        <v>286</v>
      </c>
      <c r="C142" s="44" t="s">
        <v>117</v>
      </c>
      <c r="D142" s="45" t="s">
        <v>320</v>
      </c>
      <c r="E142" s="20">
        <v>10</v>
      </c>
      <c r="F142" s="20">
        <v>2016</v>
      </c>
      <c r="G142" s="20">
        <v>1</v>
      </c>
      <c r="H142" s="20" t="s">
        <v>206</v>
      </c>
      <c r="I142" s="20" t="s">
        <v>52</v>
      </c>
      <c r="J142" s="20">
        <v>3</v>
      </c>
      <c r="K142" s="35">
        <v>115046</v>
      </c>
      <c r="L142" s="35">
        <v>-95773</v>
      </c>
      <c r="M142" s="35">
        <v>-96225</v>
      </c>
      <c r="N142" s="35">
        <v>-96225</v>
      </c>
      <c r="O142" s="35">
        <v>1064813</v>
      </c>
      <c r="P142" s="35">
        <v>1684403</v>
      </c>
      <c r="Q142" s="35">
        <v>8167741</v>
      </c>
      <c r="R142" s="35">
        <v>2219524</v>
      </c>
    </row>
    <row r="143" spans="1:18" ht="13.5" customHeight="1">
      <c r="A143" s="20">
        <v>139</v>
      </c>
      <c r="B143" s="45" t="s">
        <v>286</v>
      </c>
      <c r="C143" s="44" t="s">
        <v>117</v>
      </c>
      <c r="D143" s="45" t="s">
        <v>320</v>
      </c>
      <c r="E143" s="20">
        <v>10</v>
      </c>
      <c r="F143" s="20">
        <v>2016</v>
      </c>
      <c r="G143" s="20">
        <v>2</v>
      </c>
      <c r="H143" s="20" t="s">
        <v>207</v>
      </c>
      <c r="I143" s="20" t="s">
        <v>43</v>
      </c>
      <c r="J143" s="20">
        <v>6</v>
      </c>
      <c r="K143" s="35">
        <v>228965</v>
      </c>
      <c r="L143" s="35">
        <v>-356576</v>
      </c>
      <c r="M143" s="35">
        <v>-358294</v>
      </c>
      <c r="N143" s="35">
        <v>-358294</v>
      </c>
      <c r="O143" s="35">
        <v>1279033</v>
      </c>
      <c r="P143" s="35">
        <v>2074042</v>
      </c>
      <c r="Q143" s="35">
        <v>6692948</v>
      </c>
      <c r="R143" s="35">
        <v>2219524</v>
      </c>
    </row>
    <row r="144" spans="1:18" ht="13.5" customHeight="1">
      <c r="A144" s="20">
        <v>140</v>
      </c>
      <c r="B144" s="45" t="s">
        <v>286</v>
      </c>
      <c r="C144" s="44" t="s">
        <v>117</v>
      </c>
      <c r="D144" s="45" t="s">
        <v>320</v>
      </c>
      <c r="E144" s="20">
        <v>10</v>
      </c>
      <c r="F144" s="20">
        <v>2016</v>
      </c>
      <c r="G144" s="20">
        <v>3</v>
      </c>
      <c r="H144" s="20" t="s">
        <v>208</v>
      </c>
      <c r="I144" s="20" t="s">
        <v>44</v>
      </c>
      <c r="J144" s="20">
        <v>9</v>
      </c>
      <c r="K144" s="35">
        <v>342696</v>
      </c>
      <c r="L144" s="35">
        <v>-1213815</v>
      </c>
      <c r="M144" s="35">
        <v>-1217457</v>
      </c>
      <c r="N144" s="35">
        <v>-1217457</v>
      </c>
      <c r="O144" s="35">
        <v>1215795</v>
      </c>
      <c r="P144" s="35">
        <v>1953936</v>
      </c>
      <c r="Q144" s="35">
        <v>7432006</v>
      </c>
      <c r="R144" s="35">
        <v>2219524</v>
      </c>
    </row>
    <row r="145" spans="1:18" ht="13.5" customHeight="1">
      <c r="A145" s="20">
        <v>141</v>
      </c>
      <c r="B145" s="45" t="s">
        <v>286</v>
      </c>
      <c r="C145" s="21" t="s">
        <v>236</v>
      </c>
      <c r="D145" s="45" t="s">
        <v>320</v>
      </c>
      <c r="E145" s="20">
        <v>10</v>
      </c>
      <c r="F145" s="20">
        <v>2016</v>
      </c>
      <c r="G145" s="20">
        <v>4</v>
      </c>
      <c r="H145" s="20" t="s">
        <v>209</v>
      </c>
      <c r="I145" s="20" t="s">
        <v>51</v>
      </c>
      <c r="J145" s="20">
        <f>G145*3</f>
        <v>12</v>
      </c>
      <c r="K145" s="37">
        <v>494410</v>
      </c>
      <c r="L145" s="37">
        <v>-1775907</v>
      </c>
      <c r="M145" s="37">
        <v>-1783340</v>
      </c>
      <c r="N145" s="37">
        <v>-1786608</v>
      </c>
      <c r="O145" s="37">
        <v>1309944</v>
      </c>
      <c r="P145" s="37">
        <v>2153826</v>
      </c>
      <c r="Q145" s="37">
        <v>8201048</v>
      </c>
      <c r="R145" s="37">
        <v>2219524</v>
      </c>
    </row>
    <row r="146" spans="1:18" ht="13.5" customHeight="1">
      <c r="A146" s="20">
        <v>142</v>
      </c>
      <c r="B146" s="45" t="s">
        <v>286</v>
      </c>
      <c r="C146" s="21" t="s">
        <v>236</v>
      </c>
      <c r="D146" s="45" t="s">
        <v>320</v>
      </c>
      <c r="E146" s="20">
        <v>10</v>
      </c>
      <c r="F146" s="20">
        <v>2017</v>
      </c>
      <c r="G146" s="20">
        <v>1</v>
      </c>
      <c r="H146" s="20" t="s">
        <v>210</v>
      </c>
      <c r="I146" s="20" t="s">
        <v>46</v>
      </c>
      <c r="J146" s="20">
        <v>3</v>
      </c>
      <c r="K146" s="37">
        <v>115046</v>
      </c>
      <c r="L146" s="37">
        <v>-96773</v>
      </c>
      <c r="M146" s="37">
        <v>-96225</v>
      </c>
      <c r="N146" s="37">
        <v>-96225</v>
      </c>
      <c r="O146" s="37">
        <v>859599</v>
      </c>
      <c r="P146" s="37">
        <v>1836070</v>
      </c>
      <c r="Q146" s="37">
        <v>7260746</v>
      </c>
      <c r="R146" s="37">
        <v>2219524</v>
      </c>
    </row>
    <row r="147" spans="1:18" ht="13.5" customHeight="1">
      <c r="A147" s="20">
        <v>143</v>
      </c>
      <c r="B147" s="45" t="s">
        <v>286</v>
      </c>
      <c r="C147" s="44" t="s">
        <v>117</v>
      </c>
      <c r="D147" s="45" t="s">
        <v>320</v>
      </c>
      <c r="E147" s="20">
        <v>10</v>
      </c>
      <c r="F147" s="20">
        <v>2017</v>
      </c>
      <c r="G147" s="20">
        <v>3</v>
      </c>
      <c r="H147" s="20" t="s">
        <v>213</v>
      </c>
      <c r="I147" s="20" t="s">
        <v>44</v>
      </c>
      <c r="J147" s="20">
        <v>9</v>
      </c>
      <c r="K147" s="35">
        <v>328767</v>
      </c>
      <c r="L147" s="35">
        <v>-234374</v>
      </c>
      <c r="M147" s="35">
        <v>-235077</v>
      </c>
      <c r="N147" s="35">
        <v>-235077</v>
      </c>
      <c r="O147" s="35">
        <v>859599</v>
      </c>
      <c r="P147" s="35">
        <v>1836069</v>
      </c>
      <c r="Q147" s="35">
        <v>7261467</v>
      </c>
      <c r="R147" s="35">
        <v>2219524</v>
      </c>
    </row>
    <row r="148" spans="1:18" ht="13.5" customHeight="1">
      <c r="A148" s="20">
        <v>144</v>
      </c>
      <c r="B148" s="45" t="s">
        <v>286</v>
      </c>
      <c r="C148" s="21" t="s">
        <v>236</v>
      </c>
      <c r="D148" s="45" t="s">
        <v>320</v>
      </c>
      <c r="E148" s="20">
        <v>10</v>
      </c>
      <c r="F148" s="20">
        <v>2017</v>
      </c>
      <c r="G148" s="20">
        <v>4</v>
      </c>
      <c r="H148" s="20" t="s">
        <v>211</v>
      </c>
      <c r="I148" s="20" t="s">
        <v>51</v>
      </c>
      <c r="J148" s="20">
        <v>12</v>
      </c>
      <c r="K148" s="37">
        <v>430077</v>
      </c>
      <c r="L148" s="37">
        <v>810266</v>
      </c>
      <c r="M148" s="37">
        <v>628909</v>
      </c>
      <c r="N148" s="37">
        <v>622545</v>
      </c>
      <c r="O148" s="37">
        <v>859599</v>
      </c>
      <c r="P148" s="37">
        <v>1836069</v>
      </c>
      <c r="Q148" s="37">
        <v>7260745</v>
      </c>
      <c r="R148" s="37">
        <v>2219524</v>
      </c>
    </row>
    <row r="149" spans="1:18" ht="13.5" customHeight="1">
      <c r="A149" s="20">
        <v>145</v>
      </c>
      <c r="B149" s="45" t="s">
        <v>286</v>
      </c>
      <c r="C149" s="21" t="s">
        <v>236</v>
      </c>
      <c r="D149" s="45" t="s">
        <v>320</v>
      </c>
      <c r="E149" s="20">
        <v>10</v>
      </c>
      <c r="F149" s="20">
        <v>2018</v>
      </c>
      <c r="G149" s="20">
        <v>1</v>
      </c>
      <c r="H149" s="20" t="s">
        <v>257</v>
      </c>
      <c r="I149" s="20" t="s">
        <v>46</v>
      </c>
      <c r="J149" s="20">
        <v>3</v>
      </c>
      <c r="K149" s="37">
        <v>102017</v>
      </c>
      <c r="L149" s="37">
        <v>6471</v>
      </c>
      <c r="M149" s="37">
        <v>4530</v>
      </c>
      <c r="N149" s="37">
        <v>4530</v>
      </c>
      <c r="O149" s="37">
        <v>1316514</v>
      </c>
      <c r="P149" s="37">
        <v>2087041</v>
      </c>
      <c r="Q149" s="37">
        <v>6584570</v>
      </c>
      <c r="R149" s="37">
        <v>2219524</v>
      </c>
    </row>
    <row r="150" spans="1:18" ht="13.5" customHeight="1">
      <c r="A150" s="20">
        <v>146</v>
      </c>
      <c r="B150" s="45" t="s">
        <v>286</v>
      </c>
      <c r="C150" s="21" t="s">
        <v>236</v>
      </c>
      <c r="D150" s="45" t="s">
        <v>320</v>
      </c>
      <c r="E150" s="20">
        <v>10</v>
      </c>
      <c r="F150" s="20">
        <v>2018</v>
      </c>
      <c r="G150" s="20">
        <v>2</v>
      </c>
      <c r="H150" s="20" t="s">
        <v>264</v>
      </c>
      <c r="I150" s="20" t="s">
        <v>43</v>
      </c>
      <c r="J150" s="20">
        <v>6</v>
      </c>
      <c r="K150" s="37">
        <v>177175</v>
      </c>
      <c r="L150" s="37">
        <v>-49113</v>
      </c>
      <c r="M150" s="37">
        <v>-52108</v>
      </c>
      <c r="N150" s="37">
        <v>-52108</v>
      </c>
      <c r="O150" s="37">
        <v>778337</v>
      </c>
      <c r="P150" s="37">
        <v>1880800</v>
      </c>
      <c r="Q150" s="37">
        <v>7357585</v>
      </c>
      <c r="R150" s="37">
        <v>2219524</v>
      </c>
    </row>
    <row r="151" spans="1:18" ht="13.5" customHeight="1">
      <c r="A151" s="20">
        <v>147</v>
      </c>
      <c r="B151" s="45" t="s">
        <v>286</v>
      </c>
      <c r="C151" s="21" t="s">
        <v>236</v>
      </c>
      <c r="D151" s="45" t="s">
        <v>320</v>
      </c>
      <c r="E151" s="20">
        <v>10</v>
      </c>
      <c r="F151" s="20">
        <v>2018</v>
      </c>
      <c r="G151" s="20">
        <v>3</v>
      </c>
      <c r="H151" s="20" t="s">
        <v>256</v>
      </c>
      <c r="I151" s="20" t="s">
        <v>44</v>
      </c>
      <c r="J151" s="20">
        <f>G151*3</f>
        <v>9</v>
      </c>
      <c r="K151" s="37">
        <v>279300</v>
      </c>
      <c r="L151" s="37">
        <v>-66818</v>
      </c>
      <c r="M151" s="37">
        <v>-69813</v>
      </c>
      <c r="N151" s="37">
        <v>-69813</v>
      </c>
      <c r="O151" s="37">
        <v>1318858</v>
      </c>
      <c r="P151" s="37">
        <v>1619478</v>
      </c>
      <c r="Q151" s="37">
        <v>6122087</v>
      </c>
      <c r="R151" s="37">
        <v>2219524</v>
      </c>
    </row>
    <row r="152" spans="1:18" ht="13.5" customHeight="1">
      <c r="A152" s="20">
        <v>148</v>
      </c>
      <c r="B152" s="45" t="s">
        <v>286</v>
      </c>
      <c r="C152" s="21" t="s">
        <v>236</v>
      </c>
      <c r="D152" s="45" t="s">
        <v>320</v>
      </c>
      <c r="E152" s="20">
        <v>10</v>
      </c>
      <c r="F152" s="20">
        <v>2018</v>
      </c>
      <c r="G152" s="20">
        <v>4</v>
      </c>
      <c r="H152" s="20" t="s">
        <v>265</v>
      </c>
      <c r="I152" s="20" t="s">
        <v>51</v>
      </c>
      <c r="J152" s="20">
        <v>12</v>
      </c>
      <c r="K152" s="37">
        <v>381068</v>
      </c>
      <c r="L152" s="37">
        <v>370699</v>
      </c>
      <c r="M152" s="37">
        <v>381081</v>
      </c>
      <c r="N152" s="37">
        <v>922068</v>
      </c>
      <c r="O152" s="37">
        <v>1318858</v>
      </c>
      <c r="P152" s="37">
        <v>2152166</v>
      </c>
      <c r="Q152" s="37">
        <v>6654775</v>
      </c>
      <c r="R152" s="37">
        <v>2757278</v>
      </c>
    </row>
    <row r="153" spans="1:18" ht="13.5" customHeight="1">
      <c r="A153" s="20">
        <v>149</v>
      </c>
      <c r="B153" s="45" t="s">
        <v>286</v>
      </c>
      <c r="C153" s="21" t="s">
        <v>236</v>
      </c>
      <c r="D153" s="45" t="s">
        <v>320</v>
      </c>
      <c r="E153" s="20">
        <v>10</v>
      </c>
      <c r="F153" s="20">
        <v>2019</v>
      </c>
      <c r="G153" s="20">
        <v>2</v>
      </c>
      <c r="H153" s="20" t="s">
        <v>278</v>
      </c>
      <c r="I153" s="20" t="s">
        <v>43</v>
      </c>
      <c r="J153" s="20">
        <v>3</v>
      </c>
      <c r="K153" s="37">
        <v>181202</v>
      </c>
      <c r="L153" s="37">
        <v>10078</v>
      </c>
      <c r="M153" s="37">
        <v>7055</v>
      </c>
      <c r="N153" s="37">
        <v>7055</v>
      </c>
      <c r="O153" s="37">
        <v>1312400</v>
      </c>
      <c r="P153" s="37">
        <v>1644319</v>
      </c>
      <c r="Q153" s="37">
        <v>6139874</v>
      </c>
      <c r="R153" s="37">
        <v>2219524</v>
      </c>
    </row>
    <row r="154" spans="1:18" ht="13.5" customHeight="1">
      <c r="A154" s="20">
        <v>150</v>
      </c>
      <c r="B154" s="45" t="s">
        <v>286</v>
      </c>
      <c r="C154" s="21" t="s">
        <v>236</v>
      </c>
      <c r="D154" s="45" t="s">
        <v>320</v>
      </c>
      <c r="E154" s="20">
        <v>10</v>
      </c>
      <c r="F154" s="20">
        <v>2019</v>
      </c>
      <c r="G154" s="20">
        <v>3</v>
      </c>
      <c r="H154" s="20" t="s">
        <v>279</v>
      </c>
      <c r="I154" s="20" t="s">
        <v>44</v>
      </c>
      <c r="J154" s="20">
        <v>9</v>
      </c>
      <c r="K154" s="37">
        <v>276417</v>
      </c>
      <c r="L154" s="37">
        <v>11951</v>
      </c>
      <c r="M154" s="37">
        <v>8365</v>
      </c>
      <c r="N154" s="37">
        <v>8365</v>
      </c>
      <c r="O154" s="37">
        <v>1360963</v>
      </c>
      <c r="P154" s="37">
        <v>1452608</v>
      </c>
      <c r="Q154" s="37">
        <v>5946835</v>
      </c>
      <c r="R154" s="37">
        <v>2219524</v>
      </c>
    </row>
    <row r="155" spans="1:18" ht="13.5" customHeight="1">
      <c r="A155" s="20">
        <v>151</v>
      </c>
      <c r="B155" s="45" t="s">
        <v>286</v>
      </c>
      <c r="C155" s="21" t="s">
        <v>236</v>
      </c>
      <c r="D155" s="45" t="s">
        <v>320</v>
      </c>
      <c r="E155" s="20">
        <v>10</v>
      </c>
      <c r="F155" s="20">
        <v>2019</v>
      </c>
      <c r="G155" s="20">
        <v>4</v>
      </c>
      <c r="H155" s="20" t="s">
        <v>281</v>
      </c>
      <c r="I155" s="20" t="s">
        <v>51</v>
      </c>
      <c r="J155" s="20">
        <v>12</v>
      </c>
      <c r="K155" s="37">
        <v>352712</v>
      </c>
      <c r="L155" s="37">
        <v>384263</v>
      </c>
      <c r="M155" s="37">
        <v>349679</v>
      </c>
      <c r="N155" s="37">
        <v>349679</v>
      </c>
      <c r="O155" s="37">
        <v>1343190</v>
      </c>
      <c r="P155" s="37">
        <v>1421290</v>
      </c>
      <c r="Q155" s="37">
        <v>5574221</v>
      </c>
      <c r="R155" s="37">
        <v>2219524</v>
      </c>
    </row>
    <row r="156" spans="1:18" ht="13.5" customHeight="1">
      <c r="A156" s="20">
        <v>152</v>
      </c>
      <c r="B156" s="45" t="s">
        <v>286</v>
      </c>
      <c r="C156" s="21" t="s">
        <v>236</v>
      </c>
      <c r="D156" s="45" t="s">
        <v>320</v>
      </c>
      <c r="E156" s="20">
        <v>10</v>
      </c>
      <c r="F156" s="20">
        <v>2020</v>
      </c>
      <c r="G156" s="49">
        <v>2</v>
      </c>
      <c r="H156" s="20" t="s">
        <v>310</v>
      </c>
      <c r="I156" s="20" t="s">
        <v>43</v>
      </c>
      <c r="J156" s="20">
        <v>3</v>
      </c>
      <c r="K156" s="41">
        <v>164822</v>
      </c>
      <c r="L156" s="37">
        <v>13937</v>
      </c>
      <c r="M156" s="37">
        <v>9756</v>
      </c>
      <c r="N156" s="37">
        <v>9756</v>
      </c>
      <c r="O156" s="37">
        <v>1283027</v>
      </c>
      <c r="P156" s="37">
        <v>1990553</v>
      </c>
      <c r="Q156" s="37">
        <v>5897438</v>
      </c>
      <c r="R156" s="37">
        <v>2219524</v>
      </c>
    </row>
    <row r="157" spans="1:18" ht="13.5" customHeight="1">
      <c r="A157" s="20">
        <v>153</v>
      </c>
      <c r="B157" s="45" t="s">
        <v>286</v>
      </c>
      <c r="C157" s="21" t="s">
        <v>236</v>
      </c>
      <c r="D157" s="45" t="s">
        <v>320</v>
      </c>
      <c r="E157" s="20">
        <v>10</v>
      </c>
      <c r="F157" s="20">
        <v>2020</v>
      </c>
      <c r="G157" s="49">
        <v>3</v>
      </c>
      <c r="H157" s="20" t="s">
        <v>311</v>
      </c>
      <c r="I157" s="20" t="s">
        <v>44</v>
      </c>
      <c r="J157" s="20">
        <v>6</v>
      </c>
      <c r="K157" s="37">
        <v>225387</v>
      </c>
      <c r="L157" s="37">
        <v>691</v>
      </c>
      <c r="M157" s="37">
        <v>484</v>
      </c>
      <c r="N157" s="37">
        <v>484</v>
      </c>
      <c r="O157" s="37">
        <v>1267985</v>
      </c>
      <c r="P157" s="37">
        <v>1940206</v>
      </c>
      <c r="Q157" s="37">
        <v>5856364</v>
      </c>
      <c r="R157" s="37">
        <v>2219524</v>
      </c>
    </row>
    <row r="158" spans="1:18" ht="13.5" customHeight="1">
      <c r="A158" s="20">
        <v>154</v>
      </c>
      <c r="B158" s="45" t="s">
        <v>287</v>
      </c>
      <c r="C158" s="44" t="s">
        <v>118</v>
      </c>
      <c r="D158" s="45" t="s">
        <v>321</v>
      </c>
      <c r="E158" s="20">
        <v>11</v>
      </c>
      <c r="F158" s="20">
        <v>2015</v>
      </c>
      <c r="G158" s="20">
        <v>1</v>
      </c>
      <c r="H158" s="20" t="s">
        <v>202</v>
      </c>
      <c r="I158" s="20" t="s">
        <v>43</v>
      </c>
      <c r="J158" s="20">
        <v>3</v>
      </c>
      <c r="K158" s="35">
        <v>4649882</v>
      </c>
      <c r="L158" s="35">
        <v>473319</v>
      </c>
      <c r="M158" s="35">
        <v>473319</v>
      </c>
      <c r="N158" s="35">
        <v>443047</v>
      </c>
      <c r="O158" s="35">
        <v>5353657</v>
      </c>
      <c r="P158" s="35">
        <v>80126161</v>
      </c>
      <c r="Q158" s="35">
        <v>70411981</v>
      </c>
      <c r="R158" s="35">
        <v>3465102</v>
      </c>
    </row>
    <row r="159" spans="1:18" ht="13.5" customHeight="1">
      <c r="A159" s="20">
        <v>155</v>
      </c>
      <c r="B159" s="45" t="s">
        <v>287</v>
      </c>
      <c r="C159" s="44" t="s">
        <v>118</v>
      </c>
      <c r="D159" s="45" t="s">
        <v>321</v>
      </c>
      <c r="E159" s="20">
        <v>11</v>
      </c>
      <c r="F159" s="20">
        <v>2015</v>
      </c>
      <c r="G159" s="20">
        <v>2</v>
      </c>
      <c r="H159" s="20" t="s">
        <v>203</v>
      </c>
      <c r="I159" s="20" t="s">
        <v>44</v>
      </c>
      <c r="J159" s="20">
        <v>6</v>
      </c>
      <c r="K159" s="35">
        <v>4160741</v>
      </c>
      <c r="L159" s="35">
        <v>481890</v>
      </c>
      <c r="M159" s="35">
        <v>345047</v>
      </c>
      <c r="N159" s="35">
        <v>709067</v>
      </c>
      <c r="O159" s="35">
        <v>5353657</v>
      </c>
      <c r="P159" s="35">
        <v>80126161</v>
      </c>
      <c r="Q159" s="35">
        <v>70411981</v>
      </c>
      <c r="R159" s="35">
        <v>3465102</v>
      </c>
    </row>
    <row r="160" spans="1:18" ht="13.5" customHeight="1">
      <c r="A160" s="20">
        <v>156</v>
      </c>
      <c r="B160" s="45" t="s">
        <v>287</v>
      </c>
      <c r="C160" s="44" t="s">
        <v>118</v>
      </c>
      <c r="D160" s="45" t="s">
        <v>321</v>
      </c>
      <c r="E160" s="20">
        <v>11</v>
      </c>
      <c r="F160" s="20">
        <v>2015</v>
      </c>
      <c r="G160" s="20">
        <v>3</v>
      </c>
      <c r="H160" s="20" t="s">
        <v>204</v>
      </c>
      <c r="I160" s="20" t="s">
        <v>51</v>
      </c>
      <c r="J160" s="20">
        <v>9</v>
      </c>
      <c r="K160" s="35">
        <v>3904276</v>
      </c>
      <c r="L160" s="35">
        <v>2182572</v>
      </c>
      <c r="M160" s="35">
        <v>1913711</v>
      </c>
      <c r="N160" s="35">
        <v>813204</v>
      </c>
      <c r="O160" s="35">
        <v>5347853</v>
      </c>
      <c r="P160" s="35">
        <v>69931450</v>
      </c>
      <c r="Q160" s="35">
        <v>56447231</v>
      </c>
      <c r="R160" s="35">
        <v>3465102</v>
      </c>
    </row>
    <row r="161" spans="1:18" ht="13.5" customHeight="1">
      <c r="A161" s="20">
        <v>157</v>
      </c>
      <c r="B161" s="45" t="s">
        <v>287</v>
      </c>
      <c r="C161" s="44" t="s">
        <v>118</v>
      </c>
      <c r="D161" s="45" t="s">
        <v>321</v>
      </c>
      <c r="E161" s="20">
        <v>11</v>
      </c>
      <c r="F161" s="20">
        <v>2015</v>
      </c>
      <c r="G161" s="20">
        <v>4</v>
      </c>
      <c r="H161" s="20" t="s">
        <v>205</v>
      </c>
      <c r="I161" s="20" t="s">
        <v>52</v>
      </c>
      <c r="J161" s="20">
        <v>12</v>
      </c>
      <c r="K161" s="35">
        <v>10410650</v>
      </c>
      <c r="L161" s="35">
        <v>1799294</v>
      </c>
      <c r="M161" s="35">
        <v>1195606</v>
      </c>
      <c r="N161" s="35">
        <v>-1961380</v>
      </c>
      <c r="O161" s="35">
        <v>5353657</v>
      </c>
      <c r="P161" s="35">
        <v>80126161</v>
      </c>
      <c r="Q161" s="35">
        <v>70411981</v>
      </c>
      <c r="R161" s="35">
        <v>3465102</v>
      </c>
    </row>
    <row r="162" spans="1:18" ht="13.5" customHeight="1">
      <c r="A162" s="20">
        <v>158</v>
      </c>
      <c r="B162" s="45" t="s">
        <v>287</v>
      </c>
      <c r="C162" s="44" t="s">
        <v>118</v>
      </c>
      <c r="D162" s="45" t="s">
        <v>321</v>
      </c>
      <c r="E162" s="20">
        <v>11</v>
      </c>
      <c r="F162" s="20">
        <v>2016</v>
      </c>
      <c r="G162" s="20">
        <v>1</v>
      </c>
      <c r="H162" s="20" t="s">
        <v>206</v>
      </c>
      <c r="I162" s="20" t="s">
        <v>43</v>
      </c>
      <c r="J162" s="20">
        <v>3</v>
      </c>
      <c r="K162" s="35">
        <v>5070272</v>
      </c>
      <c r="L162" s="35">
        <v>1262652</v>
      </c>
      <c r="M162" s="35">
        <v>937496</v>
      </c>
      <c r="N162" s="35">
        <v>-630398</v>
      </c>
      <c r="O162" s="35">
        <v>5591023</v>
      </c>
      <c r="P162" s="35">
        <v>82564956</v>
      </c>
      <c r="Q162" s="35">
        <v>73267919</v>
      </c>
      <c r="R162" s="35">
        <v>3465102</v>
      </c>
    </row>
    <row r="163" spans="1:18" ht="13.5" customHeight="1">
      <c r="A163" s="20">
        <v>159</v>
      </c>
      <c r="B163" s="45" t="s">
        <v>287</v>
      </c>
      <c r="C163" s="44" t="s">
        <v>118</v>
      </c>
      <c r="D163" s="45" t="s">
        <v>321</v>
      </c>
      <c r="E163" s="20">
        <v>11</v>
      </c>
      <c r="F163" s="20">
        <v>2016</v>
      </c>
      <c r="G163" s="20">
        <v>2</v>
      </c>
      <c r="H163" s="20" t="s">
        <v>207</v>
      </c>
      <c r="I163" s="20" t="s">
        <v>44</v>
      </c>
      <c r="J163" s="20">
        <v>6</v>
      </c>
      <c r="K163" s="35">
        <v>12012525</v>
      </c>
      <c r="L163" s="35">
        <v>2366870</v>
      </c>
      <c r="M163" s="35">
        <v>1391175</v>
      </c>
      <c r="N163" s="35">
        <v>-1168274</v>
      </c>
      <c r="O163" s="35">
        <v>5915891</v>
      </c>
      <c r="P163" s="35">
        <v>77502199</v>
      </c>
      <c r="Q163" s="35">
        <v>68799221</v>
      </c>
      <c r="R163" s="35">
        <v>3465102</v>
      </c>
    </row>
    <row r="164" spans="1:18" ht="13.5" customHeight="1">
      <c r="A164" s="20">
        <v>160</v>
      </c>
      <c r="B164" s="45" t="s">
        <v>287</v>
      </c>
      <c r="C164" s="44" t="s">
        <v>118</v>
      </c>
      <c r="D164" s="45" t="s">
        <v>321</v>
      </c>
      <c r="E164" s="20">
        <v>11</v>
      </c>
      <c r="F164" s="20">
        <v>2016</v>
      </c>
      <c r="G164" s="20">
        <v>3</v>
      </c>
      <c r="H164" s="20" t="s">
        <v>208</v>
      </c>
      <c r="I164" s="20" t="s">
        <v>51</v>
      </c>
      <c r="J164" s="20">
        <v>9</v>
      </c>
      <c r="K164" s="35">
        <v>19232938</v>
      </c>
      <c r="L164" s="35">
        <v>4818854</v>
      </c>
      <c r="M164" s="35">
        <v>3043229</v>
      </c>
      <c r="N164" s="35">
        <v>1058445</v>
      </c>
      <c r="O164" s="35">
        <v>5915891</v>
      </c>
      <c r="P164" s="35">
        <v>77502199</v>
      </c>
      <c r="Q164" s="35">
        <v>68799221</v>
      </c>
      <c r="R164" s="35">
        <v>3465102</v>
      </c>
    </row>
    <row r="165" spans="1:18" ht="13.5" customHeight="1">
      <c r="A165" s="20">
        <v>161</v>
      </c>
      <c r="B165" s="45" t="s">
        <v>287</v>
      </c>
      <c r="C165" s="44" t="s">
        <v>118</v>
      </c>
      <c r="D165" s="45" t="s">
        <v>321</v>
      </c>
      <c r="E165" s="20">
        <v>11</v>
      </c>
      <c r="F165" s="20">
        <v>2016</v>
      </c>
      <c r="G165" s="20">
        <v>4</v>
      </c>
      <c r="H165" s="20" t="s">
        <v>209</v>
      </c>
      <c r="I165" s="20" t="s">
        <v>46</v>
      </c>
      <c r="J165" s="20">
        <v>12</v>
      </c>
      <c r="K165" s="35">
        <v>30029334</v>
      </c>
      <c r="L165" s="35">
        <v>11835236</v>
      </c>
      <c r="M165" s="35">
        <v>10238411</v>
      </c>
      <c r="N165" s="35">
        <v>-655054</v>
      </c>
      <c r="O165" s="35">
        <v>5915891</v>
      </c>
      <c r="P165" s="35">
        <v>77502199</v>
      </c>
      <c r="Q165" s="35">
        <v>68799221</v>
      </c>
      <c r="R165" s="35">
        <v>3465102</v>
      </c>
    </row>
    <row r="166" spans="1:18" ht="13.5" customHeight="1">
      <c r="A166" s="20">
        <v>162</v>
      </c>
      <c r="B166" s="45" t="s">
        <v>287</v>
      </c>
      <c r="C166" s="44" t="s">
        <v>118</v>
      </c>
      <c r="D166" s="45" t="s">
        <v>321</v>
      </c>
      <c r="E166" s="20">
        <v>11</v>
      </c>
      <c r="F166" s="20">
        <v>2017</v>
      </c>
      <c r="G166" s="20">
        <v>1</v>
      </c>
      <c r="H166" s="20" t="s">
        <v>210</v>
      </c>
      <c r="I166" s="20" t="s">
        <v>43</v>
      </c>
      <c r="J166" s="20">
        <v>3</v>
      </c>
      <c r="K166" s="35">
        <v>4961614</v>
      </c>
      <c r="L166" s="35">
        <v>673038</v>
      </c>
      <c r="M166" s="35">
        <v>547387</v>
      </c>
      <c r="N166" s="35">
        <v>465387</v>
      </c>
      <c r="O166" s="35">
        <v>5906575</v>
      </c>
      <c r="P166" s="35">
        <v>80859106</v>
      </c>
      <c r="Q166" s="35">
        <v>71687756</v>
      </c>
      <c r="R166" s="35">
        <v>3465102</v>
      </c>
    </row>
    <row r="167" spans="1:18" ht="13.5" customHeight="1">
      <c r="A167" s="20">
        <v>163</v>
      </c>
      <c r="B167" s="45" t="s">
        <v>287</v>
      </c>
      <c r="C167" s="44" t="s">
        <v>118</v>
      </c>
      <c r="D167" s="45" t="s">
        <v>321</v>
      </c>
      <c r="E167" s="20">
        <v>11</v>
      </c>
      <c r="F167" s="20">
        <v>2017</v>
      </c>
      <c r="G167" s="20">
        <v>2</v>
      </c>
      <c r="H167" s="20" t="s">
        <v>212</v>
      </c>
      <c r="I167" s="20" t="s">
        <v>44</v>
      </c>
      <c r="J167" s="20">
        <v>6</v>
      </c>
      <c r="K167" s="35">
        <v>6914416</v>
      </c>
      <c r="L167" s="35">
        <v>466395</v>
      </c>
      <c r="M167" s="35">
        <v>441152</v>
      </c>
      <c r="N167" s="35" t="s">
        <v>284</v>
      </c>
      <c r="O167" s="35">
        <v>5853530</v>
      </c>
      <c r="P167" s="35">
        <v>81678755</v>
      </c>
      <c r="Q167" s="35">
        <v>72768536</v>
      </c>
      <c r="R167" s="35">
        <v>3465102</v>
      </c>
    </row>
    <row r="168" spans="1:18" ht="13.5" customHeight="1">
      <c r="A168" s="20">
        <v>164</v>
      </c>
      <c r="B168" s="45" t="s">
        <v>287</v>
      </c>
      <c r="C168" s="44" t="s">
        <v>118</v>
      </c>
      <c r="D168" s="45" t="s">
        <v>321</v>
      </c>
      <c r="E168" s="20">
        <v>11</v>
      </c>
      <c r="F168" s="20">
        <v>2017</v>
      </c>
      <c r="G168" s="20">
        <v>3</v>
      </c>
      <c r="H168" s="20" t="s">
        <v>213</v>
      </c>
      <c r="I168" s="20" t="s">
        <v>51</v>
      </c>
      <c r="J168" s="20">
        <v>9</v>
      </c>
      <c r="K168" s="35">
        <v>22356878</v>
      </c>
      <c r="L168" s="35">
        <v>2769698</v>
      </c>
      <c r="M168" s="35">
        <v>2423734</v>
      </c>
      <c r="N168" s="35">
        <v>329818</v>
      </c>
      <c r="O168" s="35">
        <v>6513175</v>
      </c>
      <c r="P168" s="35">
        <v>92423127</v>
      </c>
      <c r="Q168" s="35">
        <v>81454599</v>
      </c>
      <c r="R168" s="35">
        <v>3465102</v>
      </c>
    </row>
    <row r="169" spans="1:18" ht="13.5" customHeight="1">
      <c r="A169" s="20">
        <v>165</v>
      </c>
      <c r="B169" s="45" t="s">
        <v>287</v>
      </c>
      <c r="C169" s="44" t="s">
        <v>118</v>
      </c>
      <c r="D169" s="45" t="s">
        <v>321</v>
      </c>
      <c r="E169" s="20">
        <v>11</v>
      </c>
      <c r="F169" s="20">
        <v>2017</v>
      </c>
      <c r="G169" s="20">
        <v>4</v>
      </c>
      <c r="H169" s="20" t="s">
        <v>211</v>
      </c>
      <c r="I169" s="20" t="s">
        <v>46</v>
      </c>
      <c r="J169" s="20">
        <v>12</v>
      </c>
      <c r="K169" s="35">
        <v>317416092</v>
      </c>
      <c r="L169" s="35">
        <v>3040489</v>
      </c>
      <c r="M169" s="35">
        <v>1283276</v>
      </c>
      <c r="N169" s="35">
        <v>2405938</v>
      </c>
      <c r="O169" s="35">
        <v>6513175</v>
      </c>
      <c r="P169" s="35">
        <v>92413127</v>
      </c>
      <c r="Q169" s="35">
        <v>81454599</v>
      </c>
      <c r="R169" s="35">
        <v>3465102</v>
      </c>
    </row>
    <row r="170" spans="1:18" ht="13.5" customHeight="1">
      <c r="A170" s="20">
        <v>166</v>
      </c>
      <c r="B170" s="45" t="s">
        <v>287</v>
      </c>
      <c r="C170" s="44" t="s">
        <v>118</v>
      </c>
      <c r="D170" s="45" t="s">
        <v>321</v>
      </c>
      <c r="E170" s="20">
        <v>11</v>
      </c>
      <c r="F170" s="20">
        <v>2018</v>
      </c>
      <c r="G170" s="20">
        <v>1</v>
      </c>
      <c r="H170" s="20" t="s">
        <v>257</v>
      </c>
      <c r="I170" s="20" t="s">
        <v>43</v>
      </c>
      <c r="J170" s="20">
        <v>3</v>
      </c>
      <c r="K170" s="35">
        <v>8566005</v>
      </c>
      <c r="L170" s="35">
        <v>970985</v>
      </c>
      <c r="M170" s="35">
        <v>805871</v>
      </c>
      <c r="N170" s="35">
        <v>980777</v>
      </c>
      <c r="O170" s="35">
        <v>7025197</v>
      </c>
      <c r="P170" s="35">
        <v>109988570</v>
      </c>
      <c r="Q170" s="35">
        <v>94717967</v>
      </c>
      <c r="R170" s="35">
        <v>3465102</v>
      </c>
    </row>
    <row r="171" spans="1:18" ht="13.5" customHeight="1">
      <c r="A171" s="20">
        <v>167</v>
      </c>
      <c r="B171" s="45" t="s">
        <v>287</v>
      </c>
      <c r="C171" s="44" t="s">
        <v>118</v>
      </c>
      <c r="D171" s="45" t="s">
        <v>321</v>
      </c>
      <c r="E171" s="20">
        <v>11</v>
      </c>
      <c r="F171" s="20">
        <v>2018</v>
      </c>
      <c r="G171" s="20">
        <v>2</v>
      </c>
      <c r="H171" s="20" t="s">
        <v>264</v>
      </c>
      <c r="I171" s="20" t="s">
        <v>44</v>
      </c>
      <c r="J171" s="20">
        <f>G171*3</f>
        <v>6</v>
      </c>
      <c r="K171" s="37">
        <v>17058438</v>
      </c>
      <c r="L171" s="37">
        <v>2196774</v>
      </c>
      <c r="M171" s="37">
        <v>1933142</v>
      </c>
      <c r="N171" s="37">
        <v>1749275</v>
      </c>
      <c r="O171" s="37">
        <v>7025197</v>
      </c>
      <c r="P171" s="37">
        <v>109988570</v>
      </c>
      <c r="Q171" s="37">
        <v>92290530</v>
      </c>
      <c r="R171" s="37">
        <v>3465102</v>
      </c>
    </row>
    <row r="172" spans="1:18" ht="13.5" customHeight="1">
      <c r="A172" s="20">
        <v>168</v>
      </c>
      <c r="B172" s="45" t="s">
        <v>287</v>
      </c>
      <c r="C172" s="44" t="s">
        <v>118</v>
      </c>
      <c r="D172" s="45" t="s">
        <v>321</v>
      </c>
      <c r="E172" s="20">
        <v>11</v>
      </c>
      <c r="F172" s="20">
        <v>2018</v>
      </c>
      <c r="G172" s="20">
        <v>3</v>
      </c>
      <c r="H172" s="20" t="s">
        <v>256</v>
      </c>
      <c r="I172" s="20" t="s">
        <v>51</v>
      </c>
      <c r="J172" s="20">
        <f>G172*3</f>
        <v>9</v>
      </c>
      <c r="K172" s="37">
        <v>25928653</v>
      </c>
      <c r="L172" s="37">
        <v>2150577</v>
      </c>
      <c r="M172" s="37">
        <v>1822752</v>
      </c>
      <c r="N172" s="37">
        <v>1961723</v>
      </c>
      <c r="O172" s="37">
        <v>6942899</v>
      </c>
      <c r="P172" s="37">
        <v>105913642</v>
      </c>
      <c r="Q172" s="37">
        <v>92361218</v>
      </c>
      <c r="R172" s="37">
        <v>3465102</v>
      </c>
    </row>
    <row r="173" spans="1:18" ht="13.5" customHeight="1">
      <c r="A173" s="20">
        <v>169</v>
      </c>
      <c r="B173" s="45" t="s">
        <v>287</v>
      </c>
      <c r="C173" s="44" t="s">
        <v>118</v>
      </c>
      <c r="D173" s="45" t="s">
        <v>321</v>
      </c>
      <c r="E173" s="20">
        <v>11</v>
      </c>
      <c r="F173" s="20">
        <v>2018</v>
      </c>
      <c r="G173" s="20">
        <v>4</v>
      </c>
      <c r="H173" s="20" t="s">
        <v>265</v>
      </c>
      <c r="I173" s="20" t="s">
        <v>46</v>
      </c>
      <c r="J173" s="20">
        <v>12</v>
      </c>
      <c r="K173" s="37">
        <v>37046926</v>
      </c>
      <c r="L173" s="37">
        <v>3495871</v>
      </c>
      <c r="M173" s="37">
        <v>3151589</v>
      </c>
      <c r="N173" s="37">
        <v>2752257</v>
      </c>
      <c r="O173" s="37">
        <v>7025197</v>
      </c>
      <c r="P173" s="37">
        <v>109988570</v>
      </c>
      <c r="Q173" s="37">
        <v>94717967</v>
      </c>
      <c r="R173" s="37">
        <v>3465102</v>
      </c>
    </row>
    <row r="174" spans="1:18" ht="13.5" customHeight="1">
      <c r="A174" s="20">
        <v>170</v>
      </c>
      <c r="B174" s="45" t="s">
        <v>287</v>
      </c>
      <c r="C174" s="44" t="s">
        <v>118</v>
      </c>
      <c r="D174" s="45" t="s">
        <v>321</v>
      </c>
      <c r="E174" s="20">
        <v>11</v>
      </c>
      <c r="F174" s="20">
        <v>2019</v>
      </c>
      <c r="G174" s="20">
        <v>1</v>
      </c>
      <c r="H174" s="20" t="s">
        <v>277</v>
      </c>
      <c r="I174" s="20" t="s">
        <v>43</v>
      </c>
      <c r="J174" s="20">
        <v>6</v>
      </c>
      <c r="K174" s="37">
        <v>12391652</v>
      </c>
      <c r="L174" s="37">
        <v>1165372</v>
      </c>
      <c r="M174" s="37">
        <v>1026843</v>
      </c>
      <c r="N174" s="37">
        <v>1383918</v>
      </c>
      <c r="O174" s="37">
        <v>7012905</v>
      </c>
      <c r="P174" s="37">
        <v>126568170</v>
      </c>
      <c r="Q174" s="37">
        <v>109883106</v>
      </c>
      <c r="R174" s="37">
        <v>3465102</v>
      </c>
    </row>
    <row r="175" spans="1:18" ht="13.5" customHeight="1">
      <c r="A175" s="20">
        <v>171</v>
      </c>
      <c r="B175" s="45" t="s">
        <v>287</v>
      </c>
      <c r="C175" s="44" t="s">
        <v>118</v>
      </c>
      <c r="D175" s="45" t="s">
        <v>321</v>
      </c>
      <c r="E175" s="20">
        <v>11</v>
      </c>
      <c r="F175" s="20">
        <v>2019</v>
      </c>
      <c r="G175" s="20">
        <v>2</v>
      </c>
      <c r="H175" s="20" t="s">
        <v>278</v>
      </c>
      <c r="I175" s="20" t="s">
        <v>44</v>
      </c>
      <c r="J175" s="20">
        <v>6</v>
      </c>
      <c r="K175" s="37">
        <v>23385827</v>
      </c>
      <c r="L175" s="37">
        <v>3118806</v>
      </c>
      <c r="M175" s="37">
        <v>2943824</v>
      </c>
      <c r="N175" s="37">
        <v>2682362</v>
      </c>
      <c r="O175" s="37">
        <v>7080491</v>
      </c>
      <c r="P175" s="37">
        <v>135579941</v>
      </c>
      <c r="Q175" s="37">
        <v>118071721</v>
      </c>
      <c r="R175" s="37">
        <v>3465102</v>
      </c>
    </row>
    <row r="176" spans="1:18" ht="13.5" customHeight="1">
      <c r="A176" s="20">
        <v>172</v>
      </c>
      <c r="B176" s="45" t="s">
        <v>287</v>
      </c>
      <c r="C176" s="44" t="s">
        <v>118</v>
      </c>
      <c r="D176" s="45" t="s">
        <v>321</v>
      </c>
      <c r="E176" s="20">
        <v>11</v>
      </c>
      <c r="F176" s="20">
        <v>2019</v>
      </c>
      <c r="G176" s="20">
        <v>3</v>
      </c>
      <c r="H176" s="20" t="s">
        <v>279</v>
      </c>
      <c r="I176" s="20" t="s">
        <v>51</v>
      </c>
      <c r="J176" s="20">
        <v>9</v>
      </c>
      <c r="K176" s="37">
        <v>35555002</v>
      </c>
      <c r="L176" s="37">
        <v>5127262</v>
      </c>
      <c r="M176" s="37">
        <v>4693868</v>
      </c>
      <c r="N176" s="37">
        <v>4649273</v>
      </c>
      <c r="O176" s="37">
        <v>7161775</v>
      </c>
      <c r="P176" s="37">
        <v>142231109</v>
      </c>
      <c r="Q176" s="37">
        <v>122759192</v>
      </c>
      <c r="R176" s="37">
        <v>3465102</v>
      </c>
    </row>
    <row r="177" spans="1:18" ht="13.5" customHeight="1">
      <c r="A177" s="20">
        <v>173</v>
      </c>
      <c r="B177" s="45" t="s">
        <v>287</v>
      </c>
      <c r="C177" s="44" t="s">
        <v>118</v>
      </c>
      <c r="D177" s="45" t="s">
        <v>321</v>
      </c>
      <c r="E177" s="20">
        <v>11</v>
      </c>
      <c r="F177" s="20">
        <v>2019</v>
      </c>
      <c r="G177" s="20">
        <v>4</v>
      </c>
      <c r="H177" s="20" t="s">
        <v>281</v>
      </c>
      <c r="I177" s="20" t="s">
        <v>46</v>
      </c>
      <c r="J177" s="20">
        <v>12</v>
      </c>
      <c r="K177" s="37">
        <v>50151311</v>
      </c>
      <c r="L177" s="37">
        <v>6140278</v>
      </c>
      <c r="M177" s="37">
        <v>5869424</v>
      </c>
      <c r="N177" s="37">
        <v>7737849</v>
      </c>
      <c r="O177" s="37">
        <v>7524563</v>
      </c>
      <c r="P177" s="37">
        <v>159477319</v>
      </c>
      <c r="Q177" s="37">
        <v>131473428</v>
      </c>
      <c r="R177" s="37">
        <v>3465102</v>
      </c>
    </row>
    <row r="178" spans="1:18" ht="13.5" customHeight="1">
      <c r="A178" s="20">
        <v>174</v>
      </c>
      <c r="B178" s="45" t="s">
        <v>286</v>
      </c>
      <c r="C178" s="44" t="s">
        <v>186</v>
      </c>
      <c r="D178" s="45" t="s">
        <v>322</v>
      </c>
      <c r="E178" s="20">
        <v>12</v>
      </c>
      <c r="F178" s="20">
        <v>2015</v>
      </c>
      <c r="G178" s="20">
        <v>1</v>
      </c>
      <c r="H178" s="20" t="s">
        <v>202</v>
      </c>
      <c r="I178" s="20" t="s">
        <v>43</v>
      </c>
      <c r="J178" s="20">
        <v>3</v>
      </c>
      <c r="K178" s="35">
        <v>971912</v>
      </c>
      <c r="L178" s="35">
        <v>97514</v>
      </c>
      <c r="M178" s="35">
        <v>97514</v>
      </c>
      <c r="N178" s="35">
        <v>68954</v>
      </c>
      <c r="O178" s="35">
        <v>2680356</v>
      </c>
      <c r="P178" s="35">
        <v>4597480</v>
      </c>
      <c r="Q178" s="35">
        <v>2516526</v>
      </c>
      <c r="R178" s="35">
        <v>317000</v>
      </c>
    </row>
    <row r="179" spans="1:18" ht="13.5" customHeight="1">
      <c r="A179" s="20">
        <v>175</v>
      </c>
      <c r="B179" s="45" t="s">
        <v>286</v>
      </c>
      <c r="C179" s="44" t="s">
        <v>186</v>
      </c>
      <c r="D179" s="45" t="s">
        <v>322</v>
      </c>
      <c r="E179" s="20">
        <v>12</v>
      </c>
      <c r="F179" s="20">
        <v>2015</v>
      </c>
      <c r="G179" s="20">
        <v>2</v>
      </c>
      <c r="H179" s="20" t="s">
        <v>203</v>
      </c>
      <c r="I179" s="20" t="s">
        <v>44</v>
      </c>
      <c r="J179" s="20">
        <v>6</v>
      </c>
      <c r="K179" s="35">
        <v>2054234</v>
      </c>
      <c r="L179" s="35">
        <v>103934</v>
      </c>
      <c r="M179" s="35">
        <v>103934</v>
      </c>
      <c r="N179" s="35">
        <v>79075</v>
      </c>
      <c r="O179" s="35">
        <v>2693125</v>
      </c>
      <c r="P179" s="35">
        <v>4433438</v>
      </c>
      <c r="Q179" s="35">
        <v>2212065</v>
      </c>
      <c r="R179" s="35">
        <v>317000</v>
      </c>
    </row>
    <row r="180" spans="1:18" ht="13.5" customHeight="1">
      <c r="A180" s="20">
        <v>176</v>
      </c>
      <c r="B180" s="45" t="s">
        <v>286</v>
      </c>
      <c r="C180" s="44" t="s">
        <v>186</v>
      </c>
      <c r="D180" s="45" t="s">
        <v>322</v>
      </c>
      <c r="E180" s="20">
        <v>12</v>
      </c>
      <c r="F180" s="20">
        <v>2015</v>
      </c>
      <c r="G180" s="20">
        <v>3</v>
      </c>
      <c r="H180" s="20" t="s">
        <v>204</v>
      </c>
      <c r="I180" s="20" t="s">
        <v>51</v>
      </c>
      <c r="J180" s="20">
        <v>9</v>
      </c>
      <c r="K180" s="35">
        <v>3317329</v>
      </c>
      <c r="L180" s="35">
        <v>166885</v>
      </c>
      <c r="M180" s="35">
        <v>166885</v>
      </c>
      <c r="N180" s="35">
        <v>73230</v>
      </c>
      <c r="O180" s="35">
        <v>2780719</v>
      </c>
      <c r="P180" s="35">
        <v>4700342</v>
      </c>
      <c r="Q180" s="35">
        <v>2389099</v>
      </c>
      <c r="R180" s="35">
        <v>317000</v>
      </c>
    </row>
    <row r="181" spans="1:18" ht="13.5" customHeight="1">
      <c r="A181" s="20">
        <v>177</v>
      </c>
      <c r="B181" s="45" t="s">
        <v>286</v>
      </c>
      <c r="C181" s="44" t="s">
        <v>186</v>
      </c>
      <c r="D181" s="45" t="s">
        <v>322</v>
      </c>
      <c r="E181" s="20">
        <v>12</v>
      </c>
      <c r="F181" s="20">
        <v>2015</v>
      </c>
      <c r="G181" s="20">
        <v>4</v>
      </c>
      <c r="H181" s="20" t="s">
        <v>205</v>
      </c>
      <c r="I181" s="20" t="s">
        <v>52</v>
      </c>
      <c r="J181" s="20">
        <v>12</v>
      </c>
      <c r="K181" s="35">
        <v>4550904</v>
      </c>
      <c r="L181" s="35">
        <v>-56823</v>
      </c>
      <c r="M181" s="35">
        <v>-57260</v>
      </c>
      <c r="N181" s="35">
        <v>-157061</v>
      </c>
      <c r="O181" s="35">
        <v>2680356</v>
      </c>
      <c r="P181" s="35">
        <v>4597480</v>
      </c>
      <c r="Q181" s="35">
        <v>2516526</v>
      </c>
      <c r="R181" s="35">
        <v>317000</v>
      </c>
    </row>
    <row r="182" spans="1:18" ht="13.5" customHeight="1">
      <c r="A182" s="20">
        <v>178</v>
      </c>
      <c r="B182" s="45" t="s">
        <v>286</v>
      </c>
      <c r="C182" s="44" t="s">
        <v>186</v>
      </c>
      <c r="D182" s="45" t="s">
        <v>322</v>
      </c>
      <c r="E182" s="20">
        <v>12</v>
      </c>
      <c r="F182" s="20">
        <v>2016</v>
      </c>
      <c r="G182" s="20">
        <v>1</v>
      </c>
      <c r="H182" s="20" t="s">
        <v>206</v>
      </c>
      <c r="I182" s="20" t="s">
        <v>43</v>
      </c>
      <c r="J182" s="20">
        <v>3</v>
      </c>
      <c r="K182" s="35">
        <v>1132518</v>
      </c>
      <c r="L182" s="35">
        <v>167770</v>
      </c>
      <c r="M182" s="35">
        <v>167770</v>
      </c>
      <c r="N182" s="35">
        <v>173822</v>
      </c>
      <c r="O182" s="35">
        <v>2569890</v>
      </c>
      <c r="P182" s="35">
        <v>4847328</v>
      </c>
      <c r="Q182" s="35">
        <v>2592549</v>
      </c>
      <c r="R182" s="35">
        <v>317000</v>
      </c>
    </row>
    <row r="183" spans="1:18" ht="13.5" customHeight="1">
      <c r="A183" s="20">
        <v>179</v>
      </c>
      <c r="B183" s="45" t="s">
        <v>286</v>
      </c>
      <c r="C183" s="44" t="s">
        <v>186</v>
      </c>
      <c r="D183" s="45" t="s">
        <v>322</v>
      </c>
      <c r="E183" s="20">
        <v>12</v>
      </c>
      <c r="F183" s="20">
        <v>2016</v>
      </c>
      <c r="G183" s="20">
        <v>2</v>
      </c>
      <c r="H183" s="20" t="s">
        <v>207</v>
      </c>
      <c r="I183" s="20" t="s">
        <v>44</v>
      </c>
      <c r="J183" s="20">
        <v>6</v>
      </c>
      <c r="K183" s="35">
        <v>2340342</v>
      </c>
      <c r="L183" s="35">
        <v>789057</v>
      </c>
      <c r="M183" s="35">
        <v>789057</v>
      </c>
      <c r="N183" s="35">
        <v>793938</v>
      </c>
      <c r="O183" s="35">
        <v>2925443</v>
      </c>
      <c r="P183" s="35">
        <v>5804625</v>
      </c>
      <c r="Q183" s="35">
        <v>2929737</v>
      </c>
      <c r="R183" s="35">
        <v>317000</v>
      </c>
    </row>
    <row r="184" spans="1:18" ht="13.5" customHeight="1">
      <c r="A184" s="20">
        <v>180</v>
      </c>
      <c r="B184" s="45" t="s">
        <v>286</v>
      </c>
      <c r="C184" s="44" t="s">
        <v>186</v>
      </c>
      <c r="D184" s="45" t="s">
        <v>322</v>
      </c>
      <c r="E184" s="20">
        <v>12</v>
      </c>
      <c r="F184" s="20">
        <v>2016</v>
      </c>
      <c r="G184" s="20">
        <v>3</v>
      </c>
      <c r="H184" s="20" t="s">
        <v>208</v>
      </c>
      <c r="I184" s="20" t="s">
        <v>51</v>
      </c>
      <c r="J184" s="20">
        <v>9</v>
      </c>
      <c r="K184" s="35">
        <v>3723979</v>
      </c>
      <c r="L184" s="35">
        <v>1027741</v>
      </c>
      <c r="M184" s="35">
        <v>1027741</v>
      </c>
      <c r="N184" s="35">
        <v>1156189</v>
      </c>
      <c r="O184" s="35">
        <v>3045572</v>
      </c>
      <c r="P184" s="35">
        <v>6381010</v>
      </c>
      <c r="Q184" s="35">
        <v>3143876</v>
      </c>
      <c r="R184" s="35">
        <v>317000</v>
      </c>
    </row>
    <row r="185" spans="1:18" ht="13.5" customHeight="1">
      <c r="A185" s="20">
        <v>181</v>
      </c>
      <c r="B185" s="45" t="s">
        <v>286</v>
      </c>
      <c r="C185" s="44" t="s">
        <v>186</v>
      </c>
      <c r="D185" s="45" t="s">
        <v>322</v>
      </c>
      <c r="E185" s="20">
        <v>12</v>
      </c>
      <c r="F185" s="20">
        <v>2016</v>
      </c>
      <c r="G185" s="20">
        <v>4</v>
      </c>
      <c r="H185" s="20" t="s">
        <v>209</v>
      </c>
      <c r="I185" s="20" t="s">
        <v>46</v>
      </c>
      <c r="J185" s="20">
        <v>12</v>
      </c>
      <c r="K185" s="35">
        <v>5072346</v>
      </c>
      <c r="L185" s="35">
        <v>1152140</v>
      </c>
      <c r="M185" s="35">
        <v>1150536</v>
      </c>
      <c r="N185" s="35">
        <v>1164313</v>
      </c>
      <c r="O185" s="35">
        <v>2739169</v>
      </c>
      <c r="P185" s="35">
        <v>6487904</v>
      </c>
      <c r="Q185" s="35">
        <v>3242662</v>
      </c>
      <c r="R185" s="35">
        <v>317000</v>
      </c>
    </row>
    <row r="186" spans="1:18" ht="13.5" customHeight="1">
      <c r="A186" s="20">
        <v>182</v>
      </c>
      <c r="B186" s="45" t="s">
        <v>286</v>
      </c>
      <c r="C186" s="44" t="s">
        <v>186</v>
      </c>
      <c r="D186" s="45" t="s">
        <v>322</v>
      </c>
      <c r="E186" s="20">
        <v>12</v>
      </c>
      <c r="F186" s="20">
        <v>2017</v>
      </c>
      <c r="G186" s="20">
        <v>1</v>
      </c>
      <c r="H186" s="20" t="s">
        <v>210</v>
      </c>
      <c r="I186" s="20" t="s">
        <v>43</v>
      </c>
      <c r="J186" s="20">
        <v>3</v>
      </c>
      <c r="K186" s="35">
        <v>1342711</v>
      </c>
      <c r="L186" s="35">
        <v>131004</v>
      </c>
      <c r="M186" s="35">
        <v>131004</v>
      </c>
      <c r="N186" s="35">
        <v>134951</v>
      </c>
      <c r="O186" s="35">
        <v>2617585</v>
      </c>
      <c r="P186" s="35">
        <v>6460724</v>
      </c>
      <c r="Q186" s="35">
        <v>3082039</v>
      </c>
      <c r="R186" s="35">
        <v>317000</v>
      </c>
    </row>
    <row r="187" spans="1:18" ht="13.5" customHeight="1">
      <c r="A187" s="20">
        <v>183</v>
      </c>
      <c r="B187" s="45" t="s">
        <v>286</v>
      </c>
      <c r="C187" s="44" t="s">
        <v>186</v>
      </c>
      <c r="D187" s="45" t="s">
        <v>322</v>
      </c>
      <c r="E187" s="20">
        <v>12</v>
      </c>
      <c r="F187" s="20">
        <v>2017</v>
      </c>
      <c r="G187" s="20">
        <v>2</v>
      </c>
      <c r="H187" s="20" t="s">
        <v>212</v>
      </c>
      <c r="I187" s="20" t="s">
        <v>44</v>
      </c>
      <c r="J187" s="20">
        <v>6</v>
      </c>
      <c r="K187" s="35">
        <v>2792481</v>
      </c>
      <c r="L187" s="35">
        <v>197928</v>
      </c>
      <c r="M187" s="35">
        <v>197928</v>
      </c>
      <c r="N187" s="35">
        <v>195791</v>
      </c>
      <c r="O187" s="35">
        <v>2491884</v>
      </c>
      <c r="P187" s="35">
        <v>6586626</v>
      </c>
      <c r="Q187" s="35">
        <v>3258811</v>
      </c>
      <c r="R187" s="35">
        <v>317000</v>
      </c>
    </row>
    <row r="188" spans="1:18" ht="13.5" customHeight="1">
      <c r="A188" s="20">
        <v>184</v>
      </c>
      <c r="B188" s="45" t="s">
        <v>286</v>
      </c>
      <c r="C188" s="44" t="s">
        <v>186</v>
      </c>
      <c r="D188" s="45" t="s">
        <v>322</v>
      </c>
      <c r="E188" s="20">
        <v>12</v>
      </c>
      <c r="F188" s="20">
        <v>2017</v>
      </c>
      <c r="G188" s="20">
        <v>3</v>
      </c>
      <c r="H188" s="20" t="s">
        <v>213</v>
      </c>
      <c r="I188" s="20" t="s">
        <v>51</v>
      </c>
      <c r="J188" s="20">
        <v>9</v>
      </c>
      <c r="K188" s="35">
        <v>2832998</v>
      </c>
      <c r="L188" s="35">
        <v>189382</v>
      </c>
      <c r="M188" s="35">
        <v>375637</v>
      </c>
      <c r="N188" s="35">
        <v>375661</v>
      </c>
      <c r="O188" s="35">
        <v>1092140</v>
      </c>
      <c r="P188" s="35">
        <v>4779054</v>
      </c>
      <c r="Q188" s="35">
        <v>1399854</v>
      </c>
      <c r="R188" s="35">
        <v>317000</v>
      </c>
    </row>
    <row r="189" spans="1:18" ht="13.5" customHeight="1">
      <c r="A189" s="20">
        <v>185</v>
      </c>
      <c r="B189" s="45" t="s">
        <v>286</v>
      </c>
      <c r="C189" s="44" t="s">
        <v>186</v>
      </c>
      <c r="D189" s="45" t="s">
        <v>322</v>
      </c>
      <c r="E189" s="20">
        <v>12</v>
      </c>
      <c r="F189" s="20">
        <v>2017</v>
      </c>
      <c r="G189" s="20">
        <v>4</v>
      </c>
      <c r="H189" s="20" t="s">
        <v>211</v>
      </c>
      <c r="I189" s="20" t="s">
        <v>46</v>
      </c>
      <c r="J189" s="20">
        <v>12</v>
      </c>
      <c r="K189" s="35">
        <v>3920293</v>
      </c>
      <c r="L189" s="35">
        <v>392015</v>
      </c>
      <c r="M189" s="35">
        <v>428361</v>
      </c>
      <c r="N189" s="35">
        <v>415945</v>
      </c>
      <c r="O189" s="35">
        <v>1050395</v>
      </c>
      <c r="P189" s="35">
        <v>4967917</v>
      </c>
      <c r="Q189" s="35">
        <v>1447168</v>
      </c>
      <c r="R189" s="35">
        <v>317000</v>
      </c>
    </row>
    <row r="190" spans="1:18" ht="13.5" customHeight="1">
      <c r="A190" s="20">
        <v>186</v>
      </c>
      <c r="B190" s="45" t="s">
        <v>286</v>
      </c>
      <c r="C190" s="44" t="s">
        <v>186</v>
      </c>
      <c r="D190" s="45" t="s">
        <v>322</v>
      </c>
      <c r="E190" s="20">
        <v>12</v>
      </c>
      <c r="F190" s="20">
        <v>2018</v>
      </c>
      <c r="G190" s="20">
        <v>1</v>
      </c>
      <c r="H190" s="20" t="s">
        <v>257</v>
      </c>
      <c r="I190" s="20" t="s">
        <v>43</v>
      </c>
      <c r="J190" s="20">
        <v>3</v>
      </c>
      <c r="K190" s="35">
        <v>1162150</v>
      </c>
      <c r="L190" s="35">
        <v>229234</v>
      </c>
      <c r="M190" s="35">
        <v>229234</v>
      </c>
      <c r="N190" s="35">
        <v>229305</v>
      </c>
      <c r="O190" s="35">
        <v>1015270</v>
      </c>
      <c r="P190" s="35">
        <v>5242089</v>
      </c>
      <c r="Q190" s="35">
        <v>1492036</v>
      </c>
      <c r="R190" s="35">
        <v>317000</v>
      </c>
    </row>
    <row r="191" spans="1:18" ht="13.5" customHeight="1">
      <c r="A191" s="20">
        <v>187</v>
      </c>
      <c r="B191" s="45" t="s">
        <v>286</v>
      </c>
      <c r="C191" s="21" t="s">
        <v>186</v>
      </c>
      <c r="D191" s="45" t="s">
        <v>322</v>
      </c>
      <c r="E191" s="20">
        <v>12</v>
      </c>
      <c r="F191" s="20">
        <v>2018</v>
      </c>
      <c r="G191" s="20">
        <v>2</v>
      </c>
      <c r="H191" s="20" t="s">
        <v>264</v>
      </c>
      <c r="I191" s="20" t="s">
        <v>44</v>
      </c>
      <c r="J191" s="20">
        <f>G191*3</f>
        <v>6</v>
      </c>
      <c r="K191" s="37">
        <v>2561999</v>
      </c>
      <c r="L191" s="37">
        <v>631068</v>
      </c>
      <c r="M191" s="37">
        <v>631068</v>
      </c>
      <c r="N191" s="37">
        <v>631188</v>
      </c>
      <c r="O191" s="37">
        <v>1051393</v>
      </c>
      <c r="P191" s="37">
        <v>5519086</v>
      </c>
      <c r="Q191" s="37">
        <v>1481270</v>
      </c>
      <c r="R191" s="37">
        <v>317000</v>
      </c>
    </row>
    <row r="192" spans="1:18" ht="13.5" customHeight="1">
      <c r="A192" s="20">
        <v>188</v>
      </c>
      <c r="B192" s="45" t="s">
        <v>286</v>
      </c>
      <c r="C192" s="21" t="s">
        <v>186</v>
      </c>
      <c r="D192" s="45" t="s">
        <v>322</v>
      </c>
      <c r="E192" s="20">
        <v>12</v>
      </c>
      <c r="F192" s="20">
        <v>2018</v>
      </c>
      <c r="G192" s="20">
        <v>3</v>
      </c>
      <c r="H192" s="20" t="s">
        <v>256</v>
      </c>
      <c r="I192" s="20" t="s">
        <v>51</v>
      </c>
      <c r="J192" s="20">
        <f>G192*3</f>
        <v>9</v>
      </c>
      <c r="K192" s="37">
        <v>4031436</v>
      </c>
      <c r="L192" s="37">
        <v>1095960</v>
      </c>
      <c r="M192" s="37">
        <v>1095960</v>
      </c>
      <c r="N192" s="37">
        <v>1096128</v>
      </c>
      <c r="O192" s="37">
        <v>1021515</v>
      </c>
      <c r="P192" s="37">
        <v>6044477</v>
      </c>
      <c r="Q192" s="37">
        <v>1541720</v>
      </c>
      <c r="R192" s="37">
        <v>317000</v>
      </c>
    </row>
    <row r="193" spans="1:18" ht="13.5" customHeight="1">
      <c r="A193" s="20">
        <v>189</v>
      </c>
      <c r="B193" s="45" t="s">
        <v>286</v>
      </c>
      <c r="C193" s="21" t="s">
        <v>186</v>
      </c>
      <c r="D193" s="45" t="s">
        <v>322</v>
      </c>
      <c r="E193" s="20">
        <v>12</v>
      </c>
      <c r="F193" s="20">
        <v>2018</v>
      </c>
      <c r="G193" s="20">
        <v>4</v>
      </c>
      <c r="H193" s="20" t="s">
        <v>265</v>
      </c>
      <c r="I193" s="20" t="s">
        <v>46</v>
      </c>
      <c r="J193" s="20">
        <v>12</v>
      </c>
      <c r="K193" s="37">
        <v>5425694</v>
      </c>
      <c r="L193" s="37">
        <v>1509101</v>
      </c>
      <c r="M193" s="37">
        <v>1487674</v>
      </c>
      <c r="N193" s="37">
        <v>1487884</v>
      </c>
      <c r="O193" s="37">
        <v>989412</v>
      </c>
      <c r="P193" s="37">
        <v>6523993</v>
      </c>
      <c r="Q193" s="37">
        <v>1629480</v>
      </c>
      <c r="R193" s="37">
        <v>317000</v>
      </c>
    </row>
    <row r="194" spans="1:18" ht="13.5" customHeight="1">
      <c r="A194" s="20">
        <v>190</v>
      </c>
      <c r="B194" s="45" t="s">
        <v>286</v>
      </c>
      <c r="C194" s="21" t="s">
        <v>186</v>
      </c>
      <c r="D194" s="45" t="s">
        <v>322</v>
      </c>
      <c r="E194" s="20">
        <v>12</v>
      </c>
      <c r="F194" s="20">
        <v>2019</v>
      </c>
      <c r="G194" s="20">
        <v>1</v>
      </c>
      <c r="H194" s="20" t="s">
        <v>277</v>
      </c>
      <c r="I194" s="20" t="s">
        <v>43</v>
      </c>
      <c r="J194" s="20">
        <v>3</v>
      </c>
      <c r="K194" s="37">
        <v>1282450</v>
      </c>
      <c r="L194" s="37">
        <v>317665</v>
      </c>
      <c r="M194" s="37">
        <v>313465</v>
      </c>
      <c r="N194" s="37">
        <v>313465</v>
      </c>
      <c r="O194" s="37">
        <v>951082</v>
      </c>
      <c r="P194" s="37">
        <v>6935249</v>
      </c>
      <c r="Q194" s="37">
        <v>1727271</v>
      </c>
      <c r="R194" s="37">
        <v>317000</v>
      </c>
    </row>
    <row r="195" spans="1:18" ht="13.5" customHeight="1">
      <c r="A195" s="20">
        <v>191</v>
      </c>
      <c r="B195" s="45" t="s">
        <v>297</v>
      </c>
      <c r="C195" s="44" t="s">
        <v>246</v>
      </c>
      <c r="D195" s="45" t="s">
        <v>323</v>
      </c>
      <c r="E195" s="20">
        <v>13</v>
      </c>
      <c r="F195" s="20">
        <v>2015</v>
      </c>
      <c r="G195" s="20">
        <v>1</v>
      </c>
      <c r="H195" s="20" t="s">
        <v>202</v>
      </c>
      <c r="I195" s="20" t="s">
        <v>43</v>
      </c>
      <c r="J195" s="20">
        <v>3</v>
      </c>
      <c r="K195" s="35">
        <v>515011</v>
      </c>
      <c r="L195" s="35">
        <v>28189</v>
      </c>
      <c r="M195" s="35">
        <v>25189</v>
      </c>
      <c r="N195" s="35">
        <v>25189</v>
      </c>
      <c r="O195" s="35">
        <v>1281484</v>
      </c>
      <c r="P195" s="35">
        <v>1788719</v>
      </c>
      <c r="Q195" s="35">
        <v>652641</v>
      </c>
      <c r="R195" s="35">
        <v>109978</v>
      </c>
    </row>
    <row r="196" spans="1:18" ht="13.5" customHeight="1">
      <c r="A196" s="20">
        <v>192</v>
      </c>
      <c r="B196" s="45" t="s">
        <v>297</v>
      </c>
      <c r="C196" s="44" t="s">
        <v>246</v>
      </c>
      <c r="D196" s="45" t="s">
        <v>323</v>
      </c>
      <c r="E196" s="20">
        <v>13</v>
      </c>
      <c r="F196" s="20">
        <v>2015</v>
      </c>
      <c r="G196" s="20">
        <v>2</v>
      </c>
      <c r="H196" s="20" t="s">
        <v>203</v>
      </c>
      <c r="I196" s="20" t="s">
        <v>44</v>
      </c>
      <c r="J196" s="20">
        <v>6</v>
      </c>
      <c r="K196" s="35">
        <v>1353020</v>
      </c>
      <c r="L196" s="35">
        <v>76290</v>
      </c>
      <c r="M196" s="35">
        <v>67770</v>
      </c>
      <c r="N196" s="35">
        <v>67770</v>
      </c>
      <c r="O196" s="35">
        <v>1237338</v>
      </c>
      <c r="P196" s="35">
        <v>1619981</v>
      </c>
      <c r="Q196" s="35">
        <v>550599</v>
      </c>
      <c r="R196" s="35">
        <v>109978</v>
      </c>
    </row>
    <row r="197" spans="1:18" ht="13.5" customHeight="1">
      <c r="A197" s="20">
        <v>193</v>
      </c>
      <c r="B197" s="45" t="s">
        <v>297</v>
      </c>
      <c r="C197" s="44" t="s">
        <v>246</v>
      </c>
      <c r="D197" s="45" t="s">
        <v>323</v>
      </c>
      <c r="E197" s="20">
        <v>13</v>
      </c>
      <c r="F197" s="20">
        <v>2015</v>
      </c>
      <c r="G197" s="20">
        <v>3</v>
      </c>
      <c r="H197" s="20" t="s">
        <v>204</v>
      </c>
      <c r="I197" s="20" t="s">
        <v>51</v>
      </c>
      <c r="J197" s="20">
        <v>9</v>
      </c>
      <c r="K197" s="35">
        <v>1951262</v>
      </c>
      <c r="L197" s="35">
        <v>114001</v>
      </c>
      <c r="M197" s="35">
        <v>105001</v>
      </c>
      <c r="N197" s="35">
        <v>104001</v>
      </c>
      <c r="O197" s="35">
        <v>1355588</v>
      </c>
      <c r="P197" s="35">
        <v>1788231</v>
      </c>
      <c r="Q197" s="35">
        <v>573669</v>
      </c>
      <c r="R197" s="35">
        <v>109978</v>
      </c>
    </row>
    <row r="198" spans="1:18" ht="13.5" customHeight="1">
      <c r="A198" s="20">
        <v>194</v>
      </c>
      <c r="B198" s="45" t="s">
        <v>297</v>
      </c>
      <c r="C198" s="44" t="s">
        <v>246</v>
      </c>
      <c r="D198" s="45" t="s">
        <v>323</v>
      </c>
      <c r="E198" s="20">
        <v>13</v>
      </c>
      <c r="F198" s="20">
        <v>2015</v>
      </c>
      <c r="G198" s="20">
        <v>4</v>
      </c>
      <c r="H198" s="20" t="s">
        <v>205</v>
      </c>
      <c r="I198" s="20" t="s">
        <v>52</v>
      </c>
      <c r="J198" s="20">
        <v>12</v>
      </c>
      <c r="K198" s="35">
        <v>2501414</v>
      </c>
      <c r="L198" s="35">
        <v>120439</v>
      </c>
      <c r="M198" s="35">
        <v>82954</v>
      </c>
      <c r="N198" s="35">
        <v>82954</v>
      </c>
      <c r="O198" s="35">
        <v>1327413</v>
      </c>
      <c r="P198" s="35">
        <v>1840324</v>
      </c>
      <c r="Q198" s="35">
        <v>705244</v>
      </c>
      <c r="R198" s="35">
        <v>109978</v>
      </c>
    </row>
    <row r="199" spans="1:18" ht="13.5" customHeight="1">
      <c r="A199" s="20">
        <v>195</v>
      </c>
      <c r="B199" s="45" t="s">
        <v>297</v>
      </c>
      <c r="C199" s="44" t="s">
        <v>246</v>
      </c>
      <c r="D199" s="45" t="s">
        <v>323</v>
      </c>
      <c r="E199" s="20">
        <v>13</v>
      </c>
      <c r="F199" s="20">
        <v>2016</v>
      </c>
      <c r="G199" s="20">
        <v>1</v>
      </c>
      <c r="H199" s="20" t="s">
        <v>206</v>
      </c>
      <c r="I199" s="20" t="s">
        <v>43</v>
      </c>
      <c r="J199" s="20">
        <v>3</v>
      </c>
      <c r="K199" s="35">
        <v>732373</v>
      </c>
      <c r="L199" s="35">
        <v>39722</v>
      </c>
      <c r="M199" s="35">
        <v>35462</v>
      </c>
      <c r="N199" s="35">
        <v>19826</v>
      </c>
      <c r="O199" s="35">
        <v>1299978</v>
      </c>
      <c r="P199" s="35">
        <v>1869895</v>
      </c>
      <c r="Q199" s="35">
        <v>667360</v>
      </c>
      <c r="R199" s="35">
        <v>109978</v>
      </c>
    </row>
    <row r="200" spans="1:18" ht="13.5" customHeight="1">
      <c r="A200" s="20">
        <v>196</v>
      </c>
      <c r="B200" s="45" t="s">
        <v>297</v>
      </c>
      <c r="C200" s="44" t="s">
        <v>246</v>
      </c>
      <c r="D200" s="45" t="s">
        <v>323</v>
      </c>
      <c r="E200" s="20">
        <v>13</v>
      </c>
      <c r="F200" s="20">
        <v>2016</v>
      </c>
      <c r="G200" s="20">
        <v>2</v>
      </c>
      <c r="H200" s="20" t="s">
        <v>207</v>
      </c>
      <c r="I200" s="20" t="s">
        <v>44</v>
      </c>
      <c r="J200" s="20">
        <v>6</v>
      </c>
      <c r="K200" s="35">
        <v>1486414</v>
      </c>
      <c r="L200" s="35">
        <v>199340</v>
      </c>
      <c r="M200" s="35">
        <v>68711</v>
      </c>
      <c r="N200" s="35">
        <v>60191</v>
      </c>
      <c r="O200" s="35">
        <v>1312346</v>
      </c>
      <c r="P200" s="35">
        <v>1974804</v>
      </c>
      <c r="Q200" s="35">
        <v>754096</v>
      </c>
      <c r="R200" s="35">
        <v>109978</v>
      </c>
    </row>
    <row r="201" spans="1:18" ht="13.5" customHeight="1">
      <c r="A201" s="20">
        <v>197</v>
      </c>
      <c r="B201" s="45" t="s">
        <v>297</v>
      </c>
      <c r="C201" s="44" t="s">
        <v>246</v>
      </c>
      <c r="D201" s="45" t="s">
        <v>323</v>
      </c>
      <c r="E201" s="20">
        <v>13</v>
      </c>
      <c r="F201" s="20">
        <v>2016</v>
      </c>
      <c r="G201" s="20">
        <v>3</v>
      </c>
      <c r="H201" s="20" t="s">
        <v>208</v>
      </c>
      <c r="I201" s="20" t="s">
        <v>51</v>
      </c>
      <c r="J201" s="20">
        <v>9</v>
      </c>
      <c r="K201" s="35">
        <v>2280932</v>
      </c>
      <c r="L201" s="35">
        <v>94536</v>
      </c>
      <c r="M201" s="35">
        <v>80016</v>
      </c>
      <c r="N201" s="35">
        <v>80016</v>
      </c>
      <c r="O201" s="35">
        <v>1301739</v>
      </c>
      <c r="P201" s="35">
        <v>1799783</v>
      </c>
      <c r="Q201" s="35">
        <v>578777</v>
      </c>
      <c r="R201" s="35">
        <v>109978</v>
      </c>
    </row>
    <row r="202" spans="1:18" ht="13.5" customHeight="1">
      <c r="A202" s="20">
        <v>198</v>
      </c>
      <c r="B202" s="45" t="s">
        <v>297</v>
      </c>
      <c r="C202" s="44" t="s">
        <v>246</v>
      </c>
      <c r="D202" s="45" t="s">
        <v>323</v>
      </c>
      <c r="E202" s="20">
        <v>13</v>
      </c>
      <c r="F202" s="20">
        <v>2016</v>
      </c>
      <c r="G202" s="20">
        <v>4</v>
      </c>
      <c r="H202" s="20" t="s">
        <v>209</v>
      </c>
      <c r="I202" s="20" t="s">
        <v>46</v>
      </c>
      <c r="J202" s="20">
        <v>12</v>
      </c>
      <c r="K202" s="35">
        <v>2990048</v>
      </c>
      <c r="L202" s="35">
        <v>127563</v>
      </c>
      <c r="M202" s="35">
        <v>88052</v>
      </c>
      <c r="N202" s="35">
        <v>253017</v>
      </c>
      <c r="O202" s="35">
        <v>1583355</v>
      </c>
      <c r="P202" s="35">
        <v>2239592</v>
      </c>
      <c r="Q202" s="35">
        <v>708418</v>
      </c>
      <c r="R202" s="35">
        <v>109978</v>
      </c>
    </row>
    <row r="203" spans="1:18" ht="13.5" customHeight="1">
      <c r="A203" s="20">
        <v>199</v>
      </c>
      <c r="B203" s="45" t="s">
        <v>297</v>
      </c>
      <c r="C203" s="44" t="s">
        <v>246</v>
      </c>
      <c r="D203" s="45" t="s">
        <v>323</v>
      </c>
      <c r="E203" s="20">
        <v>13</v>
      </c>
      <c r="F203" s="20">
        <v>2017</v>
      </c>
      <c r="G203" s="20">
        <v>1</v>
      </c>
      <c r="H203" s="20" t="s">
        <v>210</v>
      </c>
      <c r="I203" s="20" t="s">
        <v>43</v>
      </c>
      <c r="J203" s="20">
        <v>3</v>
      </c>
      <c r="K203" s="35">
        <v>820717</v>
      </c>
      <c r="L203" s="35">
        <v>32213</v>
      </c>
      <c r="M203" s="35">
        <v>26213</v>
      </c>
      <c r="N203" s="35">
        <v>26213</v>
      </c>
      <c r="O203" s="35">
        <v>1575612</v>
      </c>
      <c r="P203" s="35">
        <v>2312532</v>
      </c>
      <c r="Q203" s="35">
        <v>790671</v>
      </c>
      <c r="R203" s="35">
        <v>109978</v>
      </c>
    </row>
    <row r="204" spans="1:18" ht="13.5" customHeight="1">
      <c r="A204" s="20">
        <v>200</v>
      </c>
      <c r="B204" s="45" t="s">
        <v>297</v>
      </c>
      <c r="C204" s="44" t="s">
        <v>246</v>
      </c>
      <c r="D204" s="45" t="s">
        <v>323</v>
      </c>
      <c r="E204" s="20">
        <v>13</v>
      </c>
      <c r="F204" s="20">
        <v>2017</v>
      </c>
      <c r="G204" s="20">
        <v>2</v>
      </c>
      <c r="H204" s="20" t="s">
        <v>212</v>
      </c>
      <c r="I204" s="20" t="s">
        <v>44</v>
      </c>
      <c r="J204" s="20">
        <v>6</v>
      </c>
      <c r="K204" s="35">
        <v>1407538</v>
      </c>
      <c r="L204" s="35">
        <v>46116</v>
      </c>
      <c r="M204" s="35">
        <v>34116</v>
      </c>
      <c r="N204" s="35">
        <v>34116</v>
      </c>
      <c r="O204" s="35">
        <v>1561155</v>
      </c>
      <c r="P204" s="35">
        <v>2301941</v>
      </c>
      <c r="Q204" s="35">
        <v>772177</v>
      </c>
      <c r="R204" s="35">
        <v>109978</v>
      </c>
    </row>
    <row r="205" spans="1:18" ht="13.5" customHeight="1">
      <c r="A205" s="20">
        <v>201</v>
      </c>
      <c r="B205" s="45" t="s">
        <v>297</v>
      </c>
      <c r="C205" s="44" t="s">
        <v>246</v>
      </c>
      <c r="D205" s="45" t="s">
        <v>323</v>
      </c>
      <c r="E205" s="20">
        <v>13</v>
      </c>
      <c r="F205" s="20">
        <v>2017</v>
      </c>
      <c r="G205" s="20">
        <v>3</v>
      </c>
      <c r="H205" s="20" t="s">
        <v>213</v>
      </c>
      <c r="I205" s="20" t="s">
        <v>51</v>
      </c>
      <c r="J205" s="20">
        <v>9</v>
      </c>
      <c r="K205" s="35">
        <v>2034498</v>
      </c>
      <c r="L205" s="35">
        <v>73940</v>
      </c>
      <c r="M205" s="35">
        <v>55940</v>
      </c>
      <c r="N205" s="35">
        <v>55940</v>
      </c>
      <c r="O205" s="35">
        <v>1552386</v>
      </c>
      <c r="P205" s="35">
        <v>2258128</v>
      </c>
      <c r="Q205" s="35">
        <v>662353</v>
      </c>
      <c r="R205" s="35">
        <v>109978</v>
      </c>
    </row>
    <row r="206" spans="1:18" ht="13.5" customHeight="1">
      <c r="A206" s="20">
        <v>202</v>
      </c>
      <c r="B206" s="45" t="s">
        <v>297</v>
      </c>
      <c r="C206" s="44" t="s">
        <v>246</v>
      </c>
      <c r="D206" s="45" t="s">
        <v>323</v>
      </c>
      <c r="E206" s="20">
        <v>13</v>
      </c>
      <c r="F206" s="20">
        <v>2017</v>
      </c>
      <c r="G206" s="20">
        <v>4</v>
      </c>
      <c r="H206" s="20" t="s">
        <v>211</v>
      </c>
      <c r="I206" s="20" t="s">
        <v>46</v>
      </c>
      <c r="J206" s="20">
        <v>12</v>
      </c>
      <c r="K206" s="35">
        <v>2568508</v>
      </c>
      <c r="L206" s="35">
        <v>124014</v>
      </c>
      <c r="M206" s="35">
        <v>83398</v>
      </c>
      <c r="N206" s="35">
        <v>83297</v>
      </c>
      <c r="O206" s="35">
        <v>1552386</v>
      </c>
      <c r="P206" s="35">
        <f>1707071+551057</f>
        <v>2258128</v>
      </c>
      <c r="Q206" s="35">
        <v>662353</v>
      </c>
      <c r="R206" s="35">
        <v>109978</v>
      </c>
    </row>
    <row r="207" spans="1:18" ht="13.5" customHeight="1">
      <c r="A207" s="20">
        <v>203</v>
      </c>
      <c r="B207" s="45" t="s">
        <v>297</v>
      </c>
      <c r="C207" s="44" t="s">
        <v>246</v>
      </c>
      <c r="D207" s="45" t="s">
        <v>323</v>
      </c>
      <c r="E207" s="20">
        <v>13</v>
      </c>
      <c r="F207" s="20">
        <v>2018</v>
      </c>
      <c r="G207" s="20">
        <v>1</v>
      </c>
      <c r="H207" s="20" t="s">
        <v>257</v>
      </c>
      <c r="I207" s="20" t="s">
        <v>43</v>
      </c>
      <c r="J207" s="20">
        <v>3</v>
      </c>
      <c r="K207" s="35">
        <v>691771</v>
      </c>
      <c r="L207" s="35">
        <v>37009</v>
      </c>
      <c r="M207" s="35">
        <v>31009</v>
      </c>
      <c r="N207" s="35">
        <v>31009</v>
      </c>
      <c r="O207" s="35">
        <v>1719636</v>
      </c>
      <c r="P207" s="35">
        <f>2372552+1719636</f>
        <v>4092188</v>
      </c>
      <c r="Q207" s="35">
        <v>645769</v>
      </c>
      <c r="R207" s="35">
        <v>109978</v>
      </c>
    </row>
    <row r="208" spans="1:18" ht="13.5" customHeight="1">
      <c r="A208" s="20">
        <v>204</v>
      </c>
      <c r="B208" s="45" t="s">
        <v>297</v>
      </c>
      <c r="C208" s="21" t="s">
        <v>246</v>
      </c>
      <c r="D208" s="45" t="s">
        <v>323</v>
      </c>
      <c r="E208" s="20">
        <v>13</v>
      </c>
      <c r="F208" s="20">
        <v>2018</v>
      </c>
      <c r="G208" s="20">
        <v>2</v>
      </c>
      <c r="H208" s="20" t="s">
        <v>264</v>
      </c>
      <c r="I208" s="20" t="s">
        <v>44</v>
      </c>
      <c r="J208" s="20">
        <f>G208*3</f>
        <v>6</v>
      </c>
      <c r="K208" s="37">
        <v>656911</v>
      </c>
      <c r="L208" s="37">
        <v>24021</v>
      </c>
      <c r="M208" s="37">
        <v>18021</v>
      </c>
      <c r="N208" s="37">
        <v>18021</v>
      </c>
      <c r="O208" s="37">
        <v>1860332</v>
      </c>
      <c r="P208" s="37">
        <v>2499571</v>
      </c>
      <c r="Q208" s="37">
        <v>2499571</v>
      </c>
      <c r="R208" s="37">
        <v>109978</v>
      </c>
    </row>
    <row r="209" spans="1:18" ht="13.5" customHeight="1">
      <c r="A209" s="20">
        <v>205</v>
      </c>
      <c r="B209" s="45" t="s">
        <v>297</v>
      </c>
      <c r="C209" s="21" t="s">
        <v>246</v>
      </c>
      <c r="D209" s="45" t="s">
        <v>323</v>
      </c>
      <c r="E209" s="20">
        <v>13</v>
      </c>
      <c r="F209" s="20">
        <v>2018</v>
      </c>
      <c r="G209" s="20">
        <v>3</v>
      </c>
      <c r="H209" s="20" t="s">
        <v>256</v>
      </c>
      <c r="I209" s="20" t="s">
        <v>51</v>
      </c>
      <c r="J209" s="20">
        <f>G209*3</f>
        <v>9</v>
      </c>
      <c r="K209" s="37">
        <v>687290</v>
      </c>
      <c r="L209" s="37">
        <v>25993</v>
      </c>
      <c r="M209" s="37">
        <v>15285</v>
      </c>
      <c r="N209" s="37">
        <v>15285</v>
      </c>
      <c r="O209" s="37">
        <v>1682665</v>
      </c>
      <c r="P209" s="37">
        <v>2302524</v>
      </c>
      <c r="Q209" s="37">
        <v>697575</v>
      </c>
      <c r="R209" s="37">
        <v>109978</v>
      </c>
    </row>
    <row r="210" spans="1:18" ht="13.5" customHeight="1">
      <c r="A210" s="20">
        <v>206</v>
      </c>
      <c r="B210" s="45" t="s">
        <v>297</v>
      </c>
      <c r="C210" s="21" t="s">
        <v>246</v>
      </c>
      <c r="D210" s="45" t="s">
        <v>323</v>
      </c>
      <c r="E210" s="20">
        <v>13</v>
      </c>
      <c r="F210" s="20">
        <v>2018</v>
      </c>
      <c r="G210" s="20">
        <v>4</v>
      </c>
      <c r="H210" s="20" t="s">
        <v>265</v>
      </c>
      <c r="I210" s="20" t="s">
        <v>46</v>
      </c>
      <c r="J210" s="20">
        <v>12</v>
      </c>
      <c r="K210" s="37">
        <v>2725070</v>
      </c>
      <c r="L210" s="37">
        <v>128043</v>
      </c>
      <c r="M210" s="37">
        <v>86901</v>
      </c>
      <c r="N210" s="37">
        <v>177306</v>
      </c>
      <c r="O210" s="37">
        <v>1860332</v>
      </c>
      <c r="P210" s="37">
        <v>2499571</v>
      </c>
      <c r="Q210" s="37">
        <v>690053</v>
      </c>
      <c r="R210" s="37">
        <v>109978</v>
      </c>
    </row>
    <row r="211" spans="1:18" ht="13.5" customHeight="1">
      <c r="A211" s="20">
        <v>207</v>
      </c>
      <c r="B211" s="45" t="s">
        <v>297</v>
      </c>
      <c r="C211" s="21" t="s">
        <v>246</v>
      </c>
      <c r="D211" s="45" t="s">
        <v>323</v>
      </c>
      <c r="E211" s="20">
        <v>13</v>
      </c>
      <c r="F211" s="20">
        <v>2019</v>
      </c>
      <c r="G211" s="20">
        <v>1</v>
      </c>
      <c r="H211" s="20" t="s">
        <v>277</v>
      </c>
      <c r="I211" s="20" t="s">
        <v>43</v>
      </c>
      <c r="J211" s="20">
        <v>3</v>
      </c>
      <c r="K211" s="37">
        <v>756560</v>
      </c>
      <c r="L211" s="37">
        <v>29681</v>
      </c>
      <c r="M211" s="37">
        <v>22181</v>
      </c>
      <c r="N211" s="37">
        <v>22181</v>
      </c>
      <c r="O211" s="37">
        <v>1861948</v>
      </c>
      <c r="P211" s="37">
        <v>2516953</v>
      </c>
      <c r="Q211" s="37">
        <v>685254</v>
      </c>
      <c r="R211" s="37">
        <v>109978</v>
      </c>
    </row>
    <row r="212" spans="1:18" ht="13.5" customHeight="1">
      <c r="A212" s="20">
        <v>208</v>
      </c>
      <c r="B212" s="45" t="s">
        <v>297</v>
      </c>
      <c r="C212" s="21" t="s">
        <v>246</v>
      </c>
      <c r="D212" s="45" t="s">
        <v>323</v>
      </c>
      <c r="E212" s="20">
        <v>13</v>
      </c>
      <c r="F212" s="20">
        <v>2019</v>
      </c>
      <c r="G212" s="20">
        <v>2</v>
      </c>
      <c r="H212" s="20" t="s">
        <v>278</v>
      </c>
      <c r="I212" s="20" t="s">
        <v>44</v>
      </c>
      <c r="J212" s="20">
        <v>6</v>
      </c>
      <c r="K212" s="37">
        <v>1529942</v>
      </c>
      <c r="L212" s="37">
        <v>53830</v>
      </c>
      <c r="M212" s="37">
        <v>32266</v>
      </c>
      <c r="N212" s="37">
        <v>32266</v>
      </c>
      <c r="O212" s="37">
        <v>1934848</v>
      </c>
      <c r="P212" s="37">
        <v>2713097</v>
      </c>
      <c r="Q212" s="37">
        <v>942364</v>
      </c>
      <c r="R212" s="37">
        <v>109978</v>
      </c>
    </row>
    <row r="213" spans="1:18" ht="13.5" customHeight="1">
      <c r="A213" s="20">
        <v>209</v>
      </c>
      <c r="B213" s="45" t="s">
        <v>297</v>
      </c>
      <c r="C213" s="21" t="s">
        <v>246</v>
      </c>
      <c r="D213" s="45" t="s">
        <v>323</v>
      </c>
      <c r="E213" s="20">
        <v>13</v>
      </c>
      <c r="F213" s="20">
        <v>2019</v>
      </c>
      <c r="G213" s="20">
        <v>3</v>
      </c>
      <c r="H213" s="20" t="s">
        <v>279</v>
      </c>
      <c r="I213" s="20" t="s">
        <v>51</v>
      </c>
      <c r="J213" s="20">
        <v>9</v>
      </c>
      <c r="K213" s="37">
        <v>2100347</v>
      </c>
      <c r="L213" s="37">
        <v>54768</v>
      </c>
      <c r="M213" s="37">
        <v>24391</v>
      </c>
      <c r="N213" s="37">
        <v>24391</v>
      </c>
      <c r="O213" s="37">
        <v>1841247</v>
      </c>
      <c r="P213" s="37">
        <v>2589927</v>
      </c>
      <c r="Q213" s="37">
        <v>771475</v>
      </c>
      <c r="R213" s="37">
        <v>124956</v>
      </c>
    </row>
    <row r="214" spans="1:18" ht="13.5" customHeight="1">
      <c r="A214" s="20">
        <v>210</v>
      </c>
      <c r="B214" s="45" t="s">
        <v>297</v>
      </c>
      <c r="C214" s="21" t="s">
        <v>246</v>
      </c>
      <c r="D214" s="45" t="s">
        <v>323</v>
      </c>
      <c r="E214" s="20">
        <v>13</v>
      </c>
      <c r="F214" s="20">
        <v>2019</v>
      </c>
      <c r="G214" s="20">
        <v>4</v>
      </c>
      <c r="H214" s="20" t="s">
        <v>281</v>
      </c>
      <c r="I214" s="20" t="s">
        <v>46</v>
      </c>
      <c r="J214" s="20">
        <v>12</v>
      </c>
      <c r="K214" s="37">
        <v>2606802</v>
      </c>
      <c r="L214" s="37">
        <v>116439</v>
      </c>
      <c r="M214" s="37">
        <v>78562</v>
      </c>
      <c r="N214" s="37">
        <v>78562</v>
      </c>
      <c r="O214" s="37">
        <v>1830784</v>
      </c>
      <c r="P214" s="37">
        <v>2425490</v>
      </c>
      <c r="Q214" s="37">
        <v>552867</v>
      </c>
      <c r="R214" s="37">
        <v>109978</v>
      </c>
    </row>
    <row r="215" spans="1:18" ht="13.5" customHeight="1">
      <c r="A215" s="20">
        <v>211</v>
      </c>
      <c r="B215" s="45" t="s">
        <v>297</v>
      </c>
      <c r="C215" s="21" t="s">
        <v>246</v>
      </c>
      <c r="D215" s="45" t="s">
        <v>323</v>
      </c>
      <c r="E215" s="20">
        <v>13</v>
      </c>
      <c r="F215" s="20">
        <v>2020</v>
      </c>
      <c r="G215" s="49">
        <v>1</v>
      </c>
      <c r="H215" s="20" t="s">
        <v>309</v>
      </c>
      <c r="I215" s="20" t="s">
        <v>43</v>
      </c>
      <c r="J215" s="20">
        <v>3</v>
      </c>
      <c r="K215" s="37">
        <v>548391</v>
      </c>
      <c r="L215" s="37">
        <v>18678</v>
      </c>
      <c r="M215" s="37">
        <v>11178</v>
      </c>
      <c r="N215" s="37">
        <v>11178</v>
      </c>
      <c r="O215" s="37">
        <v>1821957</v>
      </c>
      <c r="P215" s="37">
        <v>2396554</v>
      </c>
      <c r="Q215" s="37">
        <v>2396552</v>
      </c>
      <c r="R215" s="37">
        <v>109978</v>
      </c>
    </row>
    <row r="216" spans="1:18" ht="13.5" customHeight="1">
      <c r="A216" s="20">
        <v>212</v>
      </c>
      <c r="B216" s="45" t="s">
        <v>297</v>
      </c>
      <c r="C216" s="21" t="s">
        <v>246</v>
      </c>
      <c r="D216" s="45" t="s">
        <v>323</v>
      </c>
      <c r="E216" s="20">
        <v>13</v>
      </c>
      <c r="F216" s="20">
        <v>2020</v>
      </c>
      <c r="G216" s="49">
        <v>2</v>
      </c>
      <c r="H216" s="20" t="s">
        <v>310</v>
      </c>
      <c r="I216" s="20" t="s">
        <v>44</v>
      </c>
      <c r="J216" s="20">
        <v>6</v>
      </c>
      <c r="K216" s="37">
        <v>993246</v>
      </c>
      <c r="L216" s="37">
        <v>17992</v>
      </c>
      <c r="M216" s="37">
        <v>2992</v>
      </c>
      <c r="N216" s="37">
        <v>2992</v>
      </c>
      <c r="O216" s="37">
        <v>1825594</v>
      </c>
      <c r="P216" s="37">
        <v>2501839</v>
      </c>
      <c r="Q216" s="37">
        <v>644078</v>
      </c>
      <c r="R216" s="37">
        <v>109978</v>
      </c>
    </row>
    <row r="217" spans="1:18" ht="13.5" customHeight="1">
      <c r="A217" s="20">
        <v>213</v>
      </c>
      <c r="B217" s="45" t="s">
        <v>297</v>
      </c>
      <c r="C217" s="21" t="s">
        <v>246</v>
      </c>
      <c r="D217" s="45" t="s">
        <v>323</v>
      </c>
      <c r="E217" s="20">
        <v>13</v>
      </c>
      <c r="F217" s="20">
        <v>2020</v>
      </c>
      <c r="G217" s="46">
        <v>3</v>
      </c>
      <c r="H217" s="47" t="s">
        <v>311</v>
      </c>
      <c r="I217" s="47" t="s">
        <v>51</v>
      </c>
      <c r="J217" s="46">
        <v>9</v>
      </c>
      <c r="K217" s="37">
        <v>1759100</v>
      </c>
      <c r="L217" s="37">
        <v>85448</v>
      </c>
      <c r="M217" s="37">
        <v>62948</v>
      </c>
      <c r="N217" s="37">
        <v>62948</v>
      </c>
      <c r="O217" s="37">
        <v>1799136</v>
      </c>
      <c r="P217" s="37">
        <v>2697569</v>
      </c>
      <c r="Q217" s="37">
        <v>779852</v>
      </c>
      <c r="R217" s="37">
        <v>109978</v>
      </c>
    </row>
    <row r="218" spans="1:18" ht="13.5" customHeight="1">
      <c r="A218" s="20">
        <v>214</v>
      </c>
      <c r="B218" s="45" t="s">
        <v>290</v>
      </c>
      <c r="C218" s="21" t="s">
        <v>483</v>
      </c>
      <c r="D218" s="45" t="s">
        <v>324</v>
      </c>
      <c r="E218" s="20">
        <v>14</v>
      </c>
      <c r="F218" s="20">
        <v>2015</v>
      </c>
      <c r="G218" s="20">
        <v>4</v>
      </c>
      <c r="H218" s="20" t="s">
        <v>205</v>
      </c>
      <c r="I218" s="20" t="s">
        <v>46</v>
      </c>
      <c r="J218" s="20">
        <v>12</v>
      </c>
      <c r="K218" s="37"/>
      <c r="L218" s="37">
        <v>404538.13400000002</v>
      </c>
      <c r="M218" s="37">
        <v>5537.415</v>
      </c>
      <c r="N218" s="37"/>
      <c r="O218" s="37">
        <v>136234.75</v>
      </c>
      <c r="P218" s="37">
        <v>200614.41500000001</v>
      </c>
      <c r="Q218" s="37">
        <v>30144.288</v>
      </c>
      <c r="R218" s="37">
        <v>12800</v>
      </c>
    </row>
    <row r="219" spans="1:18" ht="13.5" customHeight="1">
      <c r="A219" s="20">
        <v>215</v>
      </c>
      <c r="B219" s="45" t="s">
        <v>290</v>
      </c>
      <c r="C219" s="21" t="s">
        <v>483</v>
      </c>
      <c r="D219" s="45" t="s">
        <v>324</v>
      </c>
      <c r="E219" s="20">
        <v>14</v>
      </c>
      <c r="F219" s="20">
        <v>2016</v>
      </c>
      <c r="G219" s="20">
        <v>4</v>
      </c>
      <c r="H219" s="20" t="s">
        <v>209</v>
      </c>
      <c r="I219" s="20" t="s">
        <v>46</v>
      </c>
      <c r="J219" s="20">
        <v>12</v>
      </c>
      <c r="K219" s="37">
        <v>252836.33799999999</v>
      </c>
      <c r="L219" s="37">
        <v>2651.991</v>
      </c>
      <c r="M219" s="37">
        <v>1431.9</v>
      </c>
      <c r="N219" s="37"/>
      <c r="O219" s="37">
        <v>136234.75</v>
      </c>
      <c r="P219" s="37">
        <v>200916.35699999999</v>
      </c>
      <c r="Q219" s="37">
        <v>29014.33</v>
      </c>
      <c r="R219" s="37">
        <v>12800</v>
      </c>
    </row>
    <row r="220" spans="1:18" ht="13.5" customHeight="1">
      <c r="A220" s="20">
        <v>216</v>
      </c>
      <c r="B220" s="45" t="s">
        <v>290</v>
      </c>
      <c r="C220" s="21" t="s">
        <v>483</v>
      </c>
      <c r="D220" s="45" t="s">
        <v>324</v>
      </c>
      <c r="E220" s="20">
        <v>14</v>
      </c>
      <c r="F220" s="20">
        <v>2017</v>
      </c>
      <c r="G220" s="20">
        <v>4</v>
      </c>
      <c r="H220" s="20" t="s">
        <v>211</v>
      </c>
      <c r="I220" s="20" t="s">
        <v>46</v>
      </c>
      <c r="J220" s="20">
        <v>12</v>
      </c>
      <c r="K220" s="37">
        <v>360291.78200000001</v>
      </c>
      <c r="L220" s="37">
        <v>1668.9690000000001</v>
      </c>
      <c r="M220" s="37">
        <v>336.66699999999997</v>
      </c>
      <c r="N220" s="37"/>
      <c r="O220" s="37">
        <v>136234.75</v>
      </c>
      <c r="P220" s="37">
        <v>200858.54199999999</v>
      </c>
      <c r="Q220" s="37">
        <v>28619.848000000002</v>
      </c>
      <c r="R220" s="37">
        <v>12800</v>
      </c>
    </row>
    <row r="221" spans="1:18" ht="13.5" customHeight="1">
      <c r="A221" s="20">
        <v>217</v>
      </c>
      <c r="B221" s="45" t="s">
        <v>290</v>
      </c>
      <c r="C221" s="21" t="s">
        <v>483</v>
      </c>
      <c r="D221" s="45" t="s">
        <v>324</v>
      </c>
      <c r="E221" s="20">
        <v>14</v>
      </c>
      <c r="F221" s="20">
        <v>2018</v>
      </c>
      <c r="G221" s="20">
        <v>4</v>
      </c>
      <c r="H221" s="20" t="s">
        <v>265</v>
      </c>
      <c r="I221" s="20" t="s">
        <v>46</v>
      </c>
      <c r="J221" s="20">
        <v>12</v>
      </c>
      <c r="K221" s="37">
        <v>396320.96</v>
      </c>
      <c r="L221" s="37">
        <v>1752.9649999999999</v>
      </c>
      <c r="M221" s="37">
        <v>357.49900000000002</v>
      </c>
      <c r="N221" s="37"/>
      <c r="O221" s="37">
        <v>136234.75</v>
      </c>
      <c r="P221" s="37">
        <v>204361.63500000001</v>
      </c>
      <c r="Q221" s="37">
        <v>31765.441999999999</v>
      </c>
      <c r="R221" s="37">
        <v>12800</v>
      </c>
    </row>
    <row r="222" spans="1:18" ht="13.5" customHeight="1">
      <c r="A222" s="20">
        <v>218</v>
      </c>
      <c r="B222" s="45" t="s">
        <v>290</v>
      </c>
      <c r="C222" s="21" t="s">
        <v>483</v>
      </c>
      <c r="D222" s="45" t="s">
        <v>324</v>
      </c>
      <c r="E222" s="20">
        <v>14</v>
      </c>
      <c r="F222" s="20">
        <v>2019</v>
      </c>
      <c r="G222" s="20">
        <v>1</v>
      </c>
      <c r="H222" s="20" t="s">
        <v>277</v>
      </c>
      <c r="I222" s="20" t="s">
        <v>43</v>
      </c>
      <c r="J222" s="20">
        <v>3</v>
      </c>
      <c r="K222" s="37">
        <v>87983.252999999997</v>
      </c>
      <c r="L222" s="37">
        <v>489098</v>
      </c>
      <c r="M222" s="37">
        <v>374932</v>
      </c>
      <c r="N222" s="37"/>
      <c r="O222" s="37">
        <v>136234.75</v>
      </c>
      <c r="P222" s="37">
        <v>202988.26300000001</v>
      </c>
      <c r="Q222" s="37">
        <v>30017.137999999999</v>
      </c>
      <c r="R222" s="37">
        <v>12800</v>
      </c>
    </row>
    <row r="223" spans="1:18" ht="13.5" customHeight="1">
      <c r="A223" s="20">
        <v>219</v>
      </c>
      <c r="B223" s="45" t="s">
        <v>290</v>
      </c>
      <c r="C223" s="21" t="s">
        <v>483</v>
      </c>
      <c r="D223" s="45" t="s">
        <v>324</v>
      </c>
      <c r="E223" s="20">
        <v>14</v>
      </c>
      <c r="F223" s="20">
        <v>2019</v>
      </c>
      <c r="G223" s="20">
        <v>2</v>
      </c>
      <c r="H223" s="20" t="s">
        <v>278</v>
      </c>
      <c r="I223" s="20" t="s">
        <v>44</v>
      </c>
      <c r="J223" s="20">
        <v>6</v>
      </c>
      <c r="K223" s="37">
        <v>197962.31899999999</v>
      </c>
      <c r="L223" s="37">
        <v>1237.971</v>
      </c>
      <c r="M223" s="37">
        <v>1039.3699999999999</v>
      </c>
      <c r="N223" s="37"/>
      <c r="O223" s="37">
        <v>136234.75</v>
      </c>
      <c r="P223" s="37">
        <v>205026.50599999999</v>
      </c>
      <c r="Q223" s="37">
        <v>31390.942999999999</v>
      </c>
      <c r="R223" s="37">
        <v>12800</v>
      </c>
    </row>
    <row r="224" spans="1:18" ht="13.5" customHeight="1">
      <c r="A224" s="20">
        <v>220</v>
      </c>
      <c r="B224" s="45" t="s">
        <v>290</v>
      </c>
      <c r="C224" s="21" t="s">
        <v>483</v>
      </c>
      <c r="D224" s="45" t="s">
        <v>324</v>
      </c>
      <c r="E224" s="20">
        <v>14</v>
      </c>
      <c r="F224" s="20">
        <v>2019</v>
      </c>
      <c r="G224" s="20">
        <v>3</v>
      </c>
      <c r="H224" s="20" t="s">
        <v>279</v>
      </c>
      <c r="I224" s="20" t="s">
        <v>51</v>
      </c>
      <c r="J224" s="20">
        <v>9</v>
      </c>
      <c r="K224" s="37">
        <v>307941.386</v>
      </c>
      <c r="L224" s="37">
        <v>1986.8440000000001</v>
      </c>
      <c r="M224" s="37">
        <v>902.56700000000001</v>
      </c>
      <c r="N224" s="37"/>
      <c r="O224" s="37">
        <v>136234.75</v>
      </c>
      <c r="P224" s="37">
        <v>202873.62899999999</v>
      </c>
      <c r="Q224" s="37">
        <v>29374.868999999999</v>
      </c>
      <c r="R224" s="37">
        <v>12800</v>
      </c>
    </row>
    <row r="225" spans="1:18" ht="13.5" customHeight="1">
      <c r="A225" s="20">
        <v>221</v>
      </c>
      <c r="B225" s="45" t="s">
        <v>290</v>
      </c>
      <c r="C225" s="21" t="s">
        <v>483</v>
      </c>
      <c r="D225" s="45" t="s">
        <v>324</v>
      </c>
      <c r="E225" s="20">
        <v>14</v>
      </c>
      <c r="F225" s="20">
        <v>2020</v>
      </c>
      <c r="G225" s="49">
        <v>1</v>
      </c>
      <c r="H225" s="20" t="s">
        <v>309</v>
      </c>
      <c r="I225" s="20" t="s">
        <v>43</v>
      </c>
      <c r="J225" s="20">
        <v>3</v>
      </c>
      <c r="K225" s="37">
        <f>70386602/1000</f>
        <v>70386.601999999999</v>
      </c>
      <c r="L225" s="37">
        <f>1814622/1000</f>
        <v>1814.6220000000001</v>
      </c>
      <c r="M225" s="37">
        <f>-1233943/100</f>
        <v>-12339.43</v>
      </c>
      <c r="N225" s="37"/>
      <c r="O225" s="37">
        <f>200125000/1000</f>
        <v>200125</v>
      </c>
      <c r="P225" s="37">
        <f>265880198/1000</f>
        <v>265880.19799999997</v>
      </c>
      <c r="Q225" s="37">
        <f>26713288/1000</f>
        <v>26713.288</v>
      </c>
      <c r="R225" s="37">
        <f>12800000/1000</f>
        <v>12800</v>
      </c>
    </row>
    <row r="226" spans="1:18" ht="13.5" customHeight="1">
      <c r="A226" s="20">
        <v>222</v>
      </c>
      <c r="B226" s="45" t="s">
        <v>288</v>
      </c>
      <c r="C226" s="44" t="s">
        <v>119</v>
      </c>
      <c r="D226" s="45" t="s">
        <v>325</v>
      </c>
      <c r="E226" s="20">
        <v>15</v>
      </c>
      <c r="F226" s="20">
        <v>2015</v>
      </c>
      <c r="G226" s="20">
        <v>1</v>
      </c>
      <c r="H226" s="20" t="s">
        <v>202</v>
      </c>
      <c r="I226" s="20" t="s">
        <v>43</v>
      </c>
      <c r="J226" s="20">
        <v>3</v>
      </c>
      <c r="K226" s="35">
        <v>501476</v>
      </c>
      <c r="L226" s="35">
        <v>-149901</v>
      </c>
      <c r="M226" s="35">
        <v>-149901</v>
      </c>
      <c r="N226" s="35">
        <v>-149901</v>
      </c>
      <c r="O226" s="35">
        <v>1383122</v>
      </c>
      <c r="P226" s="35">
        <v>3911457</v>
      </c>
      <c r="Q226" s="35">
        <v>4270510</v>
      </c>
      <c r="R226" s="35">
        <v>74250</v>
      </c>
    </row>
    <row r="227" spans="1:18" ht="13.5" customHeight="1">
      <c r="A227" s="20">
        <v>223</v>
      </c>
      <c r="B227" s="45" t="s">
        <v>288</v>
      </c>
      <c r="C227" s="44" t="s">
        <v>119</v>
      </c>
      <c r="D227" s="45" t="s">
        <v>325</v>
      </c>
      <c r="E227" s="20">
        <v>15</v>
      </c>
      <c r="F227" s="20">
        <v>2015</v>
      </c>
      <c r="G227" s="20">
        <v>2</v>
      </c>
      <c r="H227" s="20" t="s">
        <v>203</v>
      </c>
      <c r="I227" s="20" t="s">
        <v>44</v>
      </c>
      <c r="J227" s="20">
        <v>6</v>
      </c>
      <c r="K227" s="35">
        <v>2153014</v>
      </c>
      <c r="L227" s="35">
        <v>-17037</v>
      </c>
      <c r="M227" s="35">
        <v>-17037</v>
      </c>
      <c r="N227" s="35"/>
      <c r="O227" s="35">
        <v>1348006</v>
      </c>
      <c r="P227" s="35">
        <v>4497286</v>
      </c>
      <c r="Q227" s="35">
        <v>4644155</v>
      </c>
      <c r="R227" s="35">
        <v>74250</v>
      </c>
    </row>
    <row r="228" spans="1:18" ht="13.5" customHeight="1">
      <c r="A228" s="20">
        <v>224</v>
      </c>
      <c r="B228" s="45" t="s">
        <v>288</v>
      </c>
      <c r="C228" s="44" t="s">
        <v>119</v>
      </c>
      <c r="D228" s="45" t="s">
        <v>325</v>
      </c>
      <c r="E228" s="20">
        <v>15</v>
      </c>
      <c r="F228" s="20">
        <v>2015</v>
      </c>
      <c r="G228" s="20">
        <v>3</v>
      </c>
      <c r="H228" s="20" t="s">
        <v>204</v>
      </c>
      <c r="I228" s="20" t="s">
        <v>51</v>
      </c>
      <c r="J228" s="20">
        <v>9</v>
      </c>
      <c r="K228" s="35">
        <v>2837161</v>
      </c>
      <c r="L228" s="35">
        <v>122460</v>
      </c>
      <c r="M228" s="35">
        <v>122460</v>
      </c>
      <c r="N228" s="35"/>
      <c r="O228" s="35">
        <v>1280713</v>
      </c>
      <c r="P228" s="35">
        <v>3583050</v>
      </c>
      <c r="Q228" s="35">
        <v>3660841</v>
      </c>
      <c r="R228" s="35">
        <v>74250</v>
      </c>
    </row>
    <row r="229" spans="1:18" ht="13.5" customHeight="1">
      <c r="A229" s="20">
        <v>225</v>
      </c>
      <c r="B229" s="45" t="s">
        <v>288</v>
      </c>
      <c r="C229" s="44" t="s">
        <v>119</v>
      </c>
      <c r="D229" s="45" t="s">
        <v>325</v>
      </c>
      <c r="E229" s="20">
        <v>15</v>
      </c>
      <c r="F229" s="20">
        <v>2015</v>
      </c>
      <c r="G229" s="20">
        <v>4</v>
      </c>
      <c r="H229" s="20" t="s">
        <v>205</v>
      </c>
      <c r="I229" s="20" t="s">
        <v>52</v>
      </c>
      <c r="J229" s="20">
        <v>12</v>
      </c>
      <c r="K229" s="35">
        <v>4516384</v>
      </c>
      <c r="L229" s="35">
        <v>341722</v>
      </c>
      <c r="M229" s="35">
        <v>271234</v>
      </c>
      <c r="N229" s="35">
        <v>271234</v>
      </c>
      <c r="O229" s="35">
        <v>1254706</v>
      </c>
      <c r="P229" s="35">
        <v>4532183</v>
      </c>
      <c r="Q229" s="35">
        <v>4458997</v>
      </c>
      <c r="R229" s="35">
        <v>74250</v>
      </c>
    </row>
    <row r="230" spans="1:18" ht="13.5" customHeight="1">
      <c r="A230" s="20">
        <v>226</v>
      </c>
      <c r="B230" s="45" t="s">
        <v>288</v>
      </c>
      <c r="C230" s="44" t="s">
        <v>119</v>
      </c>
      <c r="D230" s="45" t="s">
        <v>325</v>
      </c>
      <c r="E230" s="20">
        <v>15</v>
      </c>
      <c r="F230" s="20">
        <v>2016</v>
      </c>
      <c r="G230" s="20">
        <v>1</v>
      </c>
      <c r="H230" s="20" t="s">
        <v>206</v>
      </c>
      <c r="I230" s="20" t="s">
        <v>43</v>
      </c>
      <c r="J230" s="20">
        <v>3</v>
      </c>
      <c r="K230" s="35">
        <v>1567003</v>
      </c>
      <c r="L230" s="35">
        <v>207280</v>
      </c>
      <c r="M230" s="35">
        <v>207280</v>
      </c>
      <c r="N230" s="35"/>
      <c r="O230" s="35">
        <v>1196714</v>
      </c>
      <c r="P230" s="35">
        <v>5150795</v>
      </c>
      <c r="Q230" s="35">
        <v>4654896</v>
      </c>
      <c r="R230" s="35">
        <v>74250</v>
      </c>
    </row>
    <row r="231" spans="1:18" ht="13.5" customHeight="1">
      <c r="A231" s="20">
        <v>227</v>
      </c>
      <c r="B231" s="45" t="s">
        <v>288</v>
      </c>
      <c r="C231" s="44" t="s">
        <v>119</v>
      </c>
      <c r="D231" s="45" t="s">
        <v>325</v>
      </c>
      <c r="E231" s="20">
        <v>15</v>
      </c>
      <c r="F231" s="20">
        <v>2016</v>
      </c>
      <c r="G231" s="20">
        <v>2</v>
      </c>
      <c r="H231" s="20" t="s">
        <v>207</v>
      </c>
      <c r="I231" s="20" t="s">
        <v>44</v>
      </c>
      <c r="J231" s="20">
        <v>6</v>
      </c>
      <c r="K231" s="35">
        <v>1998398</v>
      </c>
      <c r="L231" s="35">
        <v>55998</v>
      </c>
      <c r="M231" s="35">
        <v>55998</v>
      </c>
      <c r="N231" s="35"/>
      <c r="O231" s="35">
        <v>1131668</v>
      </c>
      <c r="P231" s="35">
        <v>4572490</v>
      </c>
      <c r="Q231" s="35">
        <v>4443308</v>
      </c>
      <c r="R231" s="35">
        <v>74250</v>
      </c>
    </row>
    <row r="232" spans="1:18" ht="13.5" customHeight="1">
      <c r="A232" s="20">
        <v>228</v>
      </c>
      <c r="B232" s="45" t="s">
        <v>288</v>
      </c>
      <c r="C232" s="44" t="s">
        <v>119</v>
      </c>
      <c r="D232" s="45" t="s">
        <v>325</v>
      </c>
      <c r="E232" s="20">
        <v>15</v>
      </c>
      <c r="F232" s="20">
        <v>2016</v>
      </c>
      <c r="G232" s="20">
        <v>3</v>
      </c>
      <c r="H232" s="20" t="s">
        <v>208</v>
      </c>
      <c r="I232" s="20" t="s">
        <v>51</v>
      </c>
      <c r="J232" s="20">
        <v>9</v>
      </c>
      <c r="K232" s="35">
        <v>2958047</v>
      </c>
      <c r="L232" s="35">
        <v>117445</v>
      </c>
      <c r="M232" s="35">
        <v>117445</v>
      </c>
      <c r="N232" s="35"/>
      <c r="O232" s="35">
        <v>1145485</v>
      </c>
      <c r="P232" s="35">
        <v>4551577</v>
      </c>
      <c r="Q232" s="35">
        <v>4360947</v>
      </c>
      <c r="R232" s="35">
        <v>74250</v>
      </c>
    </row>
    <row r="233" spans="1:18" ht="13.5" customHeight="1">
      <c r="A233" s="20">
        <v>229</v>
      </c>
      <c r="B233" s="45" t="s">
        <v>288</v>
      </c>
      <c r="C233" s="44" t="s">
        <v>119</v>
      </c>
      <c r="D233" s="45" t="s">
        <v>325</v>
      </c>
      <c r="E233" s="20">
        <v>15</v>
      </c>
      <c r="F233" s="20">
        <v>2016</v>
      </c>
      <c r="G233" s="20">
        <v>4</v>
      </c>
      <c r="H233" s="20" t="s">
        <v>209</v>
      </c>
      <c r="I233" s="20" t="s">
        <v>46</v>
      </c>
      <c r="J233" s="20">
        <v>12</v>
      </c>
      <c r="K233" s="35">
        <v>3413465</v>
      </c>
      <c r="L233" s="35">
        <v>43502</v>
      </c>
      <c r="M233" s="35">
        <v>-7693</v>
      </c>
      <c r="N233" s="35">
        <v>-7693</v>
      </c>
      <c r="O233" s="35">
        <v>1136701</v>
      </c>
      <c r="P233" s="35">
        <v>3927791</v>
      </c>
      <c r="Q233" s="35">
        <v>3862298</v>
      </c>
      <c r="R233" s="35">
        <v>74250</v>
      </c>
    </row>
    <row r="234" spans="1:18" ht="13.5" customHeight="1">
      <c r="A234" s="20">
        <v>230</v>
      </c>
      <c r="B234" s="45" t="s">
        <v>288</v>
      </c>
      <c r="C234" s="44" t="s">
        <v>119</v>
      </c>
      <c r="D234" s="45" t="s">
        <v>325</v>
      </c>
      <c r="E234" s="20">
        <v>15</v>
      </c>
      <c r="F234" s="20">
        <v>2017</v>
      </c>
      <c r="G234" s="20">
        <v>1</v>
      </c>
      <c r="H234" s="20" t="s">
        <v>210</v>
      </c>
      <c r="I234" s="20" t="s">
        <v>43</v>
      </c>
      <c r="J234" s="20">
        <v>3</v>
      </c>
      <c r="K234" s="35">
        <v>1229633</v>
      </c>
      <c r="L234" s="35">
        <v>23634</v>
      </c>
      <c r="M234" s="35">
        <v>23634</v>
      </c>
      <c r="N234" s="35"/>
      <c r="O234" s="35">
        <v>1091523</v>
      </c>
      <c r="P234" s="35">
        <v>4948278</v>
      </c>
      <c r="Q234" s="35">
        <v>4859150</v>
      </c>
      <c r="R234" s="35">
        <v>74250</v>
      </c>
    </row>
    <row r="235" spans="1:18" ht="13.5" customHeight="1">
      <c r="A235" s="20">
        <v>231</v>
      </c>
      <c r="B235" s="45" t="s">
        <v>288</v>
      </c>
      <c r="C235" s="44" t="s">
        <v>119</v>
      </c>
      <c r="D235" s="45" t="s">
        <v>325</v>
      </c>
      <c r="E235" s="20">
        <v>15</v>
      </c>
      <c r="F235" s="20">
        <v>2017</v>
      </c>
      <c r="G235" s="20">
        <v>2</v>
      </c>
      <c r="H235" s="20" t="s">
        <v>212</v>
      </c>
      <c r="I235" s="20" t="s">
        <v>44</v>
      </c>
      <c r="J235" s="20">
        <v>6</v>
      </c>
      <c r="K235" s="35">
        <v>2442442</v>
      </c>
      <c r="L235" s="35">
        <v>-108116</v>
      </c>
      <c r="M235" s="35">
        <v>-108116</v>
      </c>
      <c r="N235" s="35"/>
      <c r="O235" s="35">
        <v>1332345</v>
      </c>
      <c r="P235" s="35">
        <v>5449788</v>
      </c>
      <c r="Q235" s="35">
        <v>5492411</v>
      </c>
      <c r="R235" s="35">
        <v>74250</v>
      </c>
    </row>
    <row r="236" spans="1:18" ht="13.5" customHeight="1">
      <c r="A236" s="20">
        <v>232</v>
      </c>
      <c r="B236" s="45" t="s">
        <v>288</v>
      </c>
      <c r="C236" s="44" t="s">
        <v>119</v>
      </c>
      <c r="D236" s="45" t="s">
        <v>325</v>
      </c>
      <c r="E236" s="20">
        <v>15</v>
      </c>
      <c r="F236" s="20">
        <v>2017</v>
      </c>
      <c r="G236" s="20">
        <v>3</v>
      </c>
      <c r="H236" s="20" t="s">
        <v>213</v>
      </c>
      <c r="I236" s="20" t="s">
        <v>51</v>
      </c>
      <c r="J236" s="20">
        <v>9</v>
      </c>
      <c r="K236" s="35">
        <v>3899540</v>
      </c>
      <c r="L236" s="35">
        <v>41464</v>
      </c>
      <c r="M236" s="35">
        <v>41464</v>
      </c>
      <c r="N236" s="35"/>
      <c r="O236" s="35">
        <v>1367303</v>
      </c>
      <c r="P236" s="35">
        <v>6117235</v>
      </c>
      <c r="Q236" s="35">
        <v>6008659</v>
      </c>
      <c r="R236" s="35">
        <v>74250</v>
      </c>
    </row>
    <row r="237" spans="1:18" ht="13.5" customHeight="1">
      <c r="A237" s="20">
        <v>233</v>
      </c>
      <c r="B237" s="45" t="s">
        <v>288</v>
      </c>
      <c r="C237" s="44" t="s">
        <v>119</v>
      </c>
      <c r="D237" s="45" t="s">
        <v>325</v>
      </c>
      <c r="E237" s="20">
        <v>15</v>
      </c>
      <c r="F237" s="20">
        <v>2017</v>
      </c>
      <c r="G237" s="20">
        <v>4</v>
      </c>
      <c r="H237" s="20" t="s">
        <v>211</v>
      </c>
      <c r="I237" s="20" t="s">
        <v>46</v>
      </c>
      <c r="J237" s="20">
        <v>12</v>
      </c>
      <c r="K237" s="35">
        <v>4891912</v>
      </c>
      <c r="L237" s="35">
        <v>107178</v>
      </c>
      <c r="M237" s="35">
        <v>61661</v>
      </c>
      <c r="N237" s="35">
        <v>61661</v>
      </c>
      <c r="O237" s="35">
        <v>1304224</v>
      </c>
      <c r="P237" s="35">
        <v>5351996</v>
      </c>
      <c r="Q237" s="35">
        <v>5224842</v>
      </c>
      <c r="R237" s="35">
        <v>74250</v>
      </c>
    </row>
    <row r="238" spans="1:18" ht="13.5" customHeight="1">
      <c r="A238" s="20">
        <v>234</v>
      </c>
      <c r="B238" s="45" t="s">
        <v>288</v>
      </c>
      <c r="C238" s="44" t="s">
        <v>119</v>
      </c>
      <c r="D238" s="45" t="s">
        <v>325</v>
      </c>
      <c r="E238" s="20">
        <v>15</v>
      </c>
      <c r="F238" s="20">
        <v>2018</v>
      </c>
      <c r="G238" s="20">
        <v>1</v>
      </c>
      <c r="H238" s="20" t="s">
        <v>257</v>
      </c>
      <c r="I238" s="20" t="s">
        <v>43</v>
      </c>
      <c r="J238" s="20">
        <v>3</v>
      </c>
      <c r="K238" s="35">
        <v>1101469</v>
      </c>
      <c r="L238" s="35">
        <v>89239</v>
      </c>
      <c r="M238" s="35">
        <v>89239</v>
      </c>
      <c r="N238" s="35"/>
      <c r="O238" s="35">
        <v>1266211</v>
      </c>
      <c r="P238" s="35">
        <v>6179676</v>
      </c>
      <c r="Q238" s="35">
        <v>5963282</v>
      </c>
      <c r="R238" s="35">
        <v>74250</v>
      </c>
    </row>
    <row r="239" spans="1:18" ht="13.5" customHeight="1">
      <c r="A239" s="20">
        <v>235</v>
      </c>
      <c r="B239" s="45" t="s">
        <v>288</v>
      </c>
      <c r="C239" s="21" t="s">
        <v>119</v>
      </c>
      <c r="D239" s="45" t="s">
        <v>325</v>
      </c>
      <c r="E239" s="20">
        <v>15</v>
      </c>
      <c r="F239" s="20">
        <v>2018</v>
      </c>
      <c r="G239" s="20">
        <v>2</v>
      </c>
      <c r="H239" s="20" t="s">
        <v>264</v>
      </c>
      <c r="I239" s="20" t="s">
        <v>44</v>
      </c>
      <c r="J239" s="20">
        <f>G239*3</f>
        <v>6</v>
      </c>
      <c r="K239" s="37">
        <v>2143351</v>
      </c>
      <c r="L239" s="37">
        <v>70779</v>
      </c>
      <c r="M239" s="37">
        <v>70779</v>
      </c>
      <c r="N239" s="37"/>
      <c r="O239" s="37">
        <v>1247402</v>
      </c>
      <c r="P239" s="37">
        <v>6710196</v>
      </c>
      <c r="Q239" s="37">
        <v>6512262</v>
      </c>
      <c r="R239" s="37">
        <v>74250</v>
      </c>
    </row>
    <row r="240" spans="1:18" ht="13.5" customHeight="1">
      <c r="A240" s="20">
        <v>236</v>
      </c>
      <c r="B240" s="45" t="s">
        <v>288</v>
      </c>
      <c r="C240" s="21" t="s">
        <v>119</v>
      </c>
      <c r="D240" s="45" t="s">
        <v>325</v>
      </c>
      <c r="E240" s="20">
        <v>15</v>
      </c>
      <c r="F240" s="20">
        <v>2018</v>
      </c>
      <c r="G240" s="20">
        <v>3</v>
      </c>
      <c r="H240" s="20" t="s">
        <v>256</v>
      </c>
      <c r="I240" s="20" t="s">
        <v>51</v>
      </c>
      <c r="J240" s="20">
        <f>G240*3</f>
        <v>9</v>
      </c>
      <c r="K240" s="37">
        <v>3270184</v>
      </c>
      <c r="L240" s="37">
        <v>174298</v>
      </c>
      <c r="M240" s="37">
        <v>174298</v>
      </c>
      <c r="N240" s="37"/>
      <c r="O240" s="37">
        <v>1247106</v>
      </c>
      <c r="P240" s="37">
        <v>6635145</v>
      </c>
      <c r="Q240" s="37">
        <v>6511274</v>
      </c>
      <c r="R240" s="37">
        <v>74250</v>
      </c>
    </row>
    <row r="241" spans="1:18" ht="13.5" customHeight="1">
      <c r="A241" s="20">
        <v>237</v>
      </c>
      <c r="B241" s="45" t="s">
        <v>288</v>
      </c>
      <c r="C241" s="21" t="s">
        <v>119</v>
      </c>
      <c r="D241" s="45" t="s">
        <v>325</v>
      </c>
      <c r="E241" s="20">
        <v>15</v>
      </c>
      <c r="F241" s="20">
        <v>2018</v>
      </c>
      <c r="G241" s="20">
        <v>4</v>
      </c>
      <c r="H241" s="20" t="s">
        <v>265</v>
      </c>
      <c r="I241" s="20" t="s">
        <v>46</v>
      </c>
      <c r="J241" s="20">
        <v>12</v>
      </c>
      <c r="K241" s="37">
        <v>4171470</v>
      </c>
      <c r="L241" s="37">
        <v>-802606</v>
      </c>
      <c r="M241" s="37">
        <v>-1077779</v>
      </c>
      <c r="N241" s="37">
        <v>-1077779</v>
      </c>
      <c r="O241" s="37">
        <v>1501731</v>
      </c>
      <c r="P241" s="37">
        <v>6876740</v>
      </c>
      <c r="Q241" s="37">
        <v>8305685</v>
      </c>
      <c r="R241" s="37">
        <v>74250</v>
      </c>
    </row>
    <row r="242" spans="1:18" ht="13.5" customHeight="1">
      <c r="A242" s="20">
        <v>238</v>
      </c>
      <c r="B242" s="45" t="s">
        <v>288</v>
      </c>
      <c r="C242" s="21" t="s">
        <v>119</v>
      </c>
      <c r="D242" s="45" t="s">
        <v>325</v>
      </c>
      <c r="E242" s="20">
        <v>15</v>
      </c>
      <c r="F242" s="20">
        <v>2019</v>
      </c>
      <c r="G242" s="20">
        <v>1</v>
      </c>
      <c r="H242" s="20" t="s">
        <v>277</v>
      </c>
      <c r="I242" s="20" t="s">
        <v>43</v>
      </c>
      <c r="J242" s="20">
        <v>3</v>
      </c>
      <c r="K242" s="37">
        <v>1289432</v>
      </c>
      <c r="L242" s="37">
        <v>17053</v>
      </c>
      <c r="M242" s="37">
        <v>17053</v>
      </c>
      <c r="N242" s="37">
        <v>17053</v>
      </c>
      <c r="O242" s="37">
        <v>1519561</v>
      </c>
      <c r="P242" s="37">
        <v>7406483</v>
      </c>
      <c r="Q242" s="37">
        <v>8818375</v>
      </c>
      <c r="R242" s="37">
        <v>74250</v>
      </c>
    </row>
    <row r="243" spans="1:18" ht="13.5" customHeight="1">
      <c r="A243" s="20">
        <v>239</v>
      </c>
      <c r="B243" s="45" t="s">
        <v>288</v>
      </c>
      <c r="C243" s="21" t="s">
        <v>119</v>
      </c>
      <c r="D243" s="45" t="s">
        <v>325</v>
      </c>
      <c r="E243" s="20">
        <v>15</v>
      </c>
      <c r="F243" s="20">
        <v>2019</v>
      </c>
      <c r="G243" s="20">
        <v>2</v>
      </c>
      <c r="H243" s="20" t="s">
        <v>278</v>
      </c>
      <c r="I243" s="20" t="s">
        <v>44</v>
      </c>
      <c r="J243" s="20">
        <v>6</v>
      </c>
      <c r="K243" s="37">
        <v>2630530</v>
      </c>
      <c r="L243" s="37">
        <v>-37586</v>
      </c>
      <c r="M243" s="37">
        <v>-37586</v>
      </c>
      <c r="N243" s="37">
        <v>-37586</v>
      </c>
      <c r="O243" s="37">
        <v>1529213</v>
      </c>
      <c r="P243" s="37">
        <v>8321465</v>
      </c>
      <c r="Q243" s="37">
        <v>9787995</v>
      </c>
      <c r="R243" s="37">
        <v>74250</v>
      </c>
    </row>
    <row r="244" spans="1:18" ht="13.5" customHeight="1">
      <c r="A244" s="20">
        <v>240</v>
      </c>
      <c r="B244" s="45" t="s">
        <v>288</v>
      </c>
      <c r="C244" s="21" t="s">
        <v>119</v>
      </c>
      <c r="D244" s="45" t="s">
        <v>325</v>
      </c>
      <c r="E244" s="20">
        <v>15</v>
      </c>
      <c r="F244" s="20">
        <v>2019</v>
      </c>
      <c r="G244" s="20">
        <v>3</v>
      </c>
      <c r="H244" s="20" t="s">
        <v>279</v>
      </c>
      <c r="I244" s="20" t="s">
        <v>46</v>
      </c>
      <c r="J244" s="20">
        <v>9</v>
      </c>
      <c r="K244" s="37">
        <v>4073058</v>
      </c>
      <c r="L244" s="37">
        <v>142235</v>
      </c>
      <c r="M244" s="37">
        <v>142235</v>
      </c>
      <c r="N244" s="37">
        <v>142235</v>
      </c>
      <c r="O244" s="37">
        <v>1591914</v>
      </c>
      <c r="P244" s="37">
        <v>8000852</v>
      </c>
      <c r="Q244" s="37">
        <v>9287563</v>
      </c>
      <c r="R244" s="37">
        <v>74250</v>
      </c>
    </row>
    <row r="245" spans="1:18" ht="13.5" customHeight="1">
      <c r="A245" s="20">
        <v>241</v>
      </c>
      <c r="B245" s="45" t="s">
        <v>288</v>
      </c>
      <c r="C245" s="21" t="s">
        <v>119</v>
      </c>
      <c r="D245" s="45" t="s">
        <v>325</v>
      </c>
      <c r="E245" s="20">
        <v>15</v>
      </c>
      <c r="F245" s="20">
        <v>2019</v>
      </c>
      <c r="G245" s="20">
        <v>4</v>
      </c>
      <c r="H245" s="20" t="s">
        <v>281</v>
      </c>
      <c r="I245" s="20" t="s">
        <v>46</v>
      </c>
      <c r="J245" s="20">
        <v>12</v>
      </c>
      <c r="K245" s="37">
        <v>6075461</v>
      </c>
      <c r="L245" s="37">
        <v>1769632</v>
      </c>
      <c r="M245" s="37">
        <v>1769632</v>
      </c>
      <c r="N245" s="37">
        <v>1769632</v>
      </c>
      <c r="O245" s="37">
        <v>1573307</v>
      </c>
      <c r="P245" s="37">
        <v>6629045</v>
      </c>
      <c r="Q245" s="37">
        <v>6288319</v>
      </c>
      <c r="R245" s="37">
        <v>74250</v>
      </c>
    </row>
    <row r="246" spans="1:18" ht="13.5" customHeight="1">
      <c r="A246" s="20">
        <v>242</v>
      </c>
      <c r="B246" s="45" t="s">
        <v>288</v>
      </c>
      <c r="C246" s="21" t="s">
        <v>119</v>
      </c>
      <c r="D246" s="45" t="s">
        <v>325</v>
      </c>
      <c r="E246" s="20">
        <v>15</v>
      </c>
      <c r="F246" s="20">
        <v>2020</v>
      </c>
      <c r="G246" s="49">
        <v>1</v>
      </c>
      <c r="H246" s="20" t="s">
        <v>309</v>
      </c>
      <c r="I246" s="20" t="s">
        <v>43</v>
      </c>
      <c r="J246" s="20">
        <v>3</v>
      </c>
      <c r="K246" s="37">
        <v>2196470</v>
      </c>
      <c r="L246" s="37">
        <v>899629</v>
      </c>
      <c r="M246" s="37">
        <v>899629</v>
      </c>
      <c r="N246" s="37">
        <v>899629</v>
      </c>
      <c r="O246" s="37">
        <v>1578675</v>
      </c>
      <c r="P246" s="37">
        <v>8098977</v>
      </c>
      <c r="Q246" s="37">
        <v>8100672</v>
      </c>
      <c r="R246" s="37">
        <v>74250</v>
      </c>
    </row>
    <row r="247" spans="1:18" ht="13.5" customHeight="1">
      <c r="A247" s="20">
        <v>243</v>
      </c>
      <c r="B247" s="45" t="s">
        <v>288</v>
      </c>
      <c r="C247" s="21" t="s">
        <v>119</v>
      </c>
      <c r="D247" s="45" t="s">
        <v>325</v>
      </c>
      <c r="E247" s="20">
        <v>15</v>
      </c>
      <c r="F247" s="20">
        <v>2020</v>
      </c>
      <c r="G247" s="49">
        <v>2</v>
      </c>
      <c r="H247" s="20" t="s">
        <v>310</v>
      </c>
      <c r="I247" s="20" t="s">
        <v>44</v>
      </c>
      <c r="J247" s="20">
        <v>6</v>
      </c>
      <c r="K247" s="37">
        <v>3154227</v>
      </c>
      <c r="L247" s="37">
        <v>77410</v>
      </c>
      <c r="M247" s="37">
        <v>77410</v>
      </c>
      <c r="N247" s="37">
        <v>77410</v>
      </c>
      <c r="O247" s="37">
        <v>1524533</v>
      </c>
      <c r="P247" s="37">
        <v>8348947</v>
      </c>
      <c r="Q247" s="37">
        <v>9172190</v>
      </c>
      <c r="R247" s="37">
        <v>74250</v>
      </c>
    </row>
    <row r="248" spans="1:18" ht="13.5" customHeight="1">
      <c r="A248" s="20">
        <v>244</v>
      </c>
      <c r="B248" s="45" t="s">
        <v>288</v>
      </c>
      <c r="C248" s="21" t="s">
        <v>119</v>
      </c>
      <c r="D248" s="45" t="s">
        <v>325</v>
      </c>
      <c r="E248" s="20">
        <v>15</v>
      </c>
      <c r="F248" s="20">
        <v>2020</v>
      </c>
      <c r="G248" s="49">
        <v>3</v>
      </c>
      <c r="H248" s="20" t="s">
        <v>311</v>
      </c>
      <c r="I248" s="47" t="s">
        <v>51</v>
      </c>
      <c r="J248" s="46">
        <v>9</v>
      </c>
      <c r="K248" s="37">
        <v>3916349</v>
      </c>
      <c r="L248" s="37">
        <v>-436263</v>
      </c>
      <c r="M248" s="37">
        <v>-436263</v>
      </c>
      <c r="N248" s="37">
        <v>-436263</v>
      </c>
      <c r="O248" s="37">
        <v>1476937</v>
      </c>
      <c r="P248" s="37">
        <v>7516906</v>
      </c>
      <c r="Q248" s="37">
        <v>8854492</v>
      </c>
      <c r="R248" s="37">
        <v>74250</v>
      </c>
    </row>
    <row r="249" spans="1:18" ht="13.5" customHeight="1">
      <c r="A249" s="20">
        <v>245</v>
      </c>
      <c r="B249" s="45" t="s">
        <v>302</v>
      </c>
      <c r="C249" s="44" t="s">
        <v>120</v>
      </c>
      <c r="D249" s="45" t="s">
        <v>326</v>
      </c>
      <c r="E249" s="20">
        <v>16</v>
      </c>
      <c r="F249" s="20">
        <v>2015</v>
      </c>
      <c r="G249" s="20">
        <v>1</v>
      </c>
      <c r="H249" s="20" t="s">
        <v>202</v>
      </c>
      <c r="I249" s="20" t="s">
        <v>43</v>
      </c>
      <c r="J249" s="20">
        <v>3</v>
      </c>
      <c r="K249" s="35">
        <v>4560719</v>
      </c>
      <c r="L249" s="35">
        <v>1160684</v>
      </c>
      <c r="M249" s="35">
        <v>889014</v>
      </c>
      <c r="N249" s="35">
        <v>889014</v>
      </c>
      <c r="O249" s="35">
        <v>49759297</v>
      </c>
      <c r="P249" s="35">
        <v>72316141</v>
      </c>
      <c r="Q249" s="35">
        <v>20165494</v>
      </c>
      <c r="R249" s="35">
        <v>1119727</v>
      </c>
    </row>
    <row r="250" spans="1:18" ht="13.5" customHeight="1">
      <c r="A250" s="20">
        <v>246</v>
      </c>
      <c r="B250" s="45" t="s">
        <v>302</v>
      </c>
      <c r="C250" s="44" t="s">
        <v>120</v>
      </c>
      <c r="D250" s="45" t="s">
        <v>326</v>
      </c>
      <c r="E250" s="20">
        <v>16</v>
      </c>
      <c r="F250" s="20">
        <v>2015</v>
      </c>
      <c r="G250" s="20">
        <v>2</v>
      </c>
      <c r="H250" s="20" t="s">
        <v>203</v>
      </c>
      <c r="I250" s="20" t="s">
        <v>44</v>
      </c>
      <c r="J250" s="20">
        <v>6</v>
      </c>
      <c r="K250" s="35">
        <v>10743822</v>
      </c>
      <c r="L250" s="35">
        <v>4179945</v>
      </c>
      <c r="M250" s="35">
        <v>3550992</v>
      </c>
      <c r="N250" s="35">
        <v>3550992</v>
      </c>
      <c r="O250" s="35">
        <v>50320782</v>
      </c>
      <c r="P250" s="35">
        <v>70376125</v>
      </c>
      <c r="Q250" s="35">
        <v>17360887</v>
      </c>
      <c r="R250" s="35">
        <v>1119727</v>
      </c>
    </row>
    <row r="251" spans="1:18" ht="13.5" customHeight="1">
      <c r="A251" s="20">
        <v>247</v>
      </c>
      <c r="B251" s="45" t="s">
        <v>302</v>
      </c>
      <c r="C251" s="44" t="s">
        <v>120</v>
      </c>
      <c r="D251" s="45" t="s">
        <v>326</v>
      </c>
      <c r="E251" s="20">
        <v>16</v>
      </c>
      <c r="F251" s="20">
        <v>2015</v>
      </c>
      <c r="G251" s="20">
        <v>3</v>
      </c>
      <c r="H251" s="20" t="s">
        <v>204</v>
      </c>
      <c r="I251" s="20" t="s">
        <v>51</v>
      </c>
      <c r="J251" s="20">
        <v>9</v>
      </c>
      <c r="K251" s="35">
        <v>14548865</v>
      </c>
      <c r="L251" s="35">
        <v>4447213</v>
      </c>
      <c r="M251" s="35">
        <v>3698926</v>
      </c>
      <c r="N251" s="35">
        <v>3698926</v>
      </c>
      <c r="O251" s="35">
        <v>50320782</v>
      </c>
      <c r="P251" s="35">
        <v>70376125</v>
      </c>
      <c r="Q251" s="35">
        <v>17360887</v>
      </c>
      <c r="R251" s="35">
        <v>1119727</v>
      </c>
    </row>
    <row r="252" spans="1:18" ht="13.5" customHeight="1">
      <c r="A252" s="20">
        <v>248</v>
      </c>
      <c r="B252" s="45" t="s">
        <v>302</v>
      </c>
      <c r="C252" s="44" t="s">
        <v>120</v>
      </c>
      <c r="D252" s="45" t="s">
        <v>326</v>
      </c>
      <c r="E252" s="20">
        <v>16</v>
      </c>
      <c r="F252" s="20">
        <v>2015</v>
      </c>
      <c r="G252" s="20">
        <v>4</v>
      </c>
      <c r="H252" s="20" t="s">
        <v>205</v>
      </c>
      <c r="I252" s="20" t="s">
        <v>52</v>
      </c>
      <c r="J252" s="20">
        <v>12</v>
      </c>
      <c r="K252" s="35">
        <v>17414893</v>
      </c>
      <c r="L252" s="35">
        <v>3209246</v>
      </c>
      <c r="M252" s="35">
        <v>2764527</v>
      </c>
      <c r="N252" s="35">
        <v>2761360</v>
      </c>
      <c r="O252" s="35">
        <v>50320782</v>
      </c>
      <c r="P252" s="35">
        <v>70376125</v>
      </c>
      <c r="Q252" s="35">
        <v>17360887</v>
      </c>
      <c r="R252" s="35">
        <v>1119727</v>
      </c>
    </row>
    <row r="253" spans="1:18" ht="13.5" customHeight="1">
      <c r="A253" s="20">
        <v>249</v>
      </c>
      <c r="B253" s="45" t="s">
        <v>302</v>
      </c>
      <c r="C253" s="44" t="s">
        <v>120</v>
      </c>
      <c r="D253" s="45" t="s">
        <v>326</v>
      </c>
      <c r="E253" s="20">
        <v>16</v>
      </c>
      <c r="F253" s="20">
        <v>2016</v>
      </c>
      <c r="G253" s="20">
        <v>1</v>
      </c>
      <c r="H253" s="20" t="s">
        <v>206</v>
      </c>
      <c r="I253" s="20" t="s">
        <v>43</v>
      </c>
      <c r="J253" s="20">
        <v>3</v>
      </c>
      <c r="K253" s="35">
        <v>3617068</v>
      </c>
      <c r="L253" s="35">
        <v>292429</v>
      </c>
      <c r="M253" s="35">
        <v>155808</v>
      </c>
      <c r="N253" s="35">
        <v>155808</v>
      </c>
      <c r="O253" s="35">
        <v>50167297</v>
      </c>
      <c r="P253" s="35">
        <v>70694049</v>
      </c>
      <c r="Q253" s="35">
        <v>17457413</v>
      </c>
      <c r="R253" s="35">
        <v>1119727</v>
      </c>
    </row>
    <row r="254" spans="1:18" ht="13.5" customHeight="1">
      <c r="A254" s="20">
        <v>250</v>
      </c>
      <c r="B254" s="45" t="s">
        <v>302</v>
      </c>
      <c r="C254" s="44" t="s">
        <v>120</v>
      </c>
      <c r="D254" s="45" t="s">
        <v>326</v>
      </c>
      <c r="E254" s="20">
        <v>16</v>
      </c>
      <c r="F254" s="20">
        <v>2016</v>
      </c>
      <c r="G254" s="20">
        <v>2</v>
      </c>
      <c r="H254" s="20" t="s">
        <v>207</v>
      </c>
      <c r="I254" s="20" t="s">
        <v>44</v>
      </c>
      <c r="J254" s="20">
        <v>6</v>
      </c>
      <c r="K254" s="35">
        <v>7665197</v>
      </c>
      <c r="L254" s="35">
        <v>1531371</v>
      </c>
      <c r="M254" s="35">
        <v>1630063</v>
      </c>
      <c r="N254" s="35">
        <v>1630063</v>
      </c>
      <c r="O254" s="35">
        <v>50153344</v>
      </c>
      <c r="P254" s="35">
        <v>71659362</v>
      </c>
      <c r="Q254" s="35">
        <v>17349755</v>
      </c>
      <c r="R254" s="35">
        <v>1119727</v>
      </c>
    </row>
    <row r="255" spans="1:18" ht="13.5" customHeight="1">
      <c r="A255" s="20">
        <v>251</v>
      </c>
      <c r="B255" s="45" t="s">
        <v>302</v>
      </c>
      <c r="C255" s="44" t="s">
        <v>120</v>
      </c>
      <c r="D255" s="45" t="s">
        <v>326</v>
      </c>
      <c r="E255" s="20">
        <v>16</v>
      </c>
      <c r="F255" s="20">
        <v>2016</v>
      </c>
      <c r="G255" s="20">
        <v>3</v>
      </c>
      <c r="H255" s="20" t="s">
        <v>208</v>
      </c>
      <c r="I255" s="20" t="s">
        <v>51</v>
      </c>
      <c r="J255" s="20">
        <v>9</v>
      </c>
      <c r="K255" s="35">
        <v>10863066</v>
      </c>
      <c r="L255" s="35">
        <v>883904</v>
      </c>
      <c r="M255" s="35">
        <v>1428914</v>
      </c>
      <c r="N255" s="35">
        <v>1428914</v>
      </c>
      <c r="O255" s="35">
        <v>49995096</v>
      </c>
      <c r="P255" s="35">
        <v>73044859</v>
      </c>
      <c r="Q255" s="35">
        <v>19240012</v>
      </c>
      <c r="R255" s="35">
        <v>1119727</v>
      </c>
    </row>
    <row r="256" spans="1:18" ht="13.5" customHeight="1">
      <c r="A256" s="20">
        <v>252</v>
      </c>
      <c r="B256" s="45" t="s">
        <v>302</v>
      </c>
      <c r="C256" s="44" t="s">
        <v>120</v>
      </c>
      <c r="D256" s="45" t="s">
        <v>326</v>
      </c>
      <c r="E256" s="20">
        <v>16</v>
      </c>
      <c r="F256" s="20">
        <v>2016</v>
      </c>
      <c r="G256" s="20">
        <v>4</v>
      </c>
      <c r="H256" s="20" t="s">
        <v>209</v>
      </c>
      <c r="I256" s="20" t="s">
        <v>46</v>
      </c>
      <c r="J256" s="20">
        <v>12</v>
      </c>
      <c r="K256" s="35">
        <v>17351235</v>
      </c>
      <c r="L256" s="35">
        <v>2663283</v>
      </c>
      <c r="M256" s="35">
        <v>2014546</v>
      </c>
      <c r="N256" s="35">
        <v>2014546</v>
      </c>
      <c r="O256" s="35">
        <v>49958779</v>
      </c>
      <c r="P256" s="35">
        <v>74629688</v>
      </c>
      <c r="Q256" s="35">
        <v>19935820</v>
      </c>
      <c r="R256" s="35">
        <v>1119727</v>
      </c>
    </row>
    <row r="257" spans="1:18" ht="13.5" customHeight="1">
      <c r="A257" s="20">
        <v>253</v>
      </c>
      <c r="B257" s="45" t="s">
        <v>302</v>
      </c>
      <c r="C257" s="44" t="s">
        <v>120</v>
      </c>
      <c r="D257" s="45" t="s">
        <v>326</v>
      </c>
      <c r="E257" s="20">
        <v>16</v>
      </c>
      <c r="F257" s="20">
        <v>2017</v>
      </c>
      <c r="G257" s="20">
        <v>1</v>
      </c>
      <c r="H257" s="20" t="s">
        <v>210</v>
      </c>
      <c r="I257" s="20" t="s">
        <v>43</v>
      </c>
      <c r="J257" s="20">
        <v>3</v>
      </c>
      <c r="K257" s="35">
        <v>8831816</v>
      </c>
      <c r="L257" s="35">
        <v>2398315</v>
      </c>
      <c r="M257" s="35">
        <v>2158924</v>
      </c>
      <c r="N257" s="35"/>
      <c r="O257" s="35">
        <v>50553941</v>
      </c>
      <c r="P257" s="35">
        <v>79332249</v>
      </c>
      <c r="Q257" s="35">
        <v>22479459</v>
      </c>
      <c r="R257" s="35">
        <v>1119727</v>
      </c>
    </row>
    <row r="258" spans="1:18" ht="13.5" customHeight="1">
      <c r="A258" s="20">
        <v>254</v>
      </c>
      <c r="B258" s="45" t="s">
        <v>286</v>
      </c>
      <c r="C258" s="44" t="s">
        <v>121</v>
      </c>
      <c r="D258" s="45" t="s">
        <v>327</v>
      </c>
      <c r="E258" s="20">
        <v>18</v>
      </c>
      <c r="F258" s="20">
        <v>2015</v>
      </c>
      <c r="G258" s="20">
        <v>1</v>
      </c>
      <c r="H258" s="20" t="s">
        <v>202</v>
      </c>
      <c r="I258" s="20" t="s">
        <v>43</v>
      </c>
      <c r="J258" s="20">
        <v>3</v>
      </c>
      <c r="K258" s="35">
        <v>1711770</v>
      </c>
      <c r="L258" s="35">
        <v>39320</v>
      </c>
      <c r="M258" s="35">
        <v>27396</v>
      </c>
      <c r="N258" s="35">
        <v>31416</v>
      </c>
      <c r="O258" s="35">
        <v>4592838</v>
      </c>
      <c r="P258" s="35">
        <v>6427670</v>
      </c>
      <c r="Q258" s="35">
        <v>4703589</v>
      </c>
      <c r="R258" s="35">
        <v>753500</v>
      </c>
    </row>
    <row r="259" spans="1:18" ht="13.5" customHeight="1">
      <c r="A259" s="20">
        <v>255</v>
      </c>
      <c r="B259" s="45" t="s">
        <v>286</v>
      </c>
      <c r="C259" s="44" t="s">
        <v>121</v>
      </c>
      <c r="D259" s="45" t="s">
        <v>327</v>
      </c>
      <c r="E259" s="20">
        <v>18</v>
      </c>
      <c r="F259" s="20">
        <v>2015</v>
      </c>
      <c r="G259" s="20">
        <v>2</v>
      </c>
      <c r="H259" s="20" t="s">
        <v>203</v>
      </c>
      <c r="I259" s="20" t="s">
        <v>44</v>
      </c>
      <c r="J259" s="20">
        <v>6</v>
      </c>
      <c r="K259" s="35">
        <v>3306998</v>
      </c>
      <c r="L259" s="35">
        <v>64568</v>
      </c>
      <c r="M259" s="35">
        <v>40604</v>
      </c>
      <c r="N259" s="35">
        <v>48917</v>
      </c>
      <c r="O259" s="35">
        <v>4020044</v>
      </c>
      <c r="P259" s="35">
        <v>6357477</v>
      </c>
      <c r="Q259" s="35">
        <v>4505428</v>
      </c>
      <c r="R259" s="35">
        <v>753500</v>
      </c>
    </row>
    <row r="260" spans="1:18" ht="13.5" customHeight="1">
      <c r="A260" s="20">
        <v>256</v>
      </c>
      <c r="B260" s="45" t="s">
        <v>286</v>
      </c>
      <c r="C260" s="44" t="s">
        <v>121</v>
      </c>
      <c r="D260" s="45" t="s">
        <v>327</v>
      </c>
      <c r="E260" s="20">
        <v>18</v>
      </c>
      <c r="F260" s="20">
        <v>2015</v>
      </c>
      <c r="G260" s="20">
        <v>3</v>
      </c>
      <c r="H260" s="20" t="s">
        <v>204</v>
      </c>
      <c r="I260" s="20" t="s">
        <v>51</v>
      </c>
      <c r="J260" s="20">
        <v>9</v>
      </c>
      <c r="K260" s="35">
        <v>5101614</v>
      </c>
      <c r="L260" s="35">
        <v>116471</v>
      </c>
      <c r="M260" s="35">
        <v>-9551</v>
      </c>
      <c r="N260" s="35">
        <v>10623</v>
      </c>
      <c r="O260" s="35">
        <v>4024204</v>
      </c>
      <c r="P260" s="35">
        <v>5930861</v>
      </c>
      <c r="Q260" s="35">
        <v>4121717</v>
      </c>
      <c r="R260" s="35">
        <v>828850</v>
      </c>
    </row>
    <row r="261" spans="1:18" ht="13.5" customHeight="1">
      <c r="A261" s="20">
        <v>257</v>
      </c>
      <c r="B261" s="45" t="s">
        <v>286</v>
      </c>
      <c r="C261" s="44" t="s">
        <v>121</v>
      </c>
      <c r="D261" s="45" t="s">
        <v>327</v>
      </c>
      <c r="E261" s="20">
        <v>18</v>
      </c>
      <c r="F261" s="20">
        <v>2015</v>
      </c>
      <c r="G261" s="20">
        <v>4</v>
      </c>
      <c r="H261" s="20" t="s">
        <v>205</v>
      </c>
      <c r="I261" s="20" t="s">
        <v>52</v>
      </c>
      <c r="J261" s="20">
        <v>12</v>
      </c>
      <c r="K261" s="35">
        <v>6797392</v>
      </c>
      <c r="L261" s="35">
        <v>295137</v>
      </c>
      <c r="M261" s="35">
        <v>131258</v>
      </c>
      <c r="N261" s="35">
        <v>122353</v>
      </c>
      <c r="O261" s="35">
        <v>3748931</v>
      </c>
      <c r="P261" s="35">
        <v>5978186</v>
      </c>
      <c r="Q261" s="35">
        <v>4059378</v>
      </c>
      <c r="R261" s="35">
        <v>828850</v>
      </c>
    </row>
    <row r="262" spans="1:18" ht="13.5" customHeight="1">
      <c r="A262" s="20">
        <v>258</v>
      </c>
      <c r="B262" s="45" t="s">
        <v>286</v>
      </c>
      <c r="C262" s="44" t="s">
        <v>121</v>
      </c>
      <c r="D262" s="45" t="s">
        <v>327</v>
      </c>
      <c r="E262" s="20">
        <v>18</v>
      </c>
      <c r="F262" s="20">
        <v>2016</v>
      </c>
      <c r="G262" s="20">
        <v>1</v>
      </c>
      <c r="H262" s="20" t="s">
        <v>206</v>
      </c>
      <c r="I262" s="20" t="s">
        <v>43</v>
      </c>
      <c r="J262" s="20">
        <v>3</v>
      </c>
      <c r="K262" s="35">
        <v>1552298</v>
      </c>
      <c r="L262" s="35">
        <v>-106306</v>
      </c>
      <c r="M262" s="35">
        <v>-118751</v>
      </c>
      <c r="N262" s="35"/>
      <c r="O262" s="35">
        <v>3492546</v>
      </c>
      <c r="P262" s="35">
        <v>5447946</v>
      </c>
      <c r="Q262" s="35">
        <v>36522116</v>
      </c>
      <c r="R262" s="35">
        <v>828850</v>
      </c>
    </row>
    <row r="263" spans="1:18" ht="13.5" customHeight="1">
      <c r="A263" s="20">
        <v>259</v>
      </c>
      <c r="B263" s="45" t="s">
        <v>286</v>
      </c>
      <c r="C263" s="44" t="s">
        <v>121</v>
      </c>
      <c r="D263" s="45" t="s">
        <v>327</v>
      </c>
      <c r="E263" s="20">
        <v>18</v>
      </c>
      <c r="F263" s="20">
        <v>2016</v>
      </c>
      <c r="G263" s="20">
        <v>2</v>
      </c>
      <c r="H263" s="20" t="s">
        <v>207</v>
      </c>
      <c r="I263" s="20" t="s">
        <v>44</v>
      </c>
      <c r="J263" s="20">
        <v>6</v>
      </c>
      <c r="K263" s="35">
        <v>3709032</v>
      </c>
      <c r="L263" s="35">
        <v>-333813</v>
      </c>
      <c r="M263" s="35">
        <v>-351211</v>
      </c>
      <c r="N263" s="35">
        <v>-360685</v>
      </c>
      <c r="O263" s="35">
        <v>3368180</v>
      </c>
      <c r="P263" s="35">
        <v>4651971</v>
      </c>
      <c r="Q263" s="35">
        <v>3093847</v>
      </c>
      <c r="R263" s="35">
        <v>828850</v>
      </c>
    </row>
    <row r="264" spans="1:18" ht="13.5" customHeight="1">
      <c r="A264" s="20">
        <v>260</v>
      </c>
      <c r="B264" s="45" t="s">
        <v>286</v>
      </c>
      <c r="C264" s="44" t="s">
        <v>121</v>
      </c>
      <c r="D264" s="45" t="s">
        <v>327</v>
      </c>
      <c r="E264" s="20">
        <v>18</v>
      </c>
      <c r="F264" s="20">
        <v>2016</v>
      </c>
      <c r="G264" s="20">
        <v>3</v>
      </c>
      <c r="H264" s="20" t="s">
        <v>208</v>
      </c>
      <c r="I264" s="20" t="s">
        <v>51</v>
      </c>
      <c r="J264" s="20">
        <v>9</v>
      </c>
      <c r="K264" s="35">
        <v>5099074</v>
      </c>
      <c r="L264" s="35">
        <v>-536616</v>
      </c>
      <c r="M264" s="35">
        <v>-617306</v>
      </c>
      <c r="N264" s="35">
        <v>-635086</v>
      </c>
      <c r="O264" s="35">
        <v>3111118</v>
      </c>
      <c r="P264" s="35">
        <v>4177288</v>
      </c>
      <c r="Q264" s="35">
        <v>2893208</v>
      </c>
      <c r="R264" s="35">
        <v>828850</v>
      </c>
    </row>
    <row r="265" spans="1:18" ht="13.5" customHeight="1">
      <c r="A265" s="20">
        <v>261</v>
      </c>
      <c r="B265" s="45" t="s">
        <v>286</v>
      </c>
      <c r="C265" s="44" t="s">
        <v>121</v>
      </c>
      <c r="D265" s="45" t="s">
        <v>327</v>
      </c>
      <c r="E265" s="20">
        <v>18</v>
      </c>
      <c r="F265" s="20">
        <v>2016</v>
      </c>
      <c r="G265" s="20">
        <v>4</v>
      </c>
      <c r="H265" s="20" t="s">
        <v>209</v>
      </c>
      <c r="I265" s="20" t="s">
        <v>46</v>
      </c>
      <c r="J265" s="20">
        <v>12</v>
      </c>
      <c r="K265" s="35">
        <v>6710047</v>
      </c>
      <c r="L265" s="35">
        <v>-490577</v>
      </c>
      <c r="M265" s="35">
        <v>-599796</v>
      </c>
      <c r="N265" s="35">
        <v>-580347</v>
      </c>
      <c r="O265" s="35">
        <v>2977889</v>
      </c>
      <c r="P265" s="35">
        <v>4325659</v>
      </c>
      <c r="Q265" s="35">
        <v>2941149</v>
      </c>
      <c r="R265" s="35">
        <v>828850</v>
      </c>
    </row>
    <row r="266" spans="1:18" ht="13.5" customHeight="1">
      <c r="A266" s="20">
        <v>262</v>
      </c>
      <c r="B266" s="45" t="s">
        <v>286</v>
      </c>
      <c r="C266" s="44" t="s">
        <v>121</v>
      </c>
      <c r="D266" s="45" t="s">
        <v>327</v>
      </c>
      <c r="E266" s="20">
        <v>18</v>
      </c>
      <c r="F266" s="20">
        <v>2017</v>
      </c>
      <c r="G266" s="20">
        <v>1</v>
      </c>
      <c r="H266" s="20" t="s">
        <v>210</v>
      </c>
      <c r="I266" s="20" t="s">
        <v>43</v>
      </c>
      <c r="J266" s="20">
        <v>3</v>
      </c>
      <c r="K266" s="35">
        <v>1770740</v>
      </c>
      <c r="L266" s="35">
        <v>338941</v>
      </c>
      <c r="M266" s="35">
        <v>192899</v>
      </c>
      <c r="N266" s="35">
        <v>189696</v>
      </c>
      <c r="O266" s="35">
        <v>2779772</v>
      </c>
      <c r="P266" s="35">
        <v>4078776</v>
      </c>
      <c r="Q266" s="35">
        <v>2533966</v>
      </c>
      <c r="R266" s="35">
        <v>828850</v>
      </c>
    </row>
    <row r="267" spans="1:18" ht="13.5" customHeight="1">
      <c r="A267" s="20">
        <v>263</v>
      </c>
      <c r="B267" s="45" t="s">
        <v>286</v>
      </c>
      <c r="C267" s="44" t="s">
        <v>121</v>
      </c>
      <c r="D267" s="45" t="s">
        <v>327</v>
      </c>
      <c r="E267" s="20">
        <v>18</v>
      </c>
      <c r="F267" s="20">
        <v>2017</v>
      </c>
      <c r="G267" s="20">
        <v>2</v>
      </c>
      <c r="H267" s="20" t="s">
        <v>212</v>
      </c>
      <c r="I267" s="20" t="s">
        <v>44</v>
      </c>
      <c r="J267" s="20">
        <v>6</v>
      </c>
      <c r="K267" s="35">
        <v>3307026</v>
      </c>
      <c r="L267" s="35">
        <v>330911</v>
      </c>
      <c r="M267" s="35">
        <v>161209</v>
      </c>
      <c r="N267" s="35"/>
      <c r="O267" s="35">
        <v>2586578</v>
      </c>
      <c r="P267" s="35">
        <v>4175592</v>
      </c>
      <c r="Q267" s="35">
        <v>2483863</v>
      </c>
      <c r="R267" s="35">
        <v>828850</v>
      </c>
    </row>
    <row r="268" spans="1:18" ht="13.5" customHeight="1">
      <c r="A268" s="20">
        <v>264</v>
      </c>
      <c r="B268" s="45" t="s">
        <v>286</v>
      </c>
      <c r="C268" s="44" t="s">
        <v>121</v>
      </c>
      <c r="D268" s="45" t="s">
        <v>327</v>
      </c>
      <c r="E268" s="20">
        <v>18</v>
      </c>
      <c r="F268" s="20">
        <v>2017</v>
      </c>
      <c r="G268" s="20">
        <v>3</v>
      </c>
      <c r="H268" s="20" t="s">
        <v>213</v>
      </c>
      <c r="I268" s="20" t="s">
        <v>51</v>
      </c>
      <c r="J268" s="20">
        <v>9</v>
      </c>
      <c r="K268" s="35">
        <v>5245008</v>
      </c>
      <c r="L268" s="35">
        <v>505860</v>
      </c>
      <c r="M268" s="35">
        <v>335720</v>
      </c>
      <c r="N268" s="35">
        <v>349817</v>
      </c>
      <c r="O268" s="35">
        <v>2409902</v>
      </c>
      <c r="P268" s="35">
        <v>4317361</v>
      </c>
      <c r="Q268" s="35">
        <v>2583034</v>
      </c>
      <c r="R268" s="35">
        <v>828850</v>
      </c>
    </row>
    <row r="269" spans="1:18" ht="13.5" customHeight="1">
      <c r="A269" s="20">
        <v>265</v>
      </c>
      <c r="B269" s="45" t="s">
        <v>286</v>
      </c>
      <c r="C269" s="44" t="s">
        <v>121</v>
      </c>
      <c r="D269" s="45" t="s">
        <v>327</v>
      </c>
      <c r="E269" s="20">
        <v>18</v>
      </c>
      <c r="F269" s="20">
        <v>2017</v>
      </c>
      <c r="G269" s="20">
        <v>4</v>
      </c>
      <c r="H269" s="20" t="s">
        <v>211</v>
      </c>
      <c r="I269" s="20" t="s">
        <v>46</v>
      </c>
      <c r="J269" s="20">
        <v>12</v>
      </c>
      <c r="K269" s="35">
        <v>7186799</v>
      </c>
      <c r="L269" s="35">
        <v>766844</v>
      </c>
      <c r="M269" s="35">
        <v>513258</v>
      </c>
      <c r="N269" s="35">
        <v>557108</v>
      </c>
      <c r="O269" s="35">
        <v>2955045</v>
      </c>
      <c r="P269" s="35">
        <v>4470530</v>
      </c>
      <c r="Q269" s="35">
        <v>2529045</v>
      </c>
      <c r="R269" s="35">
        <v>828850</v>
      </c>
    </row>
    <row r="270" spans="1:18" ht="13.5" customHeight="1">
      <c r="A270" s="20">
        <v>266</v>
      </c>
      <c r="B270" s="45" t="s">
        <v>286</v>
      </c>
      <c r="C270" s="44" t="s">
        <v>121</v>
      </c>
      <c r="D270" s="45" t="s">
        <v>327</v>
      </c>
      <c r="E270" s="20">
        <v>18</v>
      </c>
      <c r="F270" s="20">
        <v>2018</v>
      </c>
      <c r="G270" s="20">
        <v>1</v>
      </c>
      <c r="H270" s="20" t="s">
        <v>257</v>
      </c>
      <c r="I270" s="20" t="s">
        <v>43</v>
      </c>
      <c r="J270" s="20">
        <v>3</v>
      </c>
      <c r="K270" s="35">
        <v>1481433</v>
      </c>
      <c r="L270" s="35">
        <v>-35570</v>
      </c>
      <c r="M270" s="35">
        <v>-65096</v>
      </c>
      <c r="N270" s="35">
        <v>-68774</v>
      </c>
      <c r="O270" s="35">
        <v>2771628</v>
      </c>
      <c r="P270" s="35">
        <v>4321181</v>
      </c>
      <c r="Q270" s="35">
        <f>4321181-2036163</f>
        <v>2285018</v>
      </c>
      <c r="R270" s="35">
        <v>828850</v>
      </c>
    </row>
    <row r="271" spans="1:18" ht="13.5" customHeight="1">
      <c r="A271" s="20">
        <v>267</v>
      </c>
      <c r="B271" s="45" t="s">
        <v>286</v>
      </c>
      <c r="C271" s="21" t="s">
        <v>121</v>
      </c>
      <c r="D271" s="45" t="s">
        <v>327</v>
      </c>
      <c r="E271" s="20">
        <v>18</v>
      </c>
      <c r="F271" s="20">
        <v>2018</v>
      </c>
      <c r="G271" s="20">
        <v>2</v>
      </c>
      <c r="H271" s="20" t="s">
        <v>264</v>
      </c>
      <c r="I271" s="20" t="s">
        <v>44</v>
      </c>
      <c r="J271" s="20">
        <f>G271*3</f>
        <v>6</v>
      </c>
      <c r="K271" s="37">
        <v>3067106</v>
      </c>
      <c r="L271" s="37">
        <v>-29297</v>
      </c>
      <c r="M271" s="37">
        <v>-98605</v>
      </c>
      <c r="N271" s="37">
        <v>-97228</v>
      </c>
      <c r="O271" s="37">
        <v>2643381</v>
      </c>
      <c r="P271" s="37">
        <v>1587490</v>
      </c>
      <c r="Q271" s="37">
        <f>4328221-1844359</f>
        <v>2483862</v>
      </c>
      <c r="R271" s="37">
        <v>828850</v>
      </c>
    </row>
    <row r="272" spans="1:18" ht="13.5" customHeight="1">
      <c r="A272" s="20">
        <v>268</v>
      </c>
      <c r="B272" s="45" t="s">
        <v>286</v>
      </c>
      <c r="C272" s="21" t="s">
        <v>121</v>
      </c>
      <c r="D272" s="45" t="s">
        <v>327</v>
      </c>
      <c r="E272" s="20">
        <v>18</v>
      </c>
      <c r="F272" s="20">
        <v>2018</v>
      </c>
      <c r="G272" s="20">
        <v>3</v>
      </c>
      <c r="H272" s="20" t="s">
        <v>256</v>
      </c>
      <c r="I272" s="20" t="s">
        <v>51</v>
      </c>
      <c r="J272" s="20">
        <f>G272*3</f>
        <v>9</v>
      </c>
      <c r="K272" s="37">
        <v>4743755</v>
      </c>
      <c r="L272" s="37">
        <v>56980</v>
      </c>
      <c r="M272" s="37">
        <v>-66165</v>
      </c>
      <c r="N272" s="37">
        <v>-64187</v>
      </c>
      <c r="O272" s="37">
        <v>2539796</v>
      </c>
      <c r="P272" s="37">
        <v>4456992</v>
      </c>
      <c r="Q272" s="37">
        <f>2249247+380075</f>
        <v>2629322</v>
      </c>
      <c r="R272" s="37">
        <v>828850</v>
      </c>
    </row>
    <row r="273" spans="1:18" ht="13.5" customHeight="1">
      <c r="A273" s="20">
        <v>269</v>
      </c>
      <c r="B273" s="45" t="s">
        <v>286</v>
      </c>
      <c r="C273" s="21" t="s">
        <v>121</v>
      </c>
      <c r="D273" s="45" t="s">
        <v>327</v>
      </c>
      <c r="E273" s="20">
        <v>18</v>
      </c>
      <c r="F273" s="20">
        <v>2018</v>
      </c>
      <c r="G273" s="20">
        <v>4</v>
      </c>
      <c r="H273" s="20" t="s">
        <v>265</v>
      </c>
      <c r="I273" s="20" t="s">
        <v>46</v>
      </c>
      <c r="J273" s="20">
        <v>12</v>
      </c>
      <c r="K273" s="37">
        <v>6861005</v>
      </c>
      <c r="L273" s="37">
        <v>67126</v>
      </c>
      <c r="M273" s="37">
        <v>-113423</v>
      </c>
      <c r="N273" s="37">
        <v>-147077</v>
      </c>
      <c r="O273" s="37">
        <v>2503101</v>
      </c>
      <c r="P273" s="37">
        <v>4566197</v>
      </c>
      <c r="Q273" s="37">
        <v>3184545</v>
      </c>
      <c r="R273" s="37">
        <v>828850</v>
      </c>
    </row>
    <row r="274" spans="1:18" ht="13.5" customHeight="1">
      <c r="A274" s="20">
        <v>270</v>
      </c>
      <c r="B274" s="45" t="s">
        <v>286</v>
      </c>
      <c r="C274" s="21" t="s">
        <v>121</v>
      </c>
      <c r="D274" s="45" t="s">
        <v>327</v>
      </c>
      <c r="E274" s="20">
        <v>18</v>
      </c>
      <c r="F274" s="20">
        <v>2019</v>
      </c>
      <c r="G274" s="20">
        <v>1</v>
      </c>
      <c r="H274" s="20" t="s">
        <v>277</v>
      </c>
      <c r="I274" s="20" t="s">
        <v>43</v>
      </c>
      <c r="J274" s="20">
        <v>3</v>
      </c>
      <c r="K274" s="37">
        <v>1382842</v>
      </c>
      <c r="L274" s="37">
        <v>28335</v>
      </c>
      <c r="M274" s="37">
        <v>4486</v>
      </c>
      <c r="N274" s="37"/>
      <c r="O274" s="37">
        <v>2564371</v>
      </c>
      <c r="P274" s="37">
        <v>4311220</v>
      </c>
      <c r="Q274" s="37">
        <v>2318392</v>
      </c>
      <c r="R274" s="37">
        <v>828850</v>
      </c>
    </row>
    <row r="275" spans="1:18" ht="13.5" customHeight="1">
      <c r="A275" s="20">
        <v>271</v>
      </c>
      <c r="B275" s="45" t="s">
        <v>286</v>
      </c>
      <c r="C275" s="21" t="s">
        <v>121</v>
      </c>
      <c r="D275" s="45" t="s">
        <v>327</v>
      </c>
      <c r="E275" s="20">
        <v>18</v>
      </c>
      <c r="F275" s="20">
        <v>2019</v>
      </c>
      <c r="G275" s="20">
        <v>2</v>
      </c>
      <c r="H275" s="20" t="s">
        <v>278</v>
      </c>
      <c r="I275" s="20" t="s">
        <v>44</v>
      </c>
      <c r="J275" s="20">
        <v>6</v>
      </c>
      <c r="K275" s="37">
        <v>3022188</v>
      </c>
      <c r="L275" s="37">
        <v>71854</v>
      </c>
      <c r="M275" s="37">
        <v>20031</v>
      </c>
      <c r="N275" s="37"/>
      <c r="O275" s="37">
        <v>2744563</v>
      </c>
      <c r="P275" s="37">
        <v>1519082</v>
      </c>
      <c r="Q275" s="37">
        <v>2378507</v>
      </c>
      <c r="R275" s="37">
        <v>828850</v>
      </c>
    </row>
    <row r="276" spans="1:18" ht="13.5" customHeight="1">
      <c r="A276" s="20">
        <v>272</v>
      </c>
      <c r="B276" s="45" t="s">
        <v>286</v>
      </c>
      <c r="C276" s="21" t="s">
        <v>121</v>
      </c>
      <c r="D276" s="45" t="s">
        <v>327</v>
      </c>
      <c r="E276" s="20">
        <v>18</v>
      </c>
      <c r="F276" s="20">
        <v>2019</v>
      </c>
      <c r="G276" s="20">
        <v>3</v>
      </c>
      <c r="H276" s="20" t="s">
        <v>279</v>
      </c>
      <c r="I276" s="20" t="s">
        <v>51</v>
      </c>
      <c r="J276" s="20">
        <v>9</v>
      </c>
      <c r="K276" s="37">
        <v>4634147</v>
      </c>
      <c r="L276" s="37">
        <v>239107</v>
      </c>
      <c r="M276" s="37">
        <v>96637</v>
      </c>
      <c r="N276" s="37">
        <v>88586</v>
      </c>
      <c r="O276" s="37">
        <v>2824540</v>
      </c>
      <c r="P276" s="37">
        <v>4508116</v>
      </c>
      <c r="Q276" s="37">
        <v>3037887</v>
      </c>
      <c r="R276" s="37">
        <v>828850</v>
      </c>
    </row>
    <row r="277" spans="1:18" ht="13.5" customHeight="1">
      <c r="A277" s="20">
        <v>273</v>
      </c>
      <c r="B277" s="45" t="s">
        <v>286</v>
      </c>
      <c r="C277" s="21" t="s">
        <v>121</v>
      </c>
      <c r="D277" s="45" t="s">
        <v>327</v>
      </c>
      <c r="E277" s="20">
        <v>18</v>
      </c>
      <c r="F277" s="20">
        <v>2020</v>
      </c>
      <c r="G277" s="49">
        <v>1</v>
      </c>
      <c r="H277" s="20" t="s">
        <v>309</v>
      </c>
      <c r="I277" s="20" t="s">
        <v>43</v>
      </c>
      <c r="J277" s="20">
        <v>3</v>
      </c>
      <c r="K277" s="37">
        <v>2265108</v>
      </c>
      <c r="L277" s="37">
        <v>-111642</v>
      </c>
      <c r="M277" s="37">
        <v>-126365</v>
      </c>
      <c r="N277" s="37" t="s">
        <v>159</v>
      </c>
      <c r="O277" s="37">
        <v>3379863</v>
      </c>
      <c r="P277" s="37">
        <v>5957804</v>
      </c>
      <c r="Q277" s="37">
        <v>4555097</v>
      </c>
      <c r="R277" s="37">
        <v>828850</v>
      </c>
    </row>
    <row r="278" spans="1:18" ht="13.5" customHeight="1">
      <c r="A278" s="20">
        <v>274</v>
      </c>
      <c r="B278" s="45" t="s">
        <v>286</v>
      </c>
      <c r="C278" s="21" t="s">
        <v>121</v>
      </c>
      <c r="D278" s="45" t="s">
        <v>327</v>
      </c>
      <c r="E278" s="20">
        <v>18</v>
      </c>
      <c r="F278" s="20">
        <v>2020</v>
      </c>
      <c r="G278" s="49">
        <v>2</v>
      </c>
      <c r="H278" s="20" t="s">
        <v>310</v>
      </c>
      <c r="I278" s="20" t="s">
        <v>44</v>
      </c>
      <c r="J278" s="20">
        <v>6</v>
      </c>
      <c r="K278" s="37">
        <v>3431105</v>
      </c>
      <c r="L278" s="37">
        <v>-345874</v>
      </c>
      <c r="M278" s="37">
        <v>-395217</v>
      </c>
      <c r="N278" s="37"/>
      <c r="O278" s="37">
        <v>3457094</v>
      </c>
      <c r="P278" s="37">
        <v>2346505</v>
      </c>
      <c r="Q278" s="37">
        <v>4771224</v>
      </c>
      <c r="R278" s="37">
        <v>828850</v>
      </c>
    </row>
    <row r="279" spans="1:18" ht="13.5" customHeight="1">
      <c r="A279" s="20">
        <v>275</v>
      </c>
      <c r="B279" s="45" t="s">
        <v>302</v>
      </c>
      <c r="C279" s="44" t="s">
        <v>122</v>
      </c>
      <c r="D279" s="45" t="s">
        <v>328</v>
      </c>
      <c r="E279" s="20">
        <v>19</v>
      </c>
      <c r="F279" s="20">
        <v>2015</v>
      </c>
      <c r="G279" s="20">
        <v>1</v>
      </c>
      <c r="H279" s="20" t="s">
        <v>202</v>
      </c>
      <c r="I279" s="20" t="s">
        <v>43</v>
      </c>
      <c r="J279" s="20">
        <v>3</v>
      </c>
      <c r="K279" s="35">
        <v>65264</v>
      </c>
      <c r="L279" s="35">
        <v>-14769</v>
      </c>
      <c r="M279" s="35">
        <v>-14769</v>
      </c>
      <c r="N279" s="35">
        <v>-14769</v>
      </c>
      <c r="O279" s="35">
        <v>1271660</v>
      </c>
      <c r="P279" s="35">
        <v>1935349</v>
      </c>
      <c r="Q279" s="35">
        <v>189790</v>
      </c>
      <c r="R279" s="35">
        <v>539930</v>
      </c>
    </row>
    <row r="280" spans="1:18" ht="13.5" customHeight="1">
      <c r="A280" s="20">
        <v>276</v>
      </c>
      <c r="B280" s="45" t="s">
        <v>302</v>
      </c>
      <c r="C280" s="44" t="s">
        <v>122</v>
      </c>
      <c r="D280" s="45" t="s">
        <v>328</v>
      </c>
      <c r="E280" s="20">
        <v>19</v>
      </c>
      <c r="F280" s="20">
        <v>2015</v>
      </c>
      <c r="G280" s="20">
        <v>2</v>
      </c>
      <c r="H280" s="20" t="s">
        <v>203</v>
      </c>
      <c r="I280" s="20" t="s">
        <v>44</v>
      </c>
      <c r="J280" s="20">
        <v>3</v>
      </c>
      <c r="K280" s="35">
        <v>37265</v>
      </c>
      <c r="L280" s="35">
        <v>-44228</v>
      </c>
      <c r="M280" s="35">
        <v>-44433</v>
      </c>
      <c r="N280" s="35"/>
      <c r="O280" s="35">
        <v>1296431</v>
      </c>
      <c r="P280" s="35">
        <v>1945829</v>
      </c>
      <c r="Q280" s="35">
        <v>279544</v>
      </c>
      <c r="R280" s="35">
        <v>750000</v>
      </c>
    </row>
    <row r="281" spans="1:18" ht="13.5" customHeight="1">
      <c r="A281" s="20">
        <v>277</v>
      </c>
      <c r="B281" s="45" t="s">
        <v>302</v>
      </c>
      <c r="C281" s="44" t="s">
        <v>122</v>
      </c>
      <c r="D281" s="45" t="s">
        <v>328</v>
      </c>
      <c r="E281" s="20">
        <v>19</v>
      </c>
      <c r="F281" s="20">
        <v>2015</v>
      </c>
      <c r="G281" s="20">
        <v>3</v>
      </c>
      <c r="H281" s="20" t="s">
        <v>204</v>
      </c>
      <c r="I281" s="20" t="s">
        <v>51</v>
      </c>
      <c r="J281" s="20">
        <v>3</v>
      </c>
      <c r="K281" s="35">
        <v>76005</v>
      </c>
      <c r="L281" s="35">
        <v>93</v>
      </c>
      <c r="M281" s="35">
        <v>-152</v>
      </c>
      <c r="N281" s="35">
        <v>-152</v>
      </c>
      <c r="O281" s="35">
        <v>1255571</v>
      </c>
      <c r="P281" s="35">
        <v>1912847</v>
      </c>
      <c r="Q281" s="35">
        <v>246714</v>
      </c>
      <c r="R281" s="35">
        <v>750000</v>
      </c>
    </row>
    <row r="282" spans="1:18" ht="13.5" customHeight="1">
      <c r="A282" s="20">
        <v>278</v>
      </c>
      <c r="B282" s="45" t="s">
        <v>302</v>
      </c>
      <c r="C282" s="44" t="s">
        <v>122</v>
      </c>
      <c r="D282" s="45" t="s">
        <v>328</v>
      </c>
      <c r="E282" s="20">
        <v>19</v>
      </c>
      <c r="F282" s="20">
        <v>2015</v>
      </c>
      <c r="G282" s="20">
        <v>4</v>
      </c>
      <c r="H282" s="20" t="s">
        <v>205</v>
      </c>
      <c r="I282" s="20" t="s">
        <v>52</v>
      </c>
      <c r="J282" s="20">
        <v>12</v>
      </c>
      <c r="K282" s="35">
        <v>261055</v>
      </c>
      <c r="L282" s="35">
        <v>-58499</v>
      </c>
      <c r="M282" s="35">
        <v>-59092</v>
      </c>
      <c r="N282" s="35">
        <v>-59092</v>
      </c>
      <c r="O282" s="35">
        <v>1214712</v>
      </c>
      <c r="P282" s="35">
        <v>1867988</v>
      </c>
      <c r="Q282" s="35">
        <v>137198</v>
      </c>
      <c r="R282" s="35">
        <v>539930</v>
      </c>
    </row>
    <row r="283" spans="1:18" ht="13.5" customHeight="1">
      <c r="A283" s="20">
        <v>279</v>
      </c>
      <c r="B283" s="45" t="s">
        <v>302</v>
      </c>
      <c r="C283" s="44" t="s">
        <v>122</v>
      </c>
      <c r="D283" s="45" t="s">
        <v>328</v>
      </c>
      <c r="E283" s="20">
        <v>19</v>
      </c>
      <c r="F283" s="20">
        <v>2016</v>
      </c>
      <c r="G283" s="20">
        <v>1</v>
      </c>
      <c r="H283" s="20" t="s">
        <v>206</v>
      </c>
      <c r="I283" s="20" t="s">
        <v>43</v>
      </c>
      <c r="J283" s="20">
        <v>3</v>
      </c>
      <c r="K283" s="35">
        <v>60395</v>
      </c>
      <c r="L283" s="35">
        <v>-21982</v>
      </c>
      <c r="M283" s="35">
        <v>-22145</v>
      </c>
      <c r="N283" s="35">
        <v>-22125</v>
      </c>
      <c r="O283" s="35">
        <v>1173852</v>
      </c>
      <c r="P283" s="35">
        <v>1723889</v>
      </c>
      <c r="Q283" s="35">
        <v>121882</v>
      </c>
      <c r="R283" s="35">
        <v>539390</v>
      </c>
    </row>
    <row r="284" spans="1:18" ht="13.5" customHeight="1">
      <c r="A284" s="20">
        <v>280</v>
      </c>
      <c r="B284" s="45" t="s">
        <v>302</v>
      </c>
      <c r="C284" s="44" t="s">
        <v>122</v>
      </c>
      <c r="D284" s="45" t="s">
        <v>328</v>
      </c>
      <c r="E284" s="20">
        <v>19</v>
      </c>
      <c r="F284" s="20">
        <v>2016</v>
      </c>
      <c r="G284" s="20">
        <v>2</v>
      </c>
      <c r="H284" s="20" t="s">
        <v>207</v>
      </c>
      <c r="I284" s="20" t="s">
        <v>44</v>
      </c>
      <c r="J284" s="20">
        <v>6</v>
      </c>
      <c r="K284" s="35">
        <v>89990</v>
      </c>
      <c r="L284" s="35">
        <v>-14774</v>
      </c>
      <c r="M284" s="35">
        <v>-15197</v>
      </c>
      <c r="N284" s="35">
        <v>-15197</v>
      </c>
      <c r="O284" s="35">
        <v>1173852</v>
      </c>
      <c r="P284" s="35">
        <v>1715121</v>
      </c>
      <c r="Q284" s="35">
        <v>750000</v>
      </c>
      <c r="R284" s="35">
        <v>539390</v>
      </c>
    </row>
    <row r="285" spans="1:18" ht="13.5" customHeight="1">
      <c r="A285" s="20">
        <v>281</v>
      </c>
      <c r="B285" s="45" t="s">
        <v>302</v>
      </c>
      <c r="C285" s="44" t="s">
        <v>122</v>
      </c>
      <c r="D285" s="45" t="s">
        <v>328</v>
      </c>
      <c r="E285" s="20">
        <v>19</v>
      </c>
      <c r="F285" s="20">
        <v>2016</v>
      </c>
      <c r="G285" s="20">
        <v>3</v>
      </c>
      <c r="H285" s="20" t="s">
        <v>208</v>
      </c>
      <c r="I285" s="20" t="s">
        <v>51</v>
      </c>
      <c r="J285" s="20">
        <v>9</v>
      </c>
      <c r="K285" s="35">
        <v>127438</v>
      </c>
      <c r="L285" s="35">
        <v>-33590</v>
      </c>
      <c r="M285" s="35">
        <v>-47013</v>
      </c>
      <c r="N285" s="35">
        <v>-47101</v>
      </c>
      <c r="O285" s="35">
        <v>1092132</v>
      </c>
      <c r="P285" s="35">
        <v>1708318</v>
      </c>
      <c r="Q285" s="35">
        <v>195748</v>
      </c>
      <c r="R285" s="35">
        <v>539390</v>
      </c>
    </row>
    <row r="286" spans="1:18" ht="13.5" customHeight="1">
      <c r="A286" s="20">
        <v>282</v>
      </c>
      <c r="B286" s="45" t="s">
        <v>302</v>
      </c>
      <c r="C286" s="44" t="s">
        <v>122</v>
      </c>
      <c r="D286" s="45" t="s">
        <v>328</v>
      </c>
      <c r="E286" s="20">
        <v>19</v>
      </c>
      <c r="F286" s="20">
        <v>2016</v>
      </c>
      <c r="G286" s="20">
        <v>4</v>
      </c>
      <c r="H286" s="20" t="s">
        <v>209</v>
      </c>
      <c r="I286" s="20" t="s">
        <v>46</v>
      </c>
      <c r="J286" s="20">
        <v>12</v>
      </c>
      <c r="K286" s="35">
        <v>217428</v>
      </c>
      <c r="L286" s="35">
        <v>-146038</v>
      </c>
      <c r="M286" s="35">
        <v>-146126</v>
      </c>
      <c r="N286" s="35">
        <v>-146126</v>
      </c>
      <c r="O286" s="35">
        <v>1051273</v>
      </c>
      <c r="P286" s="35">
        <v>1760775</v>
      </c>
      <c r="Q286" s="35">
        <v>176111</v>
      </c>
      <c r="R286" s="35">
        <v>539930</v>
      </c>
    </row>
    <row r="287" spans="1:18" ht="13.5" customHeight="1">
      <c r="A287" s="20">
        <v>283</v>
      </c>
      <c r="B287" s="45" t="s">
        <v>302</v>
      </c>
      <c r="C287" s="44" t="s">
        <v>122</v>
      </c>
      <c r="D287" s="45" t="s">
        <v>328</v>
      </c>
      <c r="E287" s="20">
        <v>19</v>
      </c>
      <c r="F287" s="20">
        <v>2017</v>
      </c>
      <c r="G287" s="20">
        <v>1</v>
      </c>
      <c r="H287" s="20" t="s">
        <v>210</v>
      </c>
      <c r="I287" s="20" t="s">
        <v>43</v>
      </c>
      <c r="J287" s="20">
        <v>3</v>
      </c>
      <c r="K287" s="35">
        <v>68591</v>
      </c>
      <c r="L287" s="35">
        <v>-27269</v>
      </c>
      <c r="M287" s="35">
        <v>-27282</v>
      </c>
      <c r="N287" s="35">
        <v>-27282</v>
      </c>
      <c r="O287" s="35">
        <v>1010413</v>
      </c>
      <c r="P287" s="35">
        <v>1702784</v>
      </c>
      <c r="Q287" s="35">
        <v>145402</v>
      </c>
      <c r="R287" s="35">
        <v>750000</v>
      </c>
    </row>
    <row r="288" spans="1:18" ht="13.5" customHeight="1">
      <c r="A288" s="20">
        <v>284</v>
      </c>
      <c r="B288" s="45" t="s">
        <v>302</v>
      </c>
      <c r="C288" s="44" t="s">
        <v>122</v>
      </c>
      <c r="D288" s="45" t="s">
        <v>328</v>
      </c>
      <c r="E288" s="20">
        <v>19</v>
      </c>
      <c r="F288" s="20">
        <v>2017</v>
      </c>
      <c r="G288" s="20">
        <v>2</v>
      </c>
      <c r="H288" s="20" t="s">
        <v>212</v>
      </c>
      <c r="I288" s="20" t="s">
        <v>44</v>
      </c>
      <c r="J288" s="20">
        <v>6</v>
      </c>
      <c r="K288" s="35">
        <v>140495</v>
      </c>
      <c r="L288" s="35">
        <v>-30882</v>
      </c>
      <c r="M288" s="35">
        <v>-30910</v>
      </c>
      <c r="N288" s="35">
        <v>-30910</v>
      </c>
      <c r="O288" s="35">
        <v>969553</v>
      </c>
      <c r="P288" s="35">
        <v>1685169</v>
      </c>
      <c r="Q288" s="35">
        <v>131415</v>
      </c>
      <c r="R288" s="35">
        <v>750000</v>
      </c>
    </row>
    <row r="289" spans="1:18" ht="13.5" customHeight="1">
      <c r="A289" s="20">
        <v>285</v>
      </c>
      <c r="B289" s="45" t="s">
        <v>302</v>
      </c>
      <c r="C289" s="44" t="s">
        <v>122</v>
      </c>
      <c r="D289" s="45" t="s">
        <v>328</v>
      </c>
      <c r="E289" s="20">
        <v>19</v>
      </c>
      <c r="F289" s="20">
        <v>2017</v>
      </c>
      <c r="G289" s="20">
        <v>3</v>
      </c>
      <c r="H289" s="20" t="s">
        <v>213</v>
      </c>
      <c r="I289" s="20" t="s">
        <v>51</v>
      </c>
      <c r="J289" s="20">
        <v>9</v>
      </c>
      <c r="K289" s="35">
        <v>215422</v>
      </c>
      <c r="L289" s="35">
        <v>955</v>
      </c>
      <c r="M289" s="35">
        <v>808</v>
      </c>
      <c r="N289" s="35">
        <v>808</v>
      </c>
      <c r="O289" s="35">
        <v>928693</v>
      </c>
      <c r="P289" s="35">
        <v>1725088</v>
      </c>
      <c r="Q289" s="35">
        <v>139616</v>
      </c>
      <c r="R289" s="35">
        <v>750000</v>
      </c>
    </row>
    <row r="290" spans="1:18" ht="13.5" customHeight="1">
      <c r="A290" s="20">
        <v>286</v>
      </c>
      <c r="B290" s="45" t="s">
        <v>302</v>
      </c>
      <c r="C290" s="44" t="s">
        <v>122</v>
      </c>
      <c r="D290" s="45" t="s">
        <v>328</v>
      </c>
      <c r="E290" s="20">
        <v>19</v>
      </c>
      <c r="F290" s="20">
        <v>2017</v>
      </c>
      <c r="G290" s="20">
        <v>4</v>
      </c>
      <c r="H290" s="20" t="s">
        <v>211</v>
      </c>
      <c r="I290" s="20" t="s">
        <v>46</v>
      </c>
      <c r="J290" s="20">
        <v>12</v>
      </c>
      <c r="K290" s="35">
        <v>312730</v>
      </c>
      <c r="L290" s="35">
        <v>494</v>
      </c>
      <c r="M290" s="35">
        <v>315</v>
      </c>
      <c r="N290" s="35">
        <v>315</v>
      </c>
      <c r="O290" s="35">
        <v>1422801</v>
      </c>
      <c r="P290" s="35">
        <v>1699093</v>
      </c>
      <c r="Q290" s="35">
        <v>114114</v>
      </c>
      <c r="R290" s="35">
        <v>750000</v>
      </c>
    </row>
    <row r="291" spans="1:18" ht="13.5" customHeight="1">
      <c r="A291" s="20">
        <v>287</v>
      </c>
      <c r="B291" s="45" t="s">
        <v>302</v>
      </c>
      <c r="C291" s="44" t="s">
        <v>122</v>
      </c>
      <c r="D291" s="45" t="s">
        <v>328</v>
      </c>
      <c r="E291" s="20">
        <v>19</v>
      </c>
      <c r="F291" s="20">
        <v>2018</v>
      </c>
      <c r="G291" s="20">
        <v>1</v>
      </c>
      <c r="H291" s="20" t="s">
        <v>257</v>
      </c>
      <c r="I291" s="20" t="s">
        <v>43</v>
      </c>
      <c r="J291" s="20">
        <v>3</v>
      </c>
      <c r="K291" s="35">
        <v>112934</v>
      </c>
      <c r="L291" s="35">
        <v>132</v>
      </c>
      <c r="M291" s="35">
        <v>74</v>
      </c>
      <c r="N291" s="35">
        <v>74</v>
      </c>
      <c r="O291" s="35">
        <v>1416942</v>
      </c>
      <c r="P291" s="35">
        <v>1694187</v>
      </c>
      <c r="Q291" s="35">
        <f>4497+104637</f>
        <v>109134</v>
      </c>
      <c r="R291" s="35">
        <v>750000</v>
      </c>
    </row>
    <row r="292" spans="1:18" ht="13.5" customHeight="1">
      <c r="A292" s="20">
        <v>288</v>
      </c>
      <c r="B292" s="45" t="s">
        <v>302</v>
      </c>
      <c r="C292" s="21" t="s">
        <v>122</v>
      </c>
      <c r="D292" s="45" t="s">
        <v>328</v>
      </c>
      <c r="E292" s="20">
        <v>19</v>
      </c>
      <c r="F292" s="20">
        <v>2018</v>
      </c>
      <c r="G292" s="20">
        <v>2</v>
      </c>
      <c r="H292" s="20" t="s">
        <v>264</v>
      </c>
      <c r="I292" s="20" t="s">
        <v>44</v>
      </c>
      <c r="J292" s="20">
        <f>G292*3</f>
        <v>6</v>
      </c>
      <c r="K292" s="37">
        <v>191485</v>
      </c>
      <c r="L292" s="37">
        <v>-24087</v>
      </c>
      <c r="M292" s="37">
        <v>-24843</v>
      </c>
      <c r="N292" s="37">
        <v>-24843</v>
      </c>
      <c r="O292" s="37">
        <v>1411466</v>
      </c>
      <c r="P292" s="37">
        <v>1671420</v>
      </c>
      <c r="Q292" s="37">
        <f>6336+104948</f>
        <v>111284</v>
      </c>
      <c r="R292" s="37">
        <v>539930</v>
      </c>
    </row>
    <row r="293" spans="1:18" ht="13.5" customHeight="1">
      <c r="A293" s="20">
        <v>289</v>
      </c>
      <c r="B293" s="45" t="s">
        <v>302</v>
      </c>
      <c r="C293" s="21" t="s">
        <v>122</v>
      </c>
      <c r="D293" s="45" t="s">
        <v>328</v>
      </c>
      <c r="E293" s="20">
        <v>19</v>
      </c>
      <c r="F293" s="20">
        <v>2018</v>
      </c>
      <c r="G293" s="20">
        <v>3</v>
      </c>
      <c r="H293" s="20" t="s">
        <v>256</v>
      </c>
      <c r="I293" s="20" t="s">
        <v>51</v>
      </c>
      <c r="J293" s="20">
        <f>G293*3</f>
        <v>9</v>
      </c>
      <c r="K293" s="37">
        <v>105672</v>
      </c>
      <c r="L293" s="37">
        <v>-409</v>
      </c>
      <c r="M293" s="37">
        <v>-524</v>
      </c>
      <c r="N293" s="37">
        <v>-524</v>
      </c>
      <c r="O293" s="37">
        <v>1400876</v>
      </c>
      <c r="P293" s="37">
        <v>1617533</v>
      </c>
      <c r="Q293" s="37">
        <v>57921</v>
      </c>
      <c r="R293" s="37">
        <v>539930</v>
      </c>
    </row>
    <row r="294" spans="1:18" ht="13.5" customHeight="1">
      <c r="A294" s="20">
        <v>290</v>
      </c>
      <c r="B294" s="45" t="s">
        <v>302</v>
      </c>
      <c r="C294" s="21" t="s">
        <v>122</v>
      </c>
      <c r="D294" s="45" t="s">
        <v>328</v>
      </c>
      <c r="E294" s="20">
        <v>19</v>
      </c>
      <c r="F294" s="20">
        <v>2019</v>
      </c>
      <c r="G294" s="20">
        <v>1</v>
      </c>
      <c r="H294" s="20" t="s">
        <v>277</v>
      </c>
      <c r="I294" s="20" t="s">
        <v>43</v>
      </c>
      <c r="J294" s="20">
        <v>3</v>
      </c>
      <c r="K294" s="37">
        <v>106422</v>
      </c>
      <c r="L294" s="37">
        <v>8378</v>
      </c>
      <c r="M294" s="37">
        <v>8305</v>
      </c>
      <c r="N294" s="37">
        <v>8305</v>
      </c>
      <c r="O294" s="37">
        <v>1425747</v>
      </c>
      <c r="P294" s="37">
        <v>1633002</v>
      </c>
      <c r="Q294" s="37">
        <v>55948</v>
      </c>
      <c r="R294" s="37">
        <v>539930</v>
      </c>
    </row>
    <row r="295" spans="1:18" ht="13.5" customHeight="1">
      <c r="A295" s="20">
        <v>291</v>
      </c>
      <c r="B295" s="45" t="s">
        <v>302</v>
      </c>
      <c r="C295" s="21" t="s">
        <v>122</v>
      </c>
      <c r="D295" s="45" t="s">
        <v>328</v>
      </c>
      <c r="E295" s="20">
        <v>19</v>
      </c>
      <c r="F295" s="20">
        <v>2019</v>
      </c>
      <c r="G295" s="20">
        <v>2</v>
      </c>
      <c r="H295" s="20" t="s">
        <v>278</v>
      </c>
      <c r="I295" s="20" t="s">
        <v>44</v>
      </c>
      <c r="J295" s="20">
        <v>6</v>
      </c>
      <c r="K295" s="37">
        <v>205757</v>
      </c>
      <c r="L295" s="37">
        <v>10796</v>
      </c>
      <c r="M295" s="37">
        <v>10645</v>
      </c>
      <c r="N295" s="37">
        <v>10645</v>
      </c>
      <c r="O295" s="37">
        <v>1423857</v>
      </c>
      <c r="P295" s="37">
        <v>1635297</v>
      </c>
      <c r="Q295" s="37">
        <v>55903</v>
      </c>
      <c r="R295" s="37">
        <v>539930</v>
      </c>
    </row>
    <row r="296" spans="1:18" ht="13.5" customHeight="1">
      <c r="A296" s="20">
        <v>292</v>
      </c>
      <c r="B296" s="45" t="s">
        <v>302</v>
      </c>
      <c r="C296" s="21" t="s">
        <v>122</v>
      </c>
      <c r="D296" s="45" t="s">
        <v>328</v>
      </c>
      <c r="E296" s="20">
        <v>19</v>
      </c>
      <c r="F296" s="20">
        <v>2019</v>
      </c>
      <c r="G296" s="20">
        <v>3</v>
      </c>
      <c r="H296" s="20" t="s">
        <v>279</v>
      </c>
      <c r="I296" s="20" t="s">
        <v>51</v>
      </c>
      <c r="J296" s="20">
        <v>9</v>
      </c>
      <c r="K296" s="37">
        <v>205757</v>
      </c>
      <c r="L296" s="37">
        <v>10796</v>
      </c>
      <c r="M296" s="37">
        <v>10645</v>
      </c>
      <c r="N296" s="37">
        <v>10645</v>
      </c>
      <c r="O296" s="37">
        <v>1423857</v>
      </c>
      <c r="P296" s="37">
        <v>1635297</v>
      </c>
      <c r="Q296" s="37">
        <v>55903</v>
      </c>
      <c r="R296" s="37">
        <v>539930</v>
      </c>
    </row>
    <row r="297" spans="1:18" ht="13.5" customHeight="1">
      <c r="A297" s="20">
        <v>293</v>
      </c>
      <c r="B297" s="45" t="s">
        <v>302</v>
      </c>
      <c r="C297" s="21" t="s">
        <v>122</v>
      </c>
      <c r="D297" s="45" t="s">
        <v>328</v>
      </c>
      <c r="E297" s="20">
        <v>19</v>
      </c>
      <c r="F297" s="20">
        <v>2019</v>
      </c>
      <c r="G297" s="20">
        <v>4</v>
      </c>
      <c r="H297" s="20" t="s">
        <v>281</v>
      </c>
      <c r="I297" s="20" t="s">
        <v>46</v>
      </c>
      <c r="J297" s="20">
        <v>12</v>
      </c>
      <c r="K297" s="37">
        <v>209757</v>
      </c>
      <c r="L297" s="37">
        <v>-84217</v>
      </c>
      <c r="M297" s="37">
        <v>-84368</v>
      </c>
      <c r="N297" s="37">
        <v>-84368</v>
      </c>
      <c r="O297" s="37">
        <v>1332870</v>
      </c>
      <c r="P297" s="37">
        <v>1533853</v>
      </c>
      <c r="Q297" s="37">
        <v>49472</v>
      </c>
      <c r="R297" s="37">
        <v>539930</v>
      </c>
    </row>
    <row r="298" spans="1:18" ht="13.5" customHeight="1">
      <c r="A298" s="20">
        <v>294</v>
      </c>
      <c r="B298" s="45" t="s">
        <v>302</v>
      </c>
      <c r="C298" s="21" t="s">
        <v>122</v>
      </c>
      <c r="D298" s="45" t="s">
        <v>328</v>
      </c>
      <c r="E298" s="20">
        <v>19</v>
      </c>
      <c r="F298" s="20">
        <v>2020</v>
      </c>
      <c r="G298" s="49">
        <v>1</v>
      </c>
      <c r="H298" s="20" t="s">
        <v>309</v>
      </c>
      <c r="I298" s="20" t="s">
        <v>43</v>
      </c>
      <c r="J298" s="20">
        <v>3</v>
      </c>
      <c r="K298" s="37"/>
      <c r="L298" s="37"/>
      <c r="M298" s="37"/>
      <c r="N298" s="37"/>
      <c r="O298" s="37">
        <v>1332870</v>
      </c>
      <c r="P298" s="37">
        <v>1533853</v>
      </c>
      <c r="Q298" s="37">
        <v>49472</v>
      </c>
      <c r="R298" s="37">
        <v>539930</v>
      </c>
    </row>
    <row r="299" spans="1:18" ht="13.5" customHeight="1">
      <c r="A299" s="20">
        <v>295</v>
      </c>
      <c r="B299" s="45" t="s">
        <v>302</v>
      </c>
      <c r="C299" s="21" t="s">
        <v>122</v>
      </c>
      <c r="D299" s="45" t="s">
        <v>328</v>
      </c>
      <c r="E299" s="20">
        <v>19</v>
      </c>
      <c r="F299" s="20">
        <v>2020</v>
      </c>
      <c r="G299" s="49">
        <v>2</v>
      </c>
      <c r="H299" s="20" t="s">
        <v>310</v>
      </c>
      <c r="I299" s="20" t="s">
        <v>44</v>
      </c>
      <c r="J299" s="20">
        <v>6</v>
      </c>
      <c r="K299" s="37"/>
      <c r="L299" s="37"/>
      <c r="M299" s="37"/>
      <c r="N299" s="37"/>
      <c r="O299" s="37">
        <v>1332870</v>
      </c>
      <c r="P299" s="37">
        <v>1533853</v>
      </c>
      <c r="Q299" s="37">
        <v>49472</v>
      </c>
      <c r="R299" s="37">
        <v>539930</v>
      </c>
    </row>
    <row r="300" spans="1:18" ht="13.5" customHeight="1">
      <c r="A300" s="20">
        <v>296</v>
      </c>
      <c r="B300" s="45" t="s">
        <v>302</v>
      </c>
      <c r="C300" s="21" t="s">
        <v>122</v>
      </c>
      <c r="D300" s="45" t="s">
        <v>328</v>
      </c>
      <c r="E300" s="20">
        <v>19</v>
      </c>
      <c r="F300" s="46">
        <v>2020</v>
      </c>
      <c r="G300" s="46">
        <v>3</v>
      </c>
      <c r="H300" s="47" t="s">
        <v>311</v>
      </c>
      <c r="I300" s="47" t="s">
        <v>51</v>
      </c>
      <c r="J300" s="46">
        <v>9</v>
      </c>
      <c r="K300" s="37"/>
      <c r="L300" s="37"/>
      <c r="M300" s="37"/>
      <c r="N300" s="37"/>
      <c r="O300" s="37">
        <v>1332870</v>
      </c>
      <c r="P300" s="37">
        <v>1533853</v>
      </c>
      <c r="Q300" s="37">
        <v>49472</v>
      </c>
      <c r="R300" s="37">
        <v>539930</v>
      </c>
    </row>
    <row r="301" spans="1:18" ht="13.5" customHeight="1">
      <c r="A301" s="20">
        <v>297</v>
      </c>
      <c r="B301" s="45" t="s">
        <v>302</v>
      </c>
      <c r="C301" s="44" t="s">
        <v>123</v>
      </c>
      <c r="D301" s="45" t="s">
        <v>329</v>
      </c>
      <c r="E301" s="20">
        <v>20</v>
      </c>
      <c r="F301" s="20">
        <v>2015</v>
      </c>
      <c r="G301" s="20">
        <v>1</v>
      </c>
      <c r="H301" s="20" t="s">
        <v>202</v>
      </c>
      <c r="I301" s="20" t="s">
        <v>44</v>
      </c>
      <c r="J301" s="20">
        <v>3</v>
      </c>
      <c r="K301" s="35">
        <v>3410938</v>
      </c>
      <c r="L301" s="35">
        <v>-12494</v>
      </c>
      <c r="M301" s="35">
        <v>-27244</v>
      </c>
      <c r="N301" s="35">
        <v>-27244</v>
      </c>
      <c r="O301" s="35">
        <v>3882605</v>
      </c>
      <c r="P301" s="35">
        <v>12742232</v>
      </c>
      <c r="Q301" s="35">
        <v>10748057</v>
      </c>
      <c r="R301" s="35">
        <v>341987</v>
      </c>
    </row>
    <row r="302" spans="1:18" ht="13.5" customHeight="1">
      <c r="A302" s="20">
        <v>298</v>
      </c>
      <c r="B302" s="45" t="s">
        <v>302</v>
      </c>
      <c r="C302" s="44" t="s">
        <v>123</v>
      </c>
      <c r="D302" s="45" t="s">
        <v>329</v>
      </c>
      <c r="E302" s="20">
        <v>20</v>
      </c>
      <c r="F302" s="20">
        <v>2015</v>
      </c>
      <c r="G302" s="20">
        <v>2</v>
      </c>
      <c r="H302" s="20" t="s">
        <v>203</v>
      </c>
      <c r="I302" s="20" t="s">
        <v>51</v>
      </c>
      <c r="J302" s="20">
        <v>3</v>
      </c>
      <c r="K302" s="35">
        <v>3873273</v>
      </c>
      <c r="L302" s="35">
        <v>-6189</v>
      </c>
      <c r="M302" s="35">
        <v>-16439</v>
      </c>
      <c r="N302" s="35">
        <v>-16439</v>
      </c>
      <c r="O302" s="35">
        <v>4942752</v>
      </c>
      <c r="P302" s="35">
        <v>13807451</v>
      </c>
      <c r="Q302" s="35">
        <v>11829716</v>
      </c>
      <c r="R302" s="35">
        <v>341987</v>
      </c>
    </row>
    <row r="303" spans="1:18" ht="13.5" customHeight="1">
      <c r="A303" s="20">
        <v>299</v>
      </c>
      <c r="B303" s="45" t="s">
        <v>302</v>
      </c>
      <c r="C303" s="44" t="s">
        <v>123</v>
      </c>
      <c r="D303" s="45" t="s">
        <v>329</v>
      </c>
      <c r="E303" s="20">
        <v>20</v>
      </c>
      <c r="F303" s="20">
        <v>2015</v>
      </c>
      <c r="G303" s="20">
        <v>3</v>
      </c>
      <c r="H303" s="20" t="s">
        <v>204</v>
      </c>
      <c r="I303" s="20" t="s">
        <v>52</v>
      </c>
      <c r="J303" s="20">
        <v>3</v>
      </c>
      <c r="K303" s="35">
        <v>3832729</v>
      </c>
      <c r="L303" s="35">
        <v>114094</v>
      </c>
      <c r="M303" s="35">
        <v>-22156</v>
      </c>
      <c r="N303" s="35">
        <v>-22156</v>
      </c>
      <c r="O303" s="35">
        <v>5001594</v>
      </c>
      <c r="P303" s="35">
        <v>5892784</v>
      </c>
      <c r="Q303" s="35">
        <v>10776359</v>
      </c>
      <c r="R303" s="35">
        <v>341987</v>
      </c>
    </row>
    <row r="304" spans="1:18" ht="13.5" customHeight="1">
      <c r="A304" s="20">
        <v>300</v>
      </c>
      <c r="B304" s="45" t="s">
        <v>302</v>
      </c>
      <c r="C304" s="44" t="s">
        <v>123</v>
      </c>
      <c r="D304" s="45" t="s">
        <v>329</v>
      </c>
      <c r="E304" s="20">
        <v>20</v>
      </c>
      <c r="F304" s="20">
        <v>2015</v>
      </c>
      <c r="G304" s="20">
        <v>4</v>
      </c>
      <c r="H304" s="20" t="s">
        <v>205</v>
      </c>
      <c r="I304" s="20" t="s">
        <v>43</v>
      </c>
      <c r="J304" s="20">
        <v>12</v>
      </c>
      <c r="K304" s="35">
        <v>13165898</v>
      </c>
      <c r="L304" s="35">
        <v>21977</v>
      </c>
      <c r="M304" s="35">
        <v>-42371</v>
      </c>
      <c r="N304" s="35">
        <v>-24121</v>
      </c>
      <c r="O304" s="35">
        <v>2895844</v>
      </c>
      <c r="P304" s="35">
        <v>11719306</v>
      </c>
      <c r="Q304" s="35">
        <v>9697889</v>
      </c>
      <c r="R304" s="35">
        <v>341987</v>
      </c>
    </row>
    <row r="305" spans="1:18" ht="13.5" customHeight="1">
      <c r="A305" s="20">
        <v>301</v>
      </c>
      <c r="B305" s="45" t="s">
        <v>302</v>
      </c>
      <c r="C305" s="44" t="s">
        <v>123</v>
      </c>
      <c r="D305" s="45" t="s">
        <v>329</v>
      </c>
      <c r="E305" s="20">
        <v>20</v>
      </c>
      <c r="F305" s="20">
        <v>2016</v>
      </c>
      <c r="G305" s="20">
        <v>1</v>
      </c>
      <c r="H305" s="20" t="s">
        <v>206</v>
      </c>
      <c r="I305" s="20" t="s">
        <v>44</v>
      </c>
      <c r="J305" s="51">
        <v>3</v>
      </c>
      <c r="K305" s="35">
        <v>4077927</v>
      </c>
      <c r="L305" s="35">
        <v>-177119</v>
      </c>
      <c r="M305" s="35">
        <v>-201750</v>
      </c>
      <c r="N305" s="35">
        <v>-201750</v>
      </c>
      <c r="O305" s="35">
        <v>4802567</v>
      </c>
      <c r="P305" s="35">
        <v>11647312</v>
      </c>
      <c r="Q305" s="35">
        <v>10003324</v>
      </c>
      <c r="R305" s="35">
        <v>341987</v>
      </c>
    </row>
    <row r="306" spans="1:18" ht="13.5" customHeight="1">
      <c r="A306" s="20">
        <v>302</v>
      </c>
      <c r="B306" s="45" t="s">
        <v>302</v>
      </c>
      <c r="C306" s="44" t="s">
        <v>123</v>
      </c>
      <c r="D306" s="45" t="s">
        <v>329</v>
      </c>
      <c r="E306" s="20">
        <v>20</v>
      </c>
      <c r="F306" s="20">
        <v>2016</v>
      </c>
      <c r="G306" s="20">
        <v>2</v>
      </c>
      <c r="H306" s="20" t="s">
        <v>207</v>
      </c>
      <c r="I306" s="20" t="s">
        <v>51</v>
      </c>
      <c r="J306" s="51">
        <v>3</v>
      </c>
      <c r="K306" s="35">
        <v>4501538</v>
      </c>
      <c r="L306" s="35">
        <v>-62013</v>
      </c>
      <c r="M306" s="35">
        <v>-85646</v>
      </c>
      <c r="N306" s="35">
        <v>-85646</v>
      </c>
      <c r="O306" s="35">
        <v>4625521</v>
      </c>
      <c r="P306" s="35">
        <v>11606279</v>
      </c>
      <c r="Q306" s="35">
        <v>10047934</v>
      </c>
      <c r="R306" s="35">
        <v>341987</v>
      </c>
    </row>
    <row r="307" spans="1:18" ht="13.5" customHeight="1">
      <c r="A307" s="20">
        <v>303</v>
      </c>
      <c r="B307" s="45" t="s">
        <v>302</v>
      </c>
      <c r="C307" s="44" t="s">
        <v>123</v>
      </c>
      <c r="D307" s="45" t="s">
        <v>329</v>
      </c>
      <c r="E307" s="20">
        <v>20</v>
      </c>
      <c r="F307" s="20">
        <v>2016</v>
      </c>
      <c r="G307" s="20">
        <v>3</v>
      </c>
      <c r="H307" s="20" t="s">
        <v>208</v>
      </c>
      <c r="I307" s="20" t="s">
        <v>52</v>
      </c>
      <c r="J307" s="51">
        <v>3</v>
      </c>
      <c r="K307" s="35">
        <v>6388967</v>
      </c>
      <c r="L307" s="35">
        <v>-76515</v>
      </c>
      <c r="M307" s="35">
        <v>-122507</v>
      </c>
      <c r="N307" s="35">
        <v>-122507</v>
      </c>
      <c r="O307" s="35">
        <v>4704784</v>
      </c>
      <c r="P307" s="35">
        <v>11476309</v>
      </c>
      <c r="Q307" s="35">
        <v>10040475</v>
      </c>
      <c r="R307" s="35">
        <v>341987</v>
      </c>
    </row>
    <row r="308" spans="1:18" ht="13.5" customHeight="1">
      <c r="A308" s="20">
        <v>304</v>
      </c>
      <c r="B308" s="45" t="s">
        <v>302</v>
      </c>
      <c r="C308" s="44" t="s">
        <v>123</v>
      </c>
      <c r="D308" s="45" t="s">
        <v>329</v>
      </c>
      <c r="E308" s="20">
        <v>20</v>
      </c>
      <c r="F308" s="20">
        <v>2016</v>
      </c>
      <c r="G308" s="20">
        <v>4</v>
      </c>
      <c r="H308" s="20" t="s">
        <v>209</v>
      </c>
      <c r="I308" s="20" t="s">
        <v>43</v>
      </c>
      <c r="J308" s="51">
        <v>12</v>
      </c>
      <c r="K308" s="35">
        <v>14406489</v>
      </c>
      <c r="L308" s="35">
        <v>152092</v>
      </c>
      <c r="M308" s="35">
        <v>-169088</v>
      </c>
      <c r="N308" s="35">
        <v>-177513</v>
      </c>
      <c r="O308" s="35">
        <v>4914076</v>
      </c>
      <c r="P308" s="35">
        <v>12437564</v>
      </c>
      <c r="Q308" s="35">
        <v>10593660</v>
      </c>
      <c r="R308" s="35">
        <v>341987</v>
      </c>
    </row>
    <row r="309" spans="1:18" ht="13.5" customHeight="1">
      <c r="A309" s="20">
        <v>305</v>
      </c>
      <c r="B309" s="45" t="s">
        <v>287</v>
      </c>
      <c r="C309" s="44" t="s">
        <v>124</v>
      </c>
      <c r="D309" s="45" t="s">
        <v>330</v>
      </c>
      <c r="E309" s="20">
        <v>21</v>
      </c>
      <c r="F309" s="20">
        <v>2015</v>
      </c>
      <c r="G309" s="20">
        <v>1</v>
      </c>
      <c r="H309" s="20" t="s">
        <v>202</v>
      </c>
      <c r="I309" s="20" t="s">
        <v>43</v>
      </c>
      <c r="J309" s="20">
        <v>3</v>
      </c>
      <c r="K309" s="35">
        <v>4054824</v>
      </c>
      <c r="L309" s="35">
        <v>512084</v>
      </c>
      <c r="M309" s="35">
        <v>486021</v>
      </c>
      <c r="N309" s="35">
        <v>531980</v>
      </c>
      <c r="O309" s="35">
        <v>1872953</v>
      </c>
      <c r="P309" s="35">
        <v>48730952</v>
      </c>
      <c r="Q309" s="35">
        <v>31383918</v>
      </c>
      <c r="R309" s="35">
        <v>5250000</v>
      </c>
    </row>
    <row r="310" spans="1:18" ht="13.5" customHeight="1">
      <c r="A310" s="20">
        <v>306</v>
      </c>
      <c r="B310" s="45" t="s">
        <v>287</v>
      </c>
      <c r="C310" s="44" t="s">
        <v>124</v>
      </c>
      <c r="D310" s="45" t="s">
        <v>330</v>
      </c>
      <c r="E310" s="20">
        <v>21</v>
      </c>
      <c r="F310" s="20">
        <v>2015</v>
      </c>
      <c r="G310" s="20">
        <v>2</v>
      </c>
      <c r="H310" s="20" t="s">
        <v>203</v>
      </c>
      <c r="I310" s="20" t="s">
        <v>44</v>
      </c>
      <c r="J310" s="20">
        <v>6</v>
      </c>
      <c r="K310" s="35">
        <v>8289849</v>
      </c>
      <c r="L310" s="35">
        <v>1173790</v>
      </c>
      <c r="M310" s="35">
        <v>1073895</v>
      </c>
      <c r="N310" s="35">
        <v>1085622</v>
      </c>
      <c r="O310" s="35">
        <v>1980928</v>
      </c>
      <c r="P310" s="35">
        <v>51391407</v>
      </c>
      <c r="Q310" s="35">
        <v>32792399</v>
      </c>
      <c r="R310" s="35">
        <v>5250000</v>
      </c>
    </row>
    <row r="311" spans="1:18" ht="13.5" customHeight="1">
      <c r="A311" s="20">
        <v>307</v>
      </c>
      <c r="B311" s="45" t="s">
        <v>287</v>
      </c>
      <c r="C311" s="44" t="s">
        <v>124</v>
      </c>
      <c r="D311" s="45" t="s">
        <v>330</v>
      </c>
      <c r="E311" s="20">
        <v>21</v>
      </c>
      <c r="F311" s="20">
        <v>2015</v>
      </c>
      <c r="G311" s="20">
        <v>3</v>
      </c>
      <c r="H311" s="20" t="s">
        <v>204</v>
      </c>
      <c r="I311" s="20" t="s">
        <v>51</v>
      </c>
      <c r="J311" s="20">
        <v>9</v>
      </c>
      <c r="K311" s="35">
        <v>13502020</v>
      </c>
      <c r="L311" s="35">
        <v>1722190</v>
      </c>
      <c r="M311" s="35">
        <v>1512889</v>
      </c>
      <c r="N311" s="35">
        <v>1544991</v>
      </c>
      <c r="O311" s="35">
        <v>1963187</v>
      </c>
      <c r="P311" s="35">
        <v>50590233</v>
      </c>
      <c r="Q311" s="35">
        <v>31536757</v>
      </c>
      <c r="R311" s="35">
        <v>5250000</v>
      </c>
    </row>
    <row r="312" spans="1:18" ht="13.5" customHeight="1">
      <c r="A312" s="20">
        <v>308</v>
      </c>
      <c r="B312" s="45" t="s">
        <v>287</v>
      </c>
      <c r="C312" s="44" t="s">
        <v>124</v>
      </c>
      <c r="D312" s="45" t="s">
        <v>330</v>
      </c>
      <c r="E312" s="20">
        <v>21</v>
      </c>
      <c r="F312" s="20">
        <v>2015</v>
      </c>
      <c r="G312" s="20">
        <v>4</v>
      </c>
      <c r="H312" s="20" t="s">
        <v>205</v>
      </c>
      <c r="I312" s="20" t="s">
        <v>52</v>
      </c>
      <c r="J312" s="20">
        <v>12</v>
      </c>
      <c r="K312" s="35">
        <v>16891241</v>
      </c>
      <c r="L312" s="35">
        <v>2023653</v>
      </c>
      <c r="M312" s="35">
        <v>1662181</v>
      </c>
      <c r="N312" s="35">
        <v>2231503</v>
      </c>
      <c r="O312" s="35">
        <v>1932823</v>
      </c>
      <c r="P312" s="35">
        <v>51207026</v>
      </c>
      <c r="Q312" s="35">
        <v>31588132</v>
      </c>
      <c r="R312" s="35">
        <v>5250000</v>
      </c>
    </row>
    <row r="313" spans="1:18" ht="13.5" customHeight="1">
      <c r="A313" s="20">
        <v>309</v>
      </c>
      <c r="B313" s="45" t="s">
        <v>287</v>
      </c>
      <c r="C313" s="44" t="s">
        <v>124</v>
      </c>
      <c r="D313" s="45" t="s">
        <v>330</v>
      </c>
      <c r="E313" s="20">
        <v>21</v>
      </c>
      <c r="F313" s="20">
        <v>2016</v>
      </c>
      <c r="G313" s="20">
        <v>1</v>
      </c>
      <c r="H313" s="20" t="s">
        <v>206</v>
      </c>
      <c r="I313" s="20" t="s">
        <v>43</v>
      </c>
      <c r="J313" s="20">
        <v>3</v>
      </c>
      <c r="K313" s="35">
        <v>4880084</v>
      </c>
      <c r="L313" s="35">
        <v>751045</v>
      </c>
      <c r="M313" s="35">
        <v>700107</v>
      </c>
      <c r="N313" s="35">
        <v>-209074</v>
      </c>
      <c r="O313" s="35">
        <v>1869918</v>
      </c>
      <c r="P313" s="35">
        <v>55501707</v>
      </c>
      <c r="Q313" s="35">
        <v>36083625</v>
      </c>
      <c r="R313" s="35">
        <v>5250000</v>
      </c>
    </row>
    <row r="314" spans="1:18" ht="13.5" customHeight="1">
      <c r="A314" s="20">
        <v>310</v>
      </c>
      <c r="B314" s="45" t="s">
        <v>287</v>
      </c>
      <c r="C314" s="44" t="s">
        <v>124</v>
      </c>
      <c r="D314" s="45" t="s">
        <v>330</v>
      </c>
      <c r="E314" s="20">
        <v>21</v>
      </c>
      <c r="F314" s="20">
        <v>2016</v>
      </c>
      <c r="G314" s="20">
        <v>2</v>
      </c>
      <c r="H314" s="20" t="s">
        <v>207</v>
      </c>
      <c r="I314" s="20" t="s">
        <v>44</v>
      </c>
      <c r="J314" s="20">
        <v>6</v>
      </c>
      <c r="K314" s="35">
        <v>9644334</v>
      </c>
      <c r="L314" s="35">
        <v>2440094</v>
      </c>
      <c r="M314" s="35">
        <v>2263855</v>
      </c>
      <c r="N314" s="35">
        <v>1706856</v>
      </c>
      <c r="O314" s="35">
        <v>1846530</v>
      </c>
      <c r="P314" s="35">
        <v>59652792</v>
      </c>
      <c r="Q314" s="35">
        <v>38512232</v>
      </c>
      <c r="R314" s="35">
        <v>5250000</v>
      </c>
    </row>
    <row r="315" spans="1:18" ht="13.5" customHeight="1">
      <c r="A315" s="20">
        <v>311</v>
      </c>
      <c r="B315" s="45" t="s">
        <v>287</v>
      </c>
      <c r="C315" s="44" t="s">
        <v>124</v>
      </c>
      <c r="D315" s="45" t="s">
        <v>330</v>
      </c>
      <c r="E315" s="20">
        <v>21</v>
      </c>
      <c r="F315" s="20">
        <v>2016</v>
      </c>
      <c r="G315" s="20">
        <v>3</v>
      </c>
      <c r="H315" s="20" t="s">
        <v>208</v>
      </c>
      <c r="I315" s="20" t="s">
        <v>51</v>
      </c>
      <c r="J315" s="20">
        <v>9</v>
      </c>
      <c r="K315" s="35">
        <v>15233621</v>
      </c>
      <c r="L315" s="35">
        <v>3714011</v>
      </c>
      <c r="M315" s="35">
        <v>3040104</v>
      </c>
      <c r="N315" s="35">
        <v>1575755</v>
      </c>
      <c r="O315" s="35">
        <v>1769936</v>
      </c>
      <c r="P315" s="35">
        <v>57240458</v>
      </c>
      <c r="Q315" s="35">
        <v>36219304</v>
      </c>
      <c r="R315" s="35">
        <v>5250000</v>
      </c>
    </row>
    <row r="316" spans="1:18" ht="13.5" customHeight="1">
      <c r="A316" s="20">
        <v>312</v>
      </c>
      <c r="B316" s="45" t="s">
        <v>287</v>
      </c>
      <c r="C316" s="44" t="s">
        <v>124</v>
      </c>
      <c r="D316" s="45" t="s">
        <v>330</v>
      </c>
      <c r="E316" s="20">
        <v>21</v>
      </c>
      <c r="F316" s="20">
        <v>2016</v>
      </c>
      <c r="G316" s="20">
        <v>4</v>
      </c>
      <c r="H316" s="20" t="s">
        <v>209</v>
      </c>
      <c r="I316" s="20" t="s">
        <v>46</v>
      </c>
      <c r="J316" s="20">
        <v>12</v>
      </c>
      <c r="K316" s="35">
        <v>20676584</v>
      </c>
      <c r="L316" s="35">
        <v>3125627</v>
      </c>
      <c r="M316" s="35">
        <v>2634996</v>
      </c>
      <c r="N316" s="35">
        <v>712995</v>
      </c>
      <c r="O316" s="35">
        <v>1714019</v>
      </c>
      <c r="P316" s="35">
        <v>54958173</v>
      </c>
      <c r="Q316" s="35">
        <v>34772171</v>
      </c>
      <c r="R316" s="35">
        <v>5250000</v>
      </c>
    </row>
    <row r="317" spans="1:18" ht="13.5" customHeight="1">
      <c r="A317" s="20">
        <v>313</v>
      </c>
      <c r="B317" s="45" t="s">
        <v>287</v>
      </c>
      <c r="C317" s="44" t="s">
        <v>124</v>
      </c>
      <c r="D317" s="45" t="s">
        <v>330</v>
      </c>
      <c r="E317" s="20">
        <v>21</v>
      </c>
      <c r="F317" s="20">
        <v>2017</v>
      </c>
      <c r="G317" s="20">
        <v>1</v>
      </c>
      <c r="H317" s="20" t="s">
        <v>210</v>
      </c>
      <c r="I317" s="20" t="s">
        <v>43</v>
      </c>
      <c r="J317" s="20">
        <v>3</v>
      </c>
      <c r="K317" s="35">
        <v>6210851</v>
      </c>
      <c r="L317" s="35">
        <v>911818</v>
      </c>
      <c r="M317" s="35">
        <v>737946</v>
      </c>
      <c r="N317" s="35">
        <v>624512</v>
      </c>
      <c r="O317" s="35">
        <v>1616652</v>
      </c>
      <c r="P317" s="35">
        <v>61645395</v>
      </c>
      <c r="Q317" s="35">
        <v>40575889</v>
      </c>
      <c r="R317" s="35">
        <v>5250000</v>
      </c>
    </row>
    <row r="318" spans="1:18" ht="13.5" customHeight="1">
      <c r="A318" s="20">
        <v>314</v>
      </c>
      <c r="B318" s="45" t="s">
        <v>287</v>
      </c>
      <c r="C318" s="44" t="s">
        <v>124</v>
      </c>
      <c r="D318" s="45" t="s">
        <v>330</v>
      </c>
      <c r="E318" s="20">
        <v>21</v>
      </c>
      <c r="F318" s="20">
        <v>2017</v>
      </c>
      <c r="G318" s="20">
        <v>2</v>
      </c>
      <c r="H318" s="20" t="s">
        <v>212</v>
      </c>
      <c r="I318" s="20" t="s">
        <v>44</v>
      </c>
      <c r="J318" s="20">
        <v>6</v>
      </c>
      <c r="K318" s="35">
        <v>1190224</v>
      </c>
      <c r="L318" s="35">
        <v>199406</v>
      </c>
      <c r="M318" s="35">
        <v>136441</v>
      </c>
      <c r="N318" s="35">
        <v>136441</v>
      </c>
      <c r="O318" s="35">
        <v>1559898</v>
      </c>
      <c r="P318" s="35">
        <v>65813799</v>
      </c>
      <c r="Q318" s="35">
        <v>43992137</v>
      </c>
      <c r="R318" s="35">
        <v>5250000</v>
      </c>
    </row>
    <row r="319" spans="1:18" ht="13.5" customHeight="1">
      <c r="A319" s="20">
        <v>315</v>
      </c>
      <c r="B319" s="45" t="s">
        <v>287</v>
      </c>
      <c r="C319" s="44" t="s">
        <v>124</v>
      </c>
      <c r="D319" s="45" t="s">
        <v>330</v>
      </c>
      <c r="E319" s="20">
        <v>21</v>
      </c>
      <c r="F319" s="20">
        <v>2017</v>
      </c>
      <c r="G319" s="20">
        <v>3</v>
      </c>
      <c r="H319" s="20" t="s">
        <v>213</v>
      </c>
      <c r="I319" s="20" t="s">
        <v>51</v>
      </c>
      <c r="J319" s="20">
        <v>9</v>
      </c>
      <c r="K319" s="35">
        <v>7110032</v>
      </c>
      <c r="L319" s="35">
        <v>526605</v>
      </c>
      <c r="M319" s="35">
        <v>511706</v>
      </c>
      <c r="N319" s="35">
        <v>310060</v>
      </c>
      <c r="O319" s="35">
        <v>1578927</v>
      </c>
      <c r="P319" s="35">
        <v>61464534</v>
      </c>
      <c r="Q319" s="35">
        <v>38852055</v>
      </c>
      <c r="R319" s="35">
        <v>5250000</v>
      </c>
    </row>
    <row r="320" spans="1:18" ht="13.5" customHeight="1">
      <c r="A320" s="20">
        <v>316</v>
      </c>
      <c r="B320" s="45" t="s">
        <v>287</v>
      </c>
      <c r="C320" s="44" t="s">
        <v>124</v>
      </c>
      <c r="D320" s="45" t="s">
        <v>330</v>
      </c>
      <c r="E320" s="20">
        <v>21</v>
      </c>
      <c r="F320" s="20">
        <v>2017</v>
      </c>
      <c r="G320" s="20">
        <v>4</v>
      </c>
      <c r="H320" s="20" t="s">
        <v>211</v>
      </c>
      <c r="I320" s="20" t="s">
        <v>46</v>
      </c>
      <c r="J320" s="20">
        <v>12</v>
      </c>
      <c r="K320" s="35">
        <v>26198134</v>
      </c>
      <c r="L320" s="35">
        <v>3232099</v>
      </c>
      <c r="M320" s="35">
        <v>2675108</v>
      </c>
      <c r="N320" s="35">
        <v>4088186</v>
      </c>
      <c r="O320" s="35">
        <v>1672516</v>
      </c>
      <c r="P320" s="35">
        <v>66565076</v>
      </c>
      <c r="Q320" s="35">
        <v>42802484</v>
      </c>
      <c r="R320" s="35">
        <v>5250000</v>
      </c>
    </row>
    <row r="321" spans="1:18" ht="13.5" customHeight="1">
      <c r="A321" s="20">
        <v>317</v>
      </c>
      <c r="B321" s="45" t="s">
        <v>287</v>
      </c>
      <c r="C321" s="44" t="s">
        <v>124</v>
      </c>
      <c r="D321" s="45" t="s">
        <v>330</v>
      </c>
      <c r="E321" s="20">
        <v>21</v>
      </c>
      <c r="F321" s="20">
        <v>2018</v>
      </c>
      <c r="G321" s="20">
        <v>1</v>
      </c>
      <c r="H321" s="20" t="s">
        <v>257</v>
      </c>
      <c r="I321" s="20" t="s">
        <v>43</v>
      </c>
      <c r="J321" s="20">
        <v>3</v>
      </c>
      <c r="K321" s="35">
        <v>7275895</v>
      </c>
      <c r="L321" s="35">
        <v>952280</v>
      </c>
      <c r="M321" s="35">
        <v>822363</v>
      </c>
      <c r="N321" s="35">
        <v>1049518</v>
      </c>
      <c r="O321" s="35">
        <v>1843362</v>
      </c>
      <c r="P321" s="35">
        <v>73770107</v>
      </c>
      <c r="Q321" s="35">
        <v>48247529</v>
      </c>
      <c r="R321" s="35">
        <v>5250000</v>
      </c>
    </row>
    <row r="322" spans="1:18" ht="13.5" customHeight="1">
      <c r="A322" s="20">
        <v>318</v>
      </c>
      <c r="B322" s="45" t="s">
        <v>287</v>
      </c>
      <c r="C322" s="44" t="s">
        <v>124</v>
      </c>
      <c r="D322" s="45" t="s">
        <v>330</v>
      </c>
      <c r="E322" s="20">
        <v>21</v>
      </c>
      <c r="F322" s="20">
        <v>2018</v>
      </c>
      <c r="G322" s="20">
        <v>2</v>
      </c>
      <c r="H322" s="20" t="s">
        <v>264</v>
      </c>
      <c r="I322" s="20" t="s">
        <v>44</v>
      </c>
      <c r="J322" s="20">
        <f>G322*3</f>
        <v>6</v>
      </c>
      <c r="K322" s="37">
        <v>16133227</v>
      </c>
      <c r="L322" s="37">
        <v>1877495</v>
      </c>
      <c r="M322" s="37">
        <v>1543839</v>
      </c>
      <c r="N322" s="37">
        <v>1746340</v>
      </c>
      <c r="O322" s="37">
        <v>1882286</v>
      </c>
      <c r="P322" s="37">
        <v>74817408</v>
      </c>
      <c r="Q322" s="37">
        <v>49917480</v>
      </c>
      <c r="R322" s="37">
        <v>5250000</v>
      </c>
    </row>
    <row r="323" spans="1:18" ht="13.5" customHeight="1">
      <c r="A323" s="20">
        <v>319</v>
      </c>
      <c r="B323" s="45" t="s">
        <v>287</v>
      </c>
      <c r="C323" s="44" t="s">
        <v>124</v>
      </c>
      <c r="D323" s="45" t="s">
        <v>330</v>
      </c>
      <c r="E323" s="20">
        <v>21</v>
      </c>
      <c r="F323" s="20">
        <v>2018</v>
      </c>
      <c r="G323" s="20">
        <v>3</v>
      </c>
      <c r="H323" s="20" t="s">
        <v>256</v>
      </c>
      <c r="I323" s="20" t="s">
        <v>51</v>
      </c>
      <c r="J323" s="20">
        <f>G323*3</f>
        <v>9</v>
      </c>
      <c r="K323" s="37">
        <v>8577898</v>
      </c>
      <c r="L323" s="37">
        <v>1477582</v>
      </c>
      <c r="M323" s="37">
        <v>1100756</v>
      </c>
      <c r="N323" s="37">
        <v>-47961</v>
      </c>
      <c r="O323" s="37">
        <v>1906196</v>
      </c>
      <c r="P323" s="37">
        <v>73048451</v>
      </c>
      <c r="Q323" s="37">
        <v>47348276</v>
      </c>
      <c r="R323" s="37">
        <v>5250000</v>
      </c>
    </row>
    <row r="324" spans="1:18" ht="13.5" customHeight="1">
      <c r="A324" s="20">
        <v>320</v>
      </c>
      <c r="B324" s="45" t="s">
        <v>287</v>
      </c>
      <c r="C324" s="44" t="s">
        <v>124</v>
      </c>
      <c r="D324" s="45" t="s">
        <v>330</v>
      </c>
      <c r="E324" s="20">
        <v>21</v>
      </c>
      <c r="F324" s="20">
        <v>2018</v>
      </c>
      <c r="G324" s="20">
        <v>4</v>
      </c>
      <c r="H324" s="20" t="s">
        <v>265</v>
      </c>
      <c r="I324" s="20" t="s">
        <v>46</v>
      </c>
      <c r="J324" s="20">
        <v>12</v>
      </c>
      <c r="K324" s="37">
        <v>32701781</v>
      </c>
      <c r="L324" s="37">
        <v>3380073</v>
      </c>
      <c r="M324" s="37">
        <v>2482282</v>
      </c>
      <c r="N324" s="37">
        <v>1505925</v>
      </c>
      <c r="O324" s="37">
        <v>1843362</v>
      </c>
      <c r="P324" s="37">
        <v>73770107</v>
      </c>
      <c r="Q324" s="37">
        <v>48247529</v>
      </c>
      <c r="R324" s="37">
        <v>5250000</v>
      </c>
    </row>
    <row r="325" spans="1:18" ht="13.5" customHeight="1">
      <c r="A325" s="20">
        <v>321</v>
      </c>
      <c r="B325" s="45" t="s">
        <v>287</v>
      </c>
      <c r="C325" s="44" t="s">
        <v>124</v>
      </c>
      <c r="D325" s="45" t="s">
        <v>330</v>
      </c>
      <c r="E325" s="20">
        <v>21</v>
      </c>
      <c r="F325" s="20">
        <v>2019</v>
      </c>
      <c r="G325" s="20">
        <v>1</v>
      </c>
      <c r="H325" s="20" t="s">
        <v>277</v>
      </c>
      <c r="I325" s="20" t="s">
        <v>43</v>
      </c>
      <c r="J325" s="20">
        <v>3</v>
      </c>
      <c r="K325" s="37">
        <v>9647719</v>
      </c>
      <c r="L325" s="37">
        <v>1023517</v>
      </c>
      <c r="M325" s="37">
        <v>889967</v>
      </c>
      <c r="N325" s="37">
        <v>1050292</v>
      </c>
      <c r="O325" s="37">
        <v>1833203</v>
      </c>
      <c r="P325" s="37">
        <v>78737123</v>
      </c>
      <c r="Q325" s="37">
        <v>52164253</v>
      </c>
      <c r="R325" s="37">
        <v>5250000</v>
      </c>
    </row>
    <row r="326" spans="1:18" ht="13.5" customHeight="1">
      <c r="A326" s="20">
        <v>322</v>
      </c>
      <c r="B326" s="45" t="s">
        <v>287</v>
      </c>
      <c r="C326" s="44" t="s">
        <v>124</v>
      </c>
      <c r="D326" s="45" t="s">
        <v>330</v>
      </c>
      <c r="E326" s="20">
        <v>21</v>
      </c>
      <c r="F326" s="20">
        <v>2019</v>
      </c>
      <c r="G326" s="20">
        <v>2</v>
      </c>
      <c r="H326" s="20" t="s">
        <v>278</v>
      </c>
      <c r="I326" s="20" t="s">
        <v>44</v>
      </c>
      <c r="J326" s="20">
        <v>6</v>
      </c>
      <c r="K326" s="37">
        <v>19679224</v>
      </c>
      <c r="L326" s="37">
        <v>1571873</v>
      </c>
      <c r="M326" s="37">
        <v>1418263</v>
      </c>
      <c r="N326" s="37">
        <v>1716341</v>
      </c>
      <c r="O326" s="37">
        <v>1856261</v>
      </c>
      <c r="P326" s="37">
        <v>84089381</v>
      </c>
      <c r="Q326" s="37">
        <v>56850462</v>
      </c>
      <c r="R326" s="37">
        <v>5250000</v>
      </c>
    </row>
    <row r="327" spans="1:18" ht="13.5" customHeight="1">
      <c r="A327" s="20">
        <v>323</v>
      </c>
      <c r="B327" s="45" t="s">
        <v>287</v>
      </c>
      <c r="C327" s="44" t="s">
        <v>124</v>
      </c>
      <c r="D327" s="45" t="s">
        <v>330</v>
      </c>
      <c r="E327" s="20">
        <v>21</v>
      </c>
      <c r="F327" s="20">
        <v>2019</v>
      </c>
      <c r="G327" s="20">
        <v>3</v>
      </c>
      <c r="H327" s="20" t="s">
        <v>279</v>
      </c>
      <c r="I327" s="20" t="s">
        <v>51</v>
      </c>
      <c r="J327" s="20">
        <v>9</v>
      </c>
      <c r="K327" s="37">
        <v>37434059</v>
      </c>
      <c r="L327" s="37">
        <v>2421148</v>
      </c>
      <c r="M327" s="37">
        <v>2110521</v>
      </c>
      <c r="N327" s="37">
        <v>2248497</v>
      </c>
      <c r="O327" s="37">
        <v>1854662</v>
      </c>
      <c r="P327" s="37">
        <v>80202622</v>
      </c>
      <c r="Q327" s="37">
        <v>52431547</v>
      </c>
      <c r="R327" s="37">
        <v>5250000</v>
      </c>
    </row>
    <row r="328" spans="1:18" ht="13.5" customHeight="1">
      <c r="A328" s="20">
        <v>324</v>
      </c>
      <c r="B328" s="45" t="s">
        <v>287</v>
      </c>
      <c r="C328" s="44" t="s">
        <v>124</v>
      </c>
      <c r="D328" s="45" t="s">
        <v>330</v>
      </c>
      <c r="E328" s="20">
        <v>21</v>
      </c>
      <c r="F328" s="20">
        <v>2019</v>
      </c>
      <c r="G328" s="20">
        <v>4</v>
      </c>
      <c r="H328" s="20" t="s">
        <v>281</v>
      </c>
      <c r="I328" s="20" t="s">
        <v>46</v>
      </c>
      <c r="J328" s="20">
        <v>12</v>
      </c>
      <c r="K328" s="37">
        <v>41579988</v>
      </c>
      <c r="L328" s="37">
        <v>3571137</v>
      </c>
      <c r="M328" s="37">
        <v>2674172</v>
      </c>
      <c r="N328" s="37">
        <v>4370950</v>
      </c>
      <c r="O328" s="37">
        <v>2352137</v>
      </c>
      <c r="P328" s="37">
        <v>93333912</v>
      </c>
      <c r="Q328" s="37">
        <v>63421768</v>
      </c>
      <c r="R328" s="37">
        <v>5250000</v>
      </c>
    </row>
    <row r="329" spans="1:18" ht="13.5" customHeight="1">
      <c r="A329" s="20">
        <v>325</v>
      </c>
      <c r="B329" s="45" t="s">
        <v>287</v>
      </c>
      <c r="C329" s="44" t="s">
        <v>124</v>
      </c>
      <c r="D329" s="45" t="s">
        <v>330</v>
      </c>
      <c r="E329" s="20">
        <v>21</v>
      </c>
      <c r="F329" s="20">
        <v>2020</v>
      </c>
      <c r="G329" s="49">
        <v>1</v>
      </c>
      <c r="H329" s="20" t="s">
        <v>309</v>
      </c>
      <c r="I329" s="20" t="s">
        <v>43</v>
      </c>
      <c r="J329" s="20">
        <v>3</v>
      </c>
      <c r="K329" s="37">
        <v>11610224</v>
      </c>
      <c r="L329" s="37">
        <v>2140969</v>
      </c>
      <c r="M329" s="37">
        <v>1959678</v>
      </c>
      <c r="N329" s="37">
        <v>2575705</v>
      </c>
      <c r="O329" s="37">
        <v>2222187</v>
      </c>
      <c r="P329" s="37">
        <v>104861021</v>
      </c>
      <c r="Q329" s="37">
        <v>72206349</v>
      </c>
      <c r="R329" s="37">
        <v>5250000</v>
      </c>
    </row>
    <row r="330" spans="1:18" ht="13.5" customHeight="1">
      <c r="A330" s="20">
        <v>326</v>
      </c>
      <c r="B330" s="45" t="s">
        <v>287</v>
      </c>
      <c r="C330" s="44" t="s">
        <v>124</v>
      </c>
      <c r="D330" s="45" t="s">
        <v>330</v>
      </c>
      <c r="E330" s="20">
        <v>21</v>
      </c>
      <c r="F330" s="20">
        <v>2020</v>
      </c>
      <c r="G330" s="49">
        <v>2</v>
      </c>
      <c r="H330" s="20" t="s">
        <v>310</v>
      </c>
      <c r="I330" s="20" t="s">
        <v>44</v>
      </c>
      <c r="J330" s="20">
        <v>6</v>
      </c>
      <c r="K330" s="37">
        <v>22733154</v>
      </c>
      <c r="L330" s="37">
        <v>4401829</v>
      </c>
      <c r="M330" s="37">
        <v>3605996</v>
      </c>
      <c r="N330" s="37">
        <v>5023116</v>
      </c>
      <c r="O330" s="37">
        <v>2258346</v>
      </c>
      <c r="P330" s="37">
        <v>101722492</v>
      </c>
      <c r="Q330" s="37">
        <v>66620409</v>
      </c>
      <c r="R330" s="37">
        <v>5250000</v>
      </c>
    </row>
    <row r="331" spans="1:18" ht="13.5" customHeight="1">
      <c r="A331" s="20">
        <v>327</v>
      </c>
      <c r="B331" s="45" t="s">
        <v>287</v>
      </c>
      <c r="C331" s="44" t="s">
        <v>124</v>
      </c>
      <c r="D331" s="45" t="s">
        <v>330</v>
      </c>
      <c r="E331" s="20">
        <v>21</v>
      </c>
      <c r="F331" s="20">
        <v>2020</v>
      </c>
      <c r="G331" s="46">
        <v>3</v>
      </c>
      <c r="H331" s="47" t="s">
        <v>311</v>
      </c>
      <c r="I331" s="47" t="s">
        <v>51</v>
      </c>
      <c r="J331" s="46">
        <v>9</v>
      </c>
      <c r="K331" s="37">
        <v>34189821</v>
      </c>
      <c r="L331" s="37">
        <v>7059349</v>
      </c>
      <c r="M331" s="37">
        <v>5671844</v>
      </c>
      <c r="N331" s="37">
        <v>8500269</v>
      </c>
      <c r="O331" s="37">
        <v>2179880</v>
      </c>
      <c r="P331" s="37">
        <v>102165429</v>
      </c>
      <c r="Q331" s="37">
        <v>64369764</v>
      </c>
      <c r="R331" s="37">
        <v>5250000</v>
      </c>
    </row>
    <row r="332" spans="1:18" ht="13.5" customHeight="1">
      <c r="A332" s="20">
        <v>328</v>
      </c>
      <c r="B332" s="45" t="s">
        <v>297</v>
      </c>
      <c r="C332" s="44" t="s">
        <v>125</v>
      </c>
      <c r="D332" s="45" t="s">
        <v>331</v>
      </c>
      <c r="E332" s="20">
        <v>22</v>
      </c>
      <c r="F332" s="20">
        <v>2015</v>
      </c>
      <c r="G332" s="20">
        <v>1</v>
      </c>
      <c r="H332" s="20" t="s">
        <v>202</v>
      </c>
      <c r="I332" s="20" t="s">
        <v>43</v>
      </c>
      <c r="J332" s="20">
        <v>3</v>
      </c>
      <c r="K332" s="35">
        <v>422435</v>
      </c>
      <c r="L332" s="35">
        <v>42806</v>
      </c>
      <c r="M332" s="35">
        <v>32420</v>
      </c>
      <c r="N332" s="35">
        <v>32420</v>
      </c>
      <c r="O332" s="35">
        <v>2206730</v>
      </c>
      <c r="P332" s="35">
        <v>3229804</v>
      </c>
      <c r="Q332" s="35">
        <v>1180681</v>
      </c>
      <c r="R332" s="35">
        <v>208122</v>
      </c>
    </row>
    <row r="333" spans="1:18" ht="13.5" customHeight="1">
      <c r="A333" s="20">
        <v>329</v>
      </c>
      <c r="B333" s="45" t="s">
        <v>297</v>
      </c>
      <c r="C333" s="44" t="s">
        <v>125</v>
      </c>
      <c r="D333" s="45" t="s">
        <v>331</v>
      </c>
      <c r="E333" s="20">
        <v>22</v>
      </c>
      <c r="F333" s="20">
        <v>2015</v>
      </c>
      <c r="G333" s="20">
        <v>2</v>
      </c>
      <c r="H333" s="20" t="s">
        <v>203</v>
      </c>
      <c r="I333" s="20" t="s">
        <v>44</v>
      </c>
      <c r="J333" s="20">
        <v>6</v>
      </c>
      <c r="K333" s="35">
        <v>1031529</v>
      </c>
      <c r="L333" s="35">
        <v>46216</v>
      </c>
      <c r="M333" s="35">
        <v>31428</v>
      </c>
      <c r="N333" s="35">
        <v>31428</v>
      </c>
      <c r="O333" s="35">
        <v>2281693</v>
      </c>
      <c r="P333" s="35">
        <v>3230398</v>
      </c>
      <c r="Q333" s="35">
        <v>1198918</v>
      </c>
      <c r="R333" s="35">
        <v>208122</v>
      </c>
    </row>
    <row r="334" spans="1:18" ht="13.5" customHeight="1">
      <c r="A334" s="20">
        <v>330</v>
      </c>
      <c r="B334" s="45" t="s">
        <v>297</v>
      </c>
      <c r="C334" s="44" t="s">
        <v>125</v>
      </c>
      <c r="D334" s="45" t="s">
        <v>331</v>
      </c>
      <c r="E334" s="20">
        <v>22</v>
      </c>
      <c r="F334" s="20">
        <v>2015</v>
      </c>
      <c r="G334" s="20">
        <v>3</v>
      </c>
      <c r="H334" s="20" t="s">
        <v>204</v>
      </c>
      <c r="I334" s="20" t="s">
        <v>51</v>
      </c>
      <c r="J334" s="20">
        <v>9</v>
      </c>
      <c r="K334" s="35">
        <v>1534343</v>
      </c>
      <c r="L334" s="35">
        <v>35799</v>
      </c>
      <c r="M334" s="35">
        <v>25034</v>
      </c>
      <c r="N334" s="35">
        <v>25034</v>
      </c>
      <c r="O334" s="35">
        <v>2261687</v>
      </c>
      <c r="P334" s="35">
        <v>3302384</v>
      </c>
      <c r="Q334" s="35">
        <v>1277297</v>
      </c>
      <c r="R334" s="35">
        <v>208122</v>
      </c>
    </row>
    <row r="335" spans="1:18" ht="13.5" customHeight="1">
      <c r="A335" s="20">
        <v>331</v>
      </c>
      <c r="B335" s="45" t="s">
        <v>297</v>
      </c>
      <c r="C335" s="44" t="s">
        <v>125</v>
      </c>
      <c r="D335" s="45" t="s">
        <v>331</v>
      </c>
      <c r="E335" s="20">
        <v>22</v>
      </c>
      <c r="F335" s="20">
        <v>2015</v>
      </c>
      <c r="G335" s="20">
        <v>4</v>
      </c>
      <c r="H335" s="20" t="s">
        <v>205</v>
      </c>
      <c r="I335" s="20" t="s">
        <v>52</v>
      </c>
      <c r="J335" s="20">
        <v>12</v>
      </c>
      <c r="K335" s="35">
        <v>1987524</v>
      </c>
      <c r="L335" s="35">
        <v>131042</v>
      </c>
      <c r="M335" s="35">
        <v>121190</v>
      </c>
      <c r="N335" s="35">
        <v>121190</v>
      </c>
      <c r="O335" s="35">
        <v>2276173</v>
      </c>
      <c r="P335" s="35">
        <v>3214476</v>
      </c>
      <c r="Q335" s="35">
        <v>1103178</v>
      </c>
      <c r="R335" s="35">
        <v>208122</v>
      </c>
    </row>
    <row r="336" spans="1:18" ht="13.5" customHeight="1">
      <c r="A336" s="20">
        <v>332</v>
      </c>
      <c r="B336" s="45" t="s">
        <v>297</v>
      </c>
      <c r="C336" s="44" t="s">
        <v>125</v>
      </c>
      <c r="D336" s="45" t="s">
        <v>331</v>
      </c>
      <c r="E336" s="20">
        <v>22</v>
      </c>
      <c r="F336" s="20">
        <v>2016</v>
      </c>
      <c r="G336" s="20">
        <v>1</v>
      </c>
      <c r="H336" s="20" t="s">
        <v>206</v>
      </c>
      <c r="I336" s="20" t="s">
        <v>43</v>
      </c>
      <c r="J336" s="20">
        <v>3</v>
      </c>
      <c r="K336" s="35">
        <v>469805</v>
      </c>
      <c r="L336" s="35">
        <v>47569</v>
      </c>
      <c r="M336" s="35">
        <v>32347</v>
      </c>
      <c r="N336" s="35">
        <v>32347</v>
      </c>
      <c r="O336" s="35">
        <v>2240640</v>
      </c>
      <c r="P336" s="35">
        <v>3304645</v>
      </c>
      <c r="Q336" s="35">
        <v>1161000</v>
      </c>
      <c r="R336" s="35">
        <v>208122</v>
      </c>
    </row>
    <row r="337" spans="1:18" ht="13.5" customHeight="1">
      <c r="A337" s="20">
        <v>333</v>
      </c>
      <c r="B337" s="45" t="s">
        <v>297</v>
      </c>
      <c r="C337" s="44" t="s">
        <v>125</v>
      </c>
      <c r="D337" s="45" t="s">
        <v>331</v>
      </c>
      <c r="E337" s="20">
        <v>22</v>
      </c>
      <c r="F337" s="20">
        <v>2016</v>
      </c>
      <c r="G337" s="20">
        <v>2</v>
      </c>
      <c r="H337" s="20" t="s">
        <v>207</v>
      </c>
      <c r="I337" s="20" t="s">
        <v>44</v>
      </c>
      <c r="J337" s="20">
        <v>6</v>
      </c>
      <c r="K337" s="35">
        <v>926607</v>
      </c>
      <c r="L337" s="35">
        <v>33450</v>
      </c>
      <c r="M337" s="35">
        <v>12841</v>
      </c>
      <c r="N337" s="35">
        <v>12841</v>
      </c>
      <c r="O337" s="35">
        <v>2198519</v>
      </c>
      <c r="P337" s="35">
        <v>3444058</v>
      </c>
      <c r="Q337" s="35">
        <v>1327412</v>
      </c>
      <c r="R337" s="35">
        <v>208122</v>
      </c>
    </row>
    <row r="338" spans="1:18" ht="13.5" customHeight="1">
      <c r="A338" s="20">
        <v>334</v>
      </c>
      <c r="B338" s="45" t="s">
        <v>297</v>
      </c>
      <c r="C338" s="44" t="s">
        <v>125</v>
      </c>
      <c r="D338" s="45" t="s">
        <v>331</v>
      </c>
      <c r="E338" s="20">
        <v>22</v>
      </c>
      <c r="F338" s="20">
        <v>2016</v>
      </c>
      <c r="G338" s="20">
        <v>3</v>
      </c>
      <c r="H338" s="20" t="s">
        <v>208</v>
      </c>
      <c r="I338" s="20" t="s">
        <v>51</v>
      </c>
      <c r="J338" s="20">
        <v>9</v>
      </c>
      <c r="K338" s="35">
        <v>1721582</v>
      </c>
      <c r="L338" s="35">
        <v>-87726</v>
      </c>
      <c r="M338" s="35">
        <v>-96130</v>
      </c>
      <c r="N338" s="35">
        <v>-96130</v>
      </c>
      <c r="O338" s="35">
        <v>2150887</v>
      </c>
      <c r="P338" s="35">
        <v>3529139</v>
      </c>
      <c r="Q338" s="35">
        <v>1468222</v>
      </c>
      <c r="R338" s="35">
        <v>208122</v>
      </c>
    </row>
    <row r="339" spans="1:18" ht="13.5" customHeight="1">
      <c r="A339" s="20">
        <v>335</v>
      </c>
      <c r="B339" s="45" t="s">
        <v>297</v>
      </c>
      <c r="C339" s="44" t="s">
        <v>125</v>
      </c>
      <c r="D339" s="45" t="s">
        <v>331</v>
      </c>
      <c r="E339" s="20">
        <v>22</v>
      </c>
      <c r="F339" s="20">
        <v>2016</v>
      </c>
      <c r="G339" s="20">
        <v>4</v>
      </c>
      <c r="H339" s="20" t="s">
        <v>209</v>
      </c>
      <c r="I339" s="20" t="s">
        <v>46</v>
      </c>
      <c r="J339" s="20">
        <v>12</v>
      </c>
      <c r="K339" s="35">
        <v>1983769</v>
      </c>
      <c r="L339" s="35">
        <v>121457</v>
      </c>
      <c r="M339" s="35">
        <v>76289</v>
      </c>
      <c r="N339" s="35">
        <v>76289</v>
      </c>
      <c r="O339" s="35">
        <v>2109428</v>
      </c>
      <c r="P339" s="35">
        <v>3630953</v>
      </c>
      <c r="Q339" s="35">
        <v>1458252</v>
      </c>
      <c r="R339" s="35">
        <v>208122</v>
      </c>
    </row>
    <row r="340" spans="1:18" ht="13.5" customHeight="1">
      <c r="A340" s="20">
        <v>336</v>
      </c>
      <c r="B340" s="45" t="s">
        <v>297</v>
      </c>
      <c r="C340" s="44" t="s">
        <v>125</v>
      </c>
      <c r="D340" s="45" t="s">
        <v>331</v>
      </c>
      <c r="E340" s="20">
        <v>22</v>
      </c>
      <c r="F340" s="20">
        <v>2017</v>
      </c>
      <c r="G340" s="20">
        <v>1</v>
      </c>
      <c r="H340" s="20" t="s">
        <v>210</v>
      </c>
      <c r="I340" s="20" t="s">
        <v>43</v>
      </c>
      <c r="J340" s="20">
        <v>3</v>
      </c>
      <c r="K340" s="35">
        <v>601212</v>
      </c>
      <c r="L340" s="35">
        <v>83317</v>
      </c>
      <c r="M340" s="35">
        <v>56655</v>
      </c>
      <c r="N340" s="35">
        <v>56655</v>
      </c>
      <c r="O340" s="35">
        <v>2056643</v>
      </c>
      <c r="P340" s="35">
        <v>3806113</v>
      </c>
      <c r="Q340" s="35">
        <v>1576757</v>
      </c>
      <c r="R340" s="35">
        <v>208122</v>
      </c>
    </row>
    <row r="341" spans="1:18" ht="13.5" customHeight="1">
      <c r="A341" s="20">
        <v>337</v>
      </c>
      <c r="B341" s="45" t="s">
        <v>297</v>
      </c>
      <c r="C341" s="44" t="s">
        <v>125</v>
      </c>
      <c r="D341" s="45" t="s">
        <v>331</v>
      </c>
      <c r="E341" s="20">
        <v>22</v>
      </c>
      <c r="F341" s="20">
        <v>2017</v>
      </c>
      <c r="G341" s="20">
        <v>2</v>
      </c>
      <c r="H341" s="20" t="s">
        <v>212</v>
      </c>
      <c r="I341" s="20" t="s">
        <v>44</v>
      </c>
      <c r="J341" s="20">
        <v>6</v>
      </c>
      <c r="K341" s="35">
        <v>285920</v>
      </c>
      <c r="L341" s="35">
        <v>116085</v>
      </c>
      <c r="M341" s="35">
        <v>79781</v>
      </c>
      <c r="N341" s="35">
        <v>79781</v>
      </c>
      <c r="O341" s="35">
        <v>2022754</v>
      </c>
      <c r="P341" s="35">
        <v>4101782</v>
      </c>
      <c r="Q341" s="35">
        <v>1800966</v>
      </c>
      <c r="R341" s="35">
        <v>208122</v>
      </c>
    </row>
    <row r="342" spans="1:18" ht="13.5" customHeight="1">
      <c r="A342" s="20">
        <v>338</v>
      </c>
      <c r="B342" s="45" t="s">
        <v>297</v>
      </c>
      <c r="C342" s="44" t="s">
        <v>125</v>
      </c>
      <c r="D342" s="45" t="s">
        <v>331</v>
      </c>
      <c r="E342" s="20">
        <v>22</v>
      </c>
      <c r="F342" s="20">
        <v>2017</v>
      </c>
      <c r="G342" s="20">
        <v>3</v>
      </c>
      <c r="H342" s="20" t="s">
        <v>213</v>
      </c>
      <c r="I342" s="20" t="s">
        <v>51</v>
      </c>
      <c r="J342" s="20">
        <v>9</v>
      </c>
      <c r="K342" s="35">
        <v>1718681</v>
      </c>
      <c r="L342" s="35">
        <v>307590</v>
      </c>
      <c r="M342" s="35">
        <v>223485</v>
      </c>
      <c r="N342" s="35">
        <v>223485</v>
      </c>
      <c r="O342" s="35">
        <v>1973845</v>
      </c>
      <c r="P342" s="35">
        <v>4173760</v>
      </c>
      <c r="Q342" s="35">
        <v>1814812</v>
      </c>
      <c r="R342" s="35">
        <v>208122</v>
      </c>
    </row>
    <row r="343" spans="1:18" ht="13.5" customHeight="1">
      <c r="A343" s="20">
        <v>339</v>
      </c>
      <c r="B343" s="45" t="s">
        <v>297</v>
      </c>
      <c r="C343" s="44" t="s">
        <v>125</v>
      </c>
      <c r="D343" s="45" t="s">
        <v>331</v>
      </c>
      <c r="E343" s="20">
        <v>22</v>
      </c>
      <c r="F343" s="20">
        <v>2017</v>
      </c>
      <c r="G343" s="20">
        <v>4</v>
      </c>
      <c r="H343" s="20" t="s">
        <v>211</v>
      </c>
      <c r="I343" s="20" t="s">
        <v>46</v>
      </c>
      <c r="J343" s="20">
        <v>12</v>
      </c>
      <c r="K343" s="35">
        <v>2545035</v>
      </c>
      <c r="L343" s="35">
        <v>383886</v>
      </c>
      <c r="M343" s="35">
        <v>233946</v>
      </c>
      <c r="N343" s="35">
        <v>233946</v>
      </c>
      <c r="O343" s="35">
        <v>1923885</v>
      </c>
      <c r="P343" s="35">
        <v>4248556</v>
      </c>
      <c r="Q343" s="35">
        <v>1856369</v>
      </c>
      <c r="R343" s="35">
        <v>208122</v>
      </c>
    </row>
    <row r="344" spans="1:18" ht="13.5" customHeight="1">
      <c r="A344" s="20">
        <v>340</v>
      </c>
      <c r="B344" s="45" t="s">
        <v>297</v>
      </c>
      <c r="C344" s="44" t="s">
        <v>125</v>
      </c>
      <c r="D344" s="45" t="s">
        <v>331</v>
      </c>
      <c r="E344" s="20">
        <v>22</v>
      </c>
      <c r="F344" s="20">
        <v>2018</v>
      </c>
      <c r="G344" s="20">
        <v>1</v>
      </c>
      <c r="H344" s="20" t="s">
        <v>257</v>
      </c>
      <c r="I344" s="20" t="s">
        <v>43</v>
      </c>
      <c r="J344" s="20">
        <v>3</v>
      </c>
      <c r="K344" s="35">
        <v>630719</v>
      </c>
      <c r="L344" s="35">
        <v>67203</v>
      </c>
      <c r="M344" s="35">
        <v>45698</v>
      </c>
      <c r="N344" s="35">
        <v>45698</v>
      </c>
      <c r="O344" s="35">
        <v>1874359</v>
      </c>
      <c r="P344" s="35">
        <v>4403374</v>
      </c>
      <c r="Q344" s="35">
        <v>1965489</v>
      </c>
      <c r="R344" s="35">
        <v>208122</v>
      </c>
    </row>
    <row r="345" spans="1:18" ht="13.5" customHeight="1">
      <c r="A345" s="20">
        <v>341</v>
      </c>
      <c r="B345" s="45" t="s">
        <v>297</v>
      </c>
      <c r="C345" s="44" t="s">
        <v>125</v>
      </c>
      <c r="D345" s="45" t="s">
        <v>331</v>
      </c>
      <c r="E345" s="20">
        <v>22</v>
      </c>
      <c r="F345" s="20">
        <v>2018</v>
      </c>
      <c r="G345" s="20">
        <v>2</v>
      </c>
      <c r="H345" s="20" t="s">
        <v>264</v>
      </c>
      <c r="I345" s="20" t="s">
        <v>44</v>
      </c>
      <c r="J345" s="20">
        <f>G345*3</f>
        <v>6</v>
      </c>
      <c r="K345" s="37">
        <v>1367923</v>
      </c>
      <c r="L345" s="37">
        <v>213480</v>
      </c>
      <c r="M345" s="37">
        <v>147348</v>
      </c>
      <c r="N345" s="37">
        <v>147348</v>
      </c>
      <c r="O345" s="37">
        <v>2069601</v>
      </c>
      <c r="P345" s="37">
        <v>4458929</v>
      </c>
      <c r="Q345" s="37">
        <v>1906102</v>
      </c>
      <c r="R345" s="37">
        <v>208122</v>
      </c>
    </row>
    <row r="346" spans="1:18" ht="13.5" customHeight="1">
      <c r="A346" s="20">
        <v>342</v>
      </c>
      <c r="B346" s="45" t="s">
        <v>297</v>
      </c>
      <c r="C346" s="44" t="s">
        <v>125</v>
      </c>
      <c r="D346" s="45" t="s">
        <v>331</v>
      </c>
      <c r="E346" s="20">
        <v>22</v>
      </c>
      <c r="F346" s="20">
        <v>2018</v>
      </c>
      <c r="G346" s="20">
        <v>3</v>
      </c>
      <c r="H346" s="20" t="s">
        <v>256</v>
      </c>
      <c r="I346" s="20" t="s">
        <v>51</v>
      </c>
      <c r="J346" s="20">
        <f>G346*3</f>
        <v>9</v>
      </c>
      <c r="K346" s="37">
        <v>2021171</v>
      </c>
      <c r="L346" s="37">
        <v>316586</v>
      </c>
      <c r="M346" s="37">
        <v>224569</v>
      </c>
      <c r="N346" s="37">
        <v>224569</v>
      </c>
      <c r="O346" s="37">
        <v>1992453</v>
      </c>
      <c r="P346" s="37">
        <v>4470045</v>
      </c>
      <c r="Q346" s="37">
        <v>1839996</v>
      </c>
      <c r="R346" s="37">
        <v>208122</v>
      </c>
    </row>
    <row r="347" spans="1:18" ht="13.5" customHeight="1">
      <c r="A347" s="20">
        <v>343</v>
      </c>
      <c r="B347" s="45" t="s">
        <v>297</v>
      </c>
      <c r="C347" s="44" t="s">
        <v>125</v>
      </c>
      <c r="D347" s="45" t="s">
        <v>331</v>
      </c>
      <c r="E347" s="20">
        <v>22</v>
      </c>
      <c r="F347" s="20">
        <v>2018</v>
      </c>
      <c r="G347" s="20">
        <v>4</v>
      </c>
      <c r="H347" s="20" t="s">
        <v>265</v>
      </c>
      <c r="I347" s="20" t="s">
        <v>46</v>
      </c>
      <c r="J347" s="20">
        <v>12</v>
      </c>
      <c r="K347" s="37">
        <v>2869713</v>
      </c>
      <c r="L347" s="37">
        <v>558569</v>
      </c>
      <c r="M347" s="37">
        <v>357604</v>
      </c>
      <c r="N347" s="37">
        <v>357604</v>
      </c>
      <c r="O347" s="37">
        <v>2141828</v>
      </c>
      <c r="P347" s="37">
        <v>4491256</v>
      </c>
      <c r="Q347" s="37">
        <v>1828719</v>
      </c>
      <c r="R347" s="37">
        <v>208122</v>
      </c>
    </row>
    <row r="348" spans="1:18" ht="13.5" customHeight="1">
      <c r="A348" s="20">
        <v>344</v>
      </c>
      <c r="B348" s="45" t="s">
        <v>297</v>
      </c>
      <c r="C348" s="44" t="s">
        <v>125</v>
      </c>
      <c r="D348" s="45" t="s">
        <v>331</v>
      </c>
      <c r="E348" s="20">
        <v>22</v>
      </c>
      <c r="F348" s="20">
        <v>2019</v>
      </c>
      <c r="G348" s="20">
        <v>1</v>
      </c>
      <c r="H348" s="20" t="s">
        <v>277</v>
      </c>
      <c r="I348" s="20" t="s">
        <v>43</v>
      </c>
      <c r="J348" s="20">
        <v>3</v>
      </c>
      <c r="K348" s="37">
        <v>705930</v>
      </c>
      <c r="L348" s="37">
        <v>102978</v>
      </c>
      <c r="M348" s="37">
        <v>70025</v>
      </c>
      <c r="N348" s="37">
        <v>70025</v>
      </c>
      <c r="O348" s="37">
        <v>2085543</v>
      </c>
      <c r="P348" s="37">
        <v>4604061</v>
      </c>
      <c r="Q348" s="37">
        <v>1837201</v>
      </c>
      <c r="R348" s="37">
        <v>208122</v>
      </c>
    </row>
    <row r="349" spans="1:18" ht="13.5" customHeight="1">
      <c r="A349" s="20">
        <v>345</v>
      </c>
      <c r="B349" s="45" t="s">
        <v>297</v>
      </c>
      <c r="C349" s="44" t="s">
        <v>125</v>
      </c>
      <c r="D349" s="45" t="s">
        <v>331</v>
      </c>
      <c r="E349" s="20">
        <v>22</v>
      </c>
      <c r="F349" s="20">
        <v>2019</v>
      </c>
      <c r="G349" s="20">
        <v>2</v>
      </c>
      <c r="H349" s="20" t="s">
        <v>278</v>
      </c>
      <c r="I349" s="20" t="s">
        <v>44</v>
      </c>
      <c r="J349" s="20">
        <v>6</v>
      </c>
      <c r="K349" s="37">
        <v>1480586</v>
      </c>
      <c r="L349" s="37">
        <v>188867</v>
      </c>
      <c r="M349" s="37">
        <v>128429</v>
      </c>
      <c r="N349" s="37">
        <v>128429</v>
      </c>
      <c r="O349" s="37">
        <v>2033591</v>
      </c>
      <c r="P349" s="37">
        <v>4530926</v>
      </c>
      <c r="Q349" s="37">
        <v>1806559</v>
      </c>
      <c r="R349" s="37">
        <v>208122</v>
      </c>
    </row>
    <row r="350" spans="1:18" ht="13.5" customHeight="1">
      <c r="A350" s="20">
        <v>346</v>
      </c>
      <c r="B350" s="45" t="s">
        <v>297</v>
      </c>
      <c r="C350" s="44" t="s">
        <v>125</v>
      </c>
      <c r="D350" s="45" t="s">
        <v>331</v>
      </c>
      <c r="E350" s="20">
        <v>22</v>
      </c>
      <c r="F350" s="20">
        <v>2019</v>
      </c>
      <c r="G350" s="20">
        <v>3</v>
      </c>
      <c r="H350" s="20" t="s">
        <v>279</v>
      </c>
      <c r="I350" s="20" t="s">
        <v>51</v>
      </c>
      <c r="J350" s="20">
        <v>9</v>
      </c>
      <c r="K350" s="37">
        <v>2163915</v>
      </c>
      <c r="L350" s="37">
        <v>193916</v>
      </c>
      <c r="M350" s="37">
        <v>131453</v>
      </c>
      <c r="N350" s="37">
        <v>131453</v>
      </c>
      <c r="O350" s="37">
        <v>2115116</v>
      </c>
      <c r="P350" s="37">
        <v>4421759</v>
      </c>
      <c r="Q350" s="37">
        <v>1694370</v>
      </c>
      <c r="R350" s="37">
        <v>208122</v>
      </c>
    </row>
    <row r="351" spans="1:18" ht="13.5" customHeight="1">
      <c r="A351" s="20">
        <v>347</v>
      </c>
      <c r="B351" s="45" t="s">
        <v>297</v>
      </c>
      <c r="C351" s="44" t="s">
        <v>125</v>
      </c>
      <c r="D351" s="45" t="s">
        <v>331</v>
      </c>
      <c r="E351" s="20">
        <v>22</v>
      </c>
      <c r="F351" s="20">
        <v>2019</v>
      </c>
      <c r="G351" s="20">
        <v>4</v>
      </c>
      <c r="H351" s="20" t="s">
        <v>281</v>
      </c>
      <c r="I351" s="20" t="s">
        <v>46</v>
      </c>
      <c r="J351" s="20">
        <v>12</v>
      </c>
      <c r="K351" s="37">
        <v>3069866</v>
      </c>
      <c r="L351" s="37">
        <v>340013</v>
      </c>
      <c r="M351" s="37">
        <v>231209</v>
      </c>
      <c r="N351" s="37">
        <v>231209</v>
      </c>
      <c r="O351" s="37">
        <v>2240258</v>
      </c>
      <c r="P351" s="37">
        <v>4835104</v>
      </c>
      <c r="Q351" s="37">
        <v>2002786</v>
      </c>
      <c r="R351" s="37">
        <v>208122</v>
      </c>
    </row>
    <row r="352" spans="1:18" ht="13.5" customHeight="1">
      <c r="A352" s="20">
        <v>348</v>
      </c>
      <c r="B352" s="45" t="s">
        <v>297</v>
      </c>
      <c r="C352" s="44" t="s">
        <v>125</v>
      </c>
      <c r="D352" s="45" t="s">
        <v>331</v>
      </c>
      <c r="E352" s="20">
        <v>22</v>
      </c>
      <c r="F352" s="20">
        <v>2020</v>
      </c>
      <c r="G352" s="49">
        <v>1</v>
      </c>
      <c r="H352" s="20" t="s">
        <v>309</v>
      </c>
      <c r="I352" s="20" t="s">
        <v>43</v>
      </c>
      <c r="J352" s="20">
        <v>3</v>
      </c>
      <c r="K352" s="37">
        <v>825987</v>
      </c>
      <c r="L352" s="37">
        <v>105948</v>
      </c>
      <c r="M352" s="37">
        <v>105948</v>
      </c>
      <c r="N352" s="37">
        <v>105948</v>
      </c>
      <c r="O352" s="37">
        <v>2185548</v>
      </c>
      <c r="P352" s="37">
        <v>4986046</v>
      </c>
      <c r="Q352" s="37">
        <v>2284531</v>
      </c>
      <c r="R352" s="37">
        <v>208122</v>
      </c>
    </row>
    <row r="353" spans="1:18" ht="13.5" customHeight="1">
      <c r="A353" s="20">
        <v>349</v>
      </c>
      <c r="B353" s="45" t="s">
        <v>297</v>
      </c>
      <c r="C353" s="44" t="s">
        <v>125</v>
      </c>
      <c r="D353" s="45" t="s">
        <v>331</v>
      </c>
      <c r="E353" s="20">
        <v>22</v>
      </c>
      <c r="F353" s="20">
        <v>2020</v>
      </c>
      <c r="G353" s="49">
        <v>2</v>
      </c>
      <c r="H353" s="20" t="s">
        <v>310</v>
      </c>
      <c r="I353" s="20" t="s">
        <v>44</v>
      </c>
      <c r="J353" s="20">
        <v>6</v>
      </c>
      <c r="K353" s="37">
        <v>1476407</v>
      </c>
      <c r="L353" s="37">
        <v>193593</v>
      </c>
      <c r="M353" s="37">
        <v>127079</v>
      </c>
      <c r="N353" s="37">
        <v>127079</v>
      </c>
      <c r="O353" s="37">
        <v>2128459</v>
      </c>
      <c r="P353" s="37">
        <v>4893459</v>
      </c>
      <c r="Q353" s="37">
        <v>2104324</v>
      </c>
      <c r="R353" s="37">
        <v>208122</v>
      </c>
    </row>
    <row r="354" spans="1:18" ht="13.5" customHeight="1">
      <c r="A354" s="20">
        <v>350</v>
      </c>
      <c r="B354" s="45" t="s">
        <v>302</v>
      </c>
      <c r="C354" s="44" t="s">
        <v>175</v>
      </c>
      <c r="D354" s="45" t="s">
        <v>332</v>
      </c>
      <c r="E354" s="20">
        <v>24</v>
      </c>
      <c r="F354" s="20">
        <v>2015</v>
      </c>
      <c r="G354" s="20">
        <v>1</v>
      </c>
      <c r="H354" s="20" t="s">
        <v>202</v>
      </c>
      <c r="I354" s="20" t="s">
        <v>43</v>
      </c>
      <c r="J354" s="20">
        <v>3</v>
      </c>
      <c r="K354" s="35">
        <v>705930</v>
      </c>
      <c r="L354" s="35">
        <v>102978</v>
      </c>
      <c r="M354" s="35">
        <v>70025</v>
      </c>
      <c r="N354" s="35">
        <v>70025</v>
      </c>
      <c r="O354" s="35">
        <v>1418092</v>
      </c>
      <c r="P354" s="35">
        <v>3905021</v>
      </c>
      <c r="Q354" s="35">
        <v>1375167</v>
      </c>
      <c r="R354" s="35">
        <v>144912</v>
      </c>
    </row>
    <row r="355" spans="1:18" ht="13.5" customHeight="1">
      <c r="A355" s="20">
        <v>351</v>
      </c>
      <c r="B355" s="45" t="s">
        <v>302</v>
      </c>
      <c r="C355" s="44" t="s">
        <v>175</v>
      </c>
      <c r="D355" s="45" t="s">
        <v>332</v>
      </c>
      <c r="E355" s="20">
        <v>24</v>
      </c>
      <c r="F355" s="20">
        <v>2015</v>
      </c>
      <c r="G355" s="20">
        <v>2</v>
      </c>
      <c r="H355" s="20" t="s">
        <v>203</v>
      </c>
      <c r="I355" s="20" t="s">
        <v>44</v>
      </c>
      <c r="J355" s="20">
        <v>6</v>
      </c>
      <c r="K355" s="35">
        <v>1412170</v>
      </c>
      <c r="L355" s="35">
        <v>237316</v>
      </c>
      <c r="M355" s="35">
        <v>161375</v>
      </c>
      <c r="N355" s="35">
        <v>161375</v>
      </c>
      <c r="O355" s="35">
        <v>1898055</v>
      </c>
      <c r="P355" s="35">
        <v>4030490</v>
      </c>
      <c r="Q355" s="35">
        <v>1409286</v>
      </c>
      <c r="R355" s="35">
        <v>144912</v>
      </c>
    </row>
    <row r="356" spans="1:18" ht="13.5" customHeight="1">
      <c r="A356" s="20">
        <v>352</v>
      </c>
      <c r="B356" s="45" t="s">
        <v>302</v>
      </c>
      <c r="C356" s="44" t="s">
        <v>175</v>
      </c>
      <c r="D356" s="45" t="s">
        <v>332</v>
      </c>
      <c r="E356" s="20">
        <v>24</v>
      </c>
      <c r="F356" s="20">
        <v>2015</v>
      </c>
      <c r="G356" s="20">
        <v>3</v>
      </c>
      <c r="H356" s="20" t="s">
        <v>204</v>
      </c>
      <c r="I356" s="20" t="s">
        <v>51</v>
      </c>
      <c r="J356" s="20">
        <v>9</v>
      </c>
      <c r="K356" s="35">
        <v>2152479</v>
      </c>
      <c r="L356" s="35">
        <v>303381</v>
      </c>
      <c r="M356" s="35">
        <v>206299</v>
      </c>
      <c r="N356" s="35">
        <v>206299</v>
      </c>
      <c r="O356" s="35">
        <v>894591</v>
      </c>
      <c r="P356" s="35">
        <v>3765244</v>
      </c>
      <c r="Q356" s="35">
        <v>1316484</v>
      </c>
      <c r="R356" s="35">
        <v>144912</v>
      </c>
    </row>
    <row r="357" spans="1:18" ht="13.5" customHeight="1">
      <c r="A357" s="20">
        <v>353</v>
      </c>
      <c r="B357" s="45" t="s">
        <v>302</v>
      </c>
      <c r="C357" s="44" t="s">
        <v>175</v>
      </c>
      <c r="D357" s="45" t="s">
        <v>332</v>
      </c>
      <c r="E357" s="20">
        <v>24</v>
      </c>
      <c r="F357" s="20">
        <v>2015</v>
      </c>
      <c r="G357" s="20">
        <v>4</v>
      </c>
      <c r="H357" s="20" t="s">
        <v>205</v>
      </c>
      <c r="I357" s="20" t="s">
        <v>52</v>
      </c>
      <c r="J357" s="20">
        <v>12</v>
      </c>
      <c r="K357" s="35">
        <v>3022264</v>
      </c>
      <c r="L357" s="35">
        <v>565212</v>
      </c>
      <c r="M357" s="35">
        <v>330316</v>
      </c>
      <c r="N357" s="35">
        <v>344868</v>
      </c>
      <c r="O357" s="35">
        <v>1046326</v>
      </c>
      <c r="P357" s="35">
        <v>3895870</v>
      </c>
      <c r="Q357" s="35">
        <v>1308540</v>
      </c>
      <c r="R357" s="35">
        <v>144912</v>
      </c>
    </row>
    <row r="358" spans="1:18" ht="13.5" customHeight="1">
      <c r="A358" s="20">
        <v>354</v>
      </c>
      <c r="B358" s="45" t="s">
        <v>302</v>
      </c>
      <c r="C358" s="44" t="s">
        <v>175</v>
      </c>
      <c r="D358" s="45" t="s">
        <v>332</v>
      </c>
      <c r="E358" s="20">
        <v>24</v>
      </c>
      <c r="F358" s="20">
        <v>2016</v>
      </c>
      <c r="G358" s="20">
        <v>1</v>
      </c>
      <c r="H358" s="20" t="s">
        <v>206</v>
      </c>
      <c r="I358" s="20" t="s">
        <v>43</v>
      </c>
      <c r="J358" s="20">
        <v>3</v>
      </c>
      <c r="K358" s="35">
        <v>760068</v>
      </c>
      <c r="L358" s="35">
        <v>35008</v>
      </c>
      <c r="M358" s="35">
        <v>23805</v>
      </c>
      <c r="N358" s="35">
        <v>23805</v>
      </c>
      <c r="O358" s="35">
        <v>1025398</v>
      </c>
      <c r="P358" s="35">
        <v>4064649</v>
      </c>
      <c r="Q358" s="35">
        <v>1453514</v>
      </c>
      <c r="R358" s="35">
        <v>144912</v>
      </c>
    </row>
    <row r="359" spans="1:18" ht="13.5" customHeight="1">
      <c r="A359" s="20">
        <v>355</v>
      </c>
      <c r="B359" s="45" t="s">
        <v>302</v>
      </c>
      <c r="C359" s="44" t="s">
        <v>175</v>
      </c>
      <c r="D359" s="45" t="s">
        <v>332</v>
      </c>
      <c r="E359" s="20">
        <v>24</v>
      </c>
      <c r="F359" s="20">
        <v>2016</v>
      </c>
      <c r="G359" s="20">
        <v>2</v>
      </c>
      <c r="H359" s="20" t="s">
        <v>207</v>
      </c>
      <c r="I359" s="20" t="s">
        <v>44</v>
      </c>
      <c r="J359" s="20">
        <v>6</v>
      </c>
      <c r="K359" s="35">
        <v>1244608</v>
      </c>
      <c r="L359" s="35">
        <v>87881</v>
      </c>
      <c r="M359" s="35">
        <v>59759</v>
      </c>
      <c r="N359" s="35">
        <v>59759</v>
      </c>
      <c r="O359" s="35">
        <v>1017516</v>
      </c>
      <c r="P359" s="35">
        <v>3674505</v>
      </c>
      <c r="Q359" s="35">
        <v>1244784</v>
      </c>
      <c r="R359" s="35">
        <v>144912</v>
      </c>
    </row>
    <row r="360" spans="1:18" ht="13.5" customHeight="1">
      <c r="A360" s="20">
        <v>356</v>
      </c>
      <c r="B360" s="45" t="s">
        <v>302</v>
      </c>
      <c r="C360" s="44" t="s">
        <v>175</v>
      </c>
      <c r="D360" s="45" t="s">
        <v>332</v>
      </c>
      <c r="E360" s="20">
        <v>24</v>
      </c>
      <c r="F360" s="20">
        <v>2016</v>
      </c>
      <c r="G360" s="20">
        <v>3</v>
      </c>
      <c r="H360" s="20" t="s">
        <v>208</v>
      </c>
      <c r="I360" s="20" t="s">
        <v>51</v>
      </c>
      <c r="J360" s="20">
        <v>9</v>
      </c>
      <c r="K360" s="35">
        <v>1702388</v>
      </c>
      <c r="L360" s="35">
        <v>29039</v>
      </c>
      <c r="M360" s="35">
        <v>19474</v>
      </c>
      <c r="N360" s="35">
        <v>144912</v>
      </c>
      <c r="O360" s="35">
        <v>1125230</v>
      </c>
      <c r="P360" s="35">
        <v>3638703</v>
      </c>
      <c r="Q360" s="35">
        <v>1234507</v>
      </c>
      <c r="R360" s="35">
        <v>144912</v>
      </c>
    </row>
    <row r="361" spans="1:18" ht="13.5" customHeight="1">
      <c r="A361" s="20">
        <v>357</v>
      </c>
      <c r="B361" s="45" t="s">
        <v>302</v>
      </c>
      <c r="C361" s="44" t="s">
        <v>175</v>
      </c>
      <c r="D361" s="45" t="s">
        <v>332</v>
      </c>
      <c r="E361" s="20">
        <v>24</v>
      </c>
      <c r="F361" s="20">
        <v>2016</v>
      </c>
      <c r="G361" s="20">
        <v>4</v>
      </c>
      <c r="H361" s="20" t="s">
        <v>209</v>
      </c>
      <c r="I361" s="20" t="s">
        <v>46</v>
      </c>
      <c r="J361" s="20">
        <v>12</v>
      </c>
      <c r="K361" s="35">
        <v>2602824</v>
      </c>
      <c r="L361" s="35">
        <v>271770</v>
      </c>
      <c r="M361" s="35">
        <v>224007</v>
      </c>
      <c r="N361" s="35">
        <v>234219</v>
      </c>
      <c r="O361" s="35">
        <v>1866843</v>
      </c>
      <c r="P361" s="35">
        <v>4102265</v>
      </c>
      <c r="Q361" s="35">
        <v>1498084</v>
      </c>
      <c r="R361" s="35">
        <v>144912</v>
      </c>
    </row>
    <row r="362" spans="1:18" ht="13.5" customHeight="1">
      <c r="A362" s="20">
        <v>358</v>
      </c>
      <c r="B362" s="45" t="s">
        <v>302</v>
      </c>
      <c r="C362" s="44" t="s">
        <v>175</v>
      </c>
      <c r="D362" s="45" t="s">
        <v>332</v>
      </c>
      <c r="E362" s="20">
        <v>24</v>
      </c>
      <c r="F362" s="20">
        <v>2017</v>
      </c>
      <c r="G362" s="20">
        <v>1</v>
      </c>
      <c r="H362" s="20" t="s">
        <v>210</v>
      </c>
      <c r="I362" s="20" t="s">
        <v>43</v>
      </c>
      <c r="J362" s="20">
        <v>3</v>
      </c>
      <c r="K362" s="35">
        <v>788657</v>
      </c>
      <c r="L362" s="35">
        <v>129995</v>
      </c>
      <c r="M362" s="35">
        <v>88396</v>
      </c>
      <c r="N362" s="35">
        <v>88396</v>
      </c>
      <c r="O362" s="35">
        <v>1903677</v>
      </c>
      <c r="P362" s="35">
        <v>4208709</v>
      </c>
      <c r="Q362" s="35">
        <v>1474533</v>
      </c>
      <c r="R362" s="35">
        <v>144912</v>
      </c>
    </row>
    <row r="363" spans="1:18" ht="13.5" customHeight="1">
      <c r="A363" s="20">
        <v>359</v>
      </c>
      <c r="B363" s="45" t="s">
        <v>302</v>
      </c>
      <c r="C363" s="44" t="s">
        <v>175</v>
      </c>
      <c r="D363" s="45" t="s">
        <v>332</v>
      </c>
      <c r="E363" s="20">
        <v>24</v>
      </c>
      <c r="F363" s="20">
        <v>2017</v>
      </c>
      <c r="G363" s="20">
        <v>2</v>
      </c>
      <c r="H363" s="20" t="s">
        <v>212</v>
      </c>
      <c r="I363" s="20" t="s">
        <v>44</v>
      </c>
      <c r="J363" s="20">
        <v>6</v>
      </c>
      <c r="K363" s="35">
        <v>1458908</v>
      </c>
      <c r="L363" s="35">
        <v>145635</v>
      </c>
      <c r="M363" s="35">
        <v>99032</v>
      </c>
      <c r="N363" s="35">
        <v>107396</v>
      </c>
      <c r="O363" s="35">
        <v>2144336</v>
      </c>
      <c r="P363" s="35">
        <v>4509335</v>
      </c>
      <c r="Q363" s="35">
        <v>1942670</v>
      </c>
      <c r="R363" s="35">
        <v>144912</v>
      </c>
    </row>
    <row r="364" spans="1:18" ht="13.5" customHeight="1">
      <c r="A364" s="20">
        <v>360</v>
      </c>
      <c r="B364" s="45" t="s">
        <v>302</v>
      </c>
      <c r="C364" s="44" t="s">
        <v>175</v>
      </c>
      <c r="D364" s="45" t="s">
        <v>332</v>
      </c>
      <c r="E364" s="20">
        <v>24</v>
      </c>
      <c r="F364" s="20">
        <v>2017</v>
      </c>
      <c r="G364" s="20">
        <v>3</v>
      </c>
      <c r="H364" s="20" t="s">
        <v>213</v>
      </c>
      <c r="I364" s="20" t="s">
        <v>51</v>
      </c>
      <c r="J364" s="20">
        <v>9</v>
      </c>
      <c r="K364" s="35">
        <v>2144156</v>
      </c>
      <c r="L364" s="35">
        <v>167601</v>
      </c>
      <c r="M364" s="35">
        <v>113968</v>
      </c>
      <c r="N364" s="35">
        <v>131427</v>
      </c>
      <c r="O364" s="35">
        <v>2177494</v>
      </c>
      <c r="P364" s="35">
        <v>4280356</v>
      </c>
      <c r="Q364" s="35">
        <v>1689659</v>
      </c>
      <c r="R364" s="35">
        <v>144912</v>
      </c>
    </row>
    <row r="365" spans="1:18" ht="13.5" customHeight="1">
      <c r="A365" s="20">
        <v>361</v>
      </c>
      <c r="B365" s="45" t="s">
        <v>302</v>
      </c>
      <c r="C365" s="44" t="s">
        <v>175</v>
      </c>
      <c r="D365" s="45" t="s">
        <v>332</v>
      </c>
      <c r="E365" s="20">
        <v>24</v>
      </c>
      <c r="F365" s="20">
        <v>2017</v>
      </c>
      <c r="G365" s="20">
        <v>4</v>
      </c>
      <c r="H365" s="20" t="s">
        <v>211</v>
      </c>
      <c r="I365" s="20" t="s">
        <v>46</v>
      </c>
      <c r="J365" s="20">
        <v>12</v>
      </c>
      <c r="K365" s="35">
        <v>3012648</v>
      </c>
      <c r="L365" s="35">
        <v>339456</v>
      </c>
      <c r="M365" s="35">
        <v>246276</v>
      </c>
      <c r="N365" s="35">
        <v>265250</v>
      </c>
      <c r="O365" s="35">
        <v>2208523</v>
      </c>
      <c r="P365" s="35">
        <v>4311424</v>
      </c>
      <c r="Q365" s="35">
        <v>1670280</v>
      </c>
      <c r="R365" s="35">
        <v>144912</v>
      </c>
    </row>
    <row r="366" spans="1:18" ht="13.5" customHeight="1">
      <c r="A366" s="20">
        <v>362</v>
      </c>
      <c r="B366" s="45" t="s">
        <v>302</v>
      </c>
      <c r="C366" s="44" t="s">
        <v>175</v>
      </c>
      <c r="D366" s="45" t="s">
        <v>332</v>
      </c>
      <c r="E366" s="20">
        <v>24</v>
      </c>
      <c r="F366" s="20">
        <v>2018</v>
      </c>
      <c r="G366" s="20">
        <v>1</v>
      </c>
      <c r="H366" s="20" t="s">
        <v>257</v>
      </c>
      <c r="I366" s="20" t="s">
        <v>43</v>
      </c>
      <c r="J366" s="20">
        <v>3</v>
      </c>
      <c r="K366" s="35">
        <v>806334</v>
      </c>
      <c r="L366" s="35">
        <v>103113</v>
      </c>
      <c r="M366" s="35">
        <v>70117</v>
      </c>
      <c r="N366" s="35">
        <v>70117</v>
      </c>
      <c r="O366" s="35">
        <v>2267242</v>
      </c>
      <c r="P366" s="35">
        <v>4373275</v>
      </c>
      <c r="Q366" s="35">
        <v>1662014</v>
      </c>
      <c r="R366" s="35">
        <v>144912</v>
      </c>
    </row>
    <row r="367" spans="1:18" ht="13.5" customHeight="1">
      <c r="A367" s="20">
        <v>363</v>
      </c>
      <c r="B367" s="45" t="s">
        <v>302</v>
      </c>
      <c r="C367" s="21" t="s">
        <v>175</v>
      </c>
      <c r="D367" s="45" t="s">
        <v>332</v>
      </c>
      <c r="E367" s="20">
        <v>24</v>
      </c>
      <c r="F367" s="20">
        <v>2018</v>
      </c>
      <c r="G367" s="20">
        <v>2</v>
      </c>
      <c r="H367" s="20" t="s">
        <v>264</v>
      </c>
      <c r="I367" s="20" t="s">
        <v>44</v>
      </c>
      <c r="J367" s="20">
        <f>G367*3</f>
        <v>6</v>
      </c>
      <c r="K367" s="37">
        <v>1583893</v>
      </c>
      <c r="L367" s="37">
        <v>179350</v>
      </c>
      <c r="M367" s="37">
        <v>121958</v>
      </c>
      <c r="N367" s="37">
        <v>121958</v>
      </c>
      <c r="O367" s="37">
        <v>2362159</v>
      </c>
      <c r="P367" s="37">
        <v>4355286</v>
      </c>
      <c r="Q367" s="37">
        <v>1737095</v>
      </c>
      <c r="R367" s="37">
        <v>144912</v>
      </c>
    </row>
    <row r="368" spans="1:18" ht="13.5" customHeight="1">
      <c r="A368" s="20">
        <v>364</v>
      </c>
      <c r="B368" s="45" t="s">
        <v>302</v>
      </c>
      <c r="C368" s="21" t="s">
        <v>175</v>
      </c>
      <c r="D368" s="45" t="s">
        <v>332</v>
      </c>
      <c r="E368" s="20">
        <v>24</v>
      </c>
      <c r="F368" s="20">
        <v>2018</v>
      </c>
      <c r="G368" s="20">
        <v>3</v>
      </c>
      <c r="H368" s="20" t="s">
        <v>256</v>
      </c>
      <c r="I368" s="20" t="s">
        <v>51</v>
      </c>
      <c r="J368" s="20">
        <f>G368*3</f>
        <v>9</v>
      </c>
      <c r="K368" s="37">
        <v>810162</v>
      </c>
      <c r="L368" s="37">
        <v>87854</v>
      </c>
      <c r="M368" s="37">
        <v>59740</v>
      </c>
      <c r="N368" s="37">
        <v>59740</v>
      </c>
      <c r="O368" s="37">
        <v>2393961</v>
      </c>
      <c r="P368" s="37">
        <v>4488891</v>
      </c>
      <c r="Q368" s="37">
        <v>1810960</v>
      </c>
      <c r="R368" s="37">
        <v>144912</v>
      </c>
    </row>
    <row r="369" spans="1:18" ht="13.5" customHeight="1">
      <c r="A369" s="20">
        <v>365</v>
      </c>
      <c r="B369" s="45" t="s">
        <v>302</v>
      </c>
      <c r="C369" s="21" t="s">
        <v>175</v>
      </c>
      <c r="D369" s="45" t="s">
        <v>332</v>
      </c>
      <c r="E369" s="20">
        <v>24</v>
      </c>
      <c r="F369" s="20">
        <v>2018</v>
      </c>
      <c r="G369" s="20">
        <v>4</v>
      </c>
      <c r="H369" s="20" t="s">
        <v>265</v>
      </c>
      <c r="I369" s="20" t="s">
        <v>46</v>
      </c>
      <c r="J369" s="20">
        <v>12</v>
      </c>
      <c r="K369" s="37">
        <v>3377223</v>
      </c>
      <c r="L369" s="37">
        <v>454328</v>
      </c>
      <c r="M369" s="37">
        <v>320509</v>
      </c>
      <c r="N369" s="37">
        <v>320509</v>
      </c>
      <c r="O369" s="37">
        <v>2410120</v>
      </c>
      <c r="P369" s="37">
        <v>4535299</v>
      </c>
      <c r="Q369" s="37">
        <v>1722247</v>
      </c>
      <c r="R369" s="37">
        <v>144912</v>
      </c>
    </row>
    <row r="370" spans="1:18" ht="13.5" customHeight="1">
      <c r="A370" s="20">
        <v>366</v>
      </c>
      <c r="B370" s="45" t="s">
        <v>302</v>
      </c>
      <c r="C370" s="21" t="s">
        <v>175</v>
      </c>
      <c r="D370" s="45" t="s">
        <v>332</v>
      </c>
      <c r="E370" s="20">
        <v>24</v>
      </c>
      <c r="F370" s="20">
        <v>2019</v>
      </c>
      <c r="G370" s="20">
        <v>1</v>
      </c>
      <c r="H370" s="20" t="s">
        <v>277</v>
      </c>
      <c r="I370" s="20" t="s">
        <v>43</v>
      </c>
      <c r="J370" s="20">
        <v>3</v>
      </c>
      <c r="K370" s="37">
        <v>797622</v>
      </c>
      <c r="L370" s="37">
        <v>124166</v>
      </c>
      <c r="M370" s="37">
        <v>84433</v>
      </c>
      <c r="N370" s="37">
        <v>84433</v>
      </c>
      <c r="O370" s="37">
        <v>2432156</v>
      </c>
      <c r="P370" s="37">
        <v>4621054</v>
      </c>
      <c r="Q370" s="37">
        <v>1723569</v>
      </c>
      <c r="R370" s="37">
        <v>144912</v>
      </c>
    </row>
    <row r="371" spans="1:18" ht="13.5" customHeight="1">
      <c r="A371" s="20">
        <v>367</v>
      </c>
      <c r="B371" s="45" t="s">
        <v>302</v>
      </c>
      <c r="C371" s="21" t="s">
        <v>175</v>
      </c>
      <c r="D371" s="45" t="s">
        <v>332</v>
      </c>
      <c r="E371" s="20">
        <v>24</v>
      </c>
      <c r="F371" s="20">
        <v>2019</v>
      </c>
      <c r="G371" s="20">
        <v>2</v>
      </c>
      <c r="H371" s="20" t="s">
        <v>278</v>
      </c>
      <c r="I371" s="20" t="s">
        <v>44</v>
      </c>
      <c r="J371" s="20">
        <v>6</v>
      </c>
      <c r="K371" s="37">
        <v>1565840</v>
      </c>
      <c r="L371" s="37">
        <v>214188</v>
      </c>
      <c r="M371" s="37">
        <v>145648</v>
      </c>
      <c r="N371" s="37">
        <v>145648</v>
      </c>
      <c r="O371" s="37">
        <v>2458836</v>
      </c>
      <c r="P371" s="37">
        <v>4566154</v>
      </c>
      <c r="Q371" s="37">
        <v>1795839</v>
      </c>
      <c r="R371" s="37">
        <v>144912</v>
      </c>
    </row>
    <row r="372" spans="1:18" ht="13.5" customHeight="1">
      <c r="A372" s="20">
        <v>368</v>
      </c>
      <c r="B372" s="45" t="s">
        <v>302</v>
      </c>
      <c r="C372" s="21" t="s">
        <v>175</v>
      </c>
      <c r="D372" s="45" t="s">
        <v>332</v>
      </c>
      <c r="E372" s="20">
        <v>24</v>
      </c>
      <c r="F372" s="20">
        <v>2019</v>
      </c>
      <c r="G372" s="20">
        <v>3</v>
      </c>
      <c r="H372" s="20" t="s">
        <v>279</v>
      </c>
      <c r="I372" s="20" t="s">
        <v>51</v>
      </c>
      <c r="J372" s="20">
        <v>9</v>
      </c>
      <c r="K372" s="37">
        <v>2442395</v>
      </c>
      <c r="L372" s="37">
        <v>317201</v>
      </c>
      <c r="M372" s="37">
        <v>215697</v>
      </c>
      <c r="N372" s="37">
        <v>215697</v>
      </c>
      <c r="O372" s="37">
        <v>2658093</v>
      </c>
      <c r="P372" s="37">
        <v>4735124</v>
      </c>
      <c r="Q372" s="37">
        <v>1894759</v>
      </c>
      <c r="R372" s="37">
        <v>144912</v>
      </c>
    </row>
    <row r="373" spans="1:18" ht="13.5" customHeight="1">
      <c r="A373" s="20">
        <v>369</v>
      </c>
      <c r="B373" s="45" t="s">
        <v>302</v>
      </c>
      <c r="C373" s="21" t="s">
        <v>175</v>
      </c>
      <c r="D373" s="45" t="s">
        <v>332</v>
      </c>
      <c r="E373" s="20">
        <v>24</v>
      </c>
      <c r="F373" s="20">
        <v>2019</v>
      </c>
      <c r="G373" s="20">
        <v>4</v>
      </c>
      <c r="H373" s="20" t="s">
        <v>281</v>
      </c>
      <c r="I373" s="20" t="s">
        <v>46</v>
      </c>
      <c r="J373" s="20">
        <v>12</v>
      </c>
      <c r="K373" s="37">
        <v>3582417</v>
      </c>
      <c r="L373" s="37">
        <v>553883</v>
      </c>
      <c r="M373" s="37">
        <v>376640</v>
      </c>
      <c r="N373" s="37">
        <v>376640</v>
      </c>
      <c r="O373" s="37">
        <v>2760558</v>
      </c>
      <c r="P373" s="37">
        <v>5012417</v>
      </c>
      <c r="Q373" s="37">
        <v>2011109</v>
      </c>
      <c r="R373" s="37">
        <v>144912</v>
      </c>
    </row>
    <row r="374" spans="1:18" ht="13.5" customHeight="1">
      <c r="A374" s="20">
        <v>370</v>
      </c>
      <c r="B374" s="45" t="s">
        <v>302</v>
      </c>
      <c r="C374" s="21" t="s">
        <v>175</v>
      </c>
      <c r="D374" s="45" t="s">
        <v>332</v>
      </c>
      <c r="E374" s="20">
        <v>24</v>
      </c>
      <c r="F374" s="20">
        <v>2020</v>
      </c>
      <c r="G374" s="49">
        <v>1</v>
      </c>
      <c r="H374" s="20" t="s">
        <v>309</v>
      </c>
      <c r="I374" s="20" t="s">
        <v>43</v>
      </c>
      <c r="J374" s="20">
        <v>3</v>
      </c>
      <c r="K374" s="37">
        <v>1078830</v>
      </c>
      <c r="L374" s="37">
        <v>97793</v>
      </c>
      <c r="M374" s="37">
        <v>66499</v>
      </c>
      <c r="N374" s="37">
        <v>66499</v>
      </c>
      <c r="O374" s="37">
        <v>2812071</v>
      </c>
      <c r="P374" s="37">
        <v>5548401</v>
      </c>
      <c r="Q374" s="37">
        <v>2408502</v>
      </c>
      <c r="R374" s="37">
        <v>144912</v>
      </c>
    </row>
    <row r="375" spans="1:18" ht="13.5" customHeight="1">
      <c r="A375" s="20">
        <v>371</v>
      </c>
      <c r="B375" s="45" t="s">
        <v>302</v>
      </c>
      <c r="C375" s="21" t="s">
        <v>175</v>
      </c>
      <c r="D375" s="45" t="s">
        <v>332</v>
      </c>
      <c r="E375" s="20">
        <v>24</v>
      </c>
      <c r="F375" s="20">
        <v>2020</v>
      </c>
      <c r="G375" s="49">
        <v>2</v>
      </c>
      <c r="H375" s="20" t="s">
        <v>310</v>
      </c>
      <c r="I375" s="20" t="s">
        <v>44</v>
      </c>
      <c r="J375" s="20">
        <v>6</v>
      </c>
      <c r="K375" s="37">
        <v>1828403</v>
      </c>
      <c r="L375" s="37">
        <v>60430</v>
      </c>
      <c r="M375" s="37">
        <v>41092</v>
      </c>
      <c r="N375" s="37">
        <v>41092</v>
      </c>
      <c r="O375" s="37">
        <v>2756851</v>
      </c>
      <c r="P375" s="37">
        <v>5222144</v>
      </c>
      <c r="Q375" s="37">
        <v>2180108</v>
      </c>
      <c r="R375" s="37">
        <v>144912</v>
      </c>
    </row>
    <row r="376" spans="1:18" ht="13.5" customHeight="1">
      <c r="A376" s="20">
        <v>372</v>
      </c>
      <c r="B376" s="45" t="s">
        <v>302</v>
      </c>
      <c r="C376" s="21" t="s">
        <v>175</v>
      </c>
      <c r="D376" s="45" t="s">
        <v>332</v>
      </c>
      <c r="E376" s="20">
        <v>24</v>
      </c>
      <c r="F376" s="20">
        <v>2020</v>
      </c>
      <c r="G376" s="46">
        <v>3</v>
      </c>
      <c r="H376" s="47" t="s">
        <v>311</v>
      </c>
      <c r="I376" s="47" t="s">
        <v>51</v>
      </c>
      <c r="J376" s="46">
        <v>9</v>
      </c>
      <c r="K376" s="37">
        <v>2661282</v>
      </c>
      <c r="L376" s="37">
        <v>34221</v>
      </c>
      <c r="M376" s="37">
        <v>23270</v>
      </c>
      <c r="N376" s="37">
        <v>23270</v>
      </c>
      <c r="O376" s="37">
        <v>2733907</v>
      </c>
      <c r="P376" s="37">
        <v>4953355</v>
      </c>
      <c r="Q376" s="37">
        <v>1928663</v>
      </c>
      <c r="R376" s="37">
        <v>144912</v>
      </c>
    </row>
    <row r="377" spans="1:18" ht="13.5" customHeight="1">
      <c r="A377" s="20">
        <v>373</v>
      </c>
      <c r="B377" s="45" t="s">
        <v>302</v>
      </c>
      <c r="C377" s="44" t="s">
        <v>227</v>
      </c>
      <c r="D377" s="45" t="s">
        <v>333</v>
      </c>
      <c r="E377" s="20">
        <v>25</v>
      </c>
      <c r="F377" s="20">
        <v>2015</v>
      </c>
      <c r="G377" s="20">
        <v>1</v>
      </c>
      <c r="H377" s="20" t="s">
        <v>202</v>
      </c>
      <c r="I377" s="20" t="s">
        <v>43</v>
      </c>
      <c r="J377" s="20">
        <v>3</v>
      </c>
      <c r="K377" s="35">
        <v>4045294</v>
      </c>
      <c r="L377" s="35">
        <v>594185</v>
      </c>
      <c r="M377" s="35">
        <v>425709</v>
      </c>
      <c r="N377" s="35">
        <v>425709</v>
      </c>
      <c r="O377" s="35">
        <v>9896939</v>
      </c>
      <c r="P377" s="35">
        <v>31166767</v>
      </c>
      <c r="Q377" s="35">
        <v>14788075</v>
      </c>
      <c r="R377" s="35">
        <v>249986</v>
      </c>
    </row>
    <row r="378" spans="1:18" ht="13.5" customHeight="1">
      <c r="A378" s="20">
        <v>374</v>
      </c>
      <c r="B378" s="45" t="s">
        <v>302</v>
      </c>
      <c r="C378" s="44" t="s">
        <v>227</v>
      </c>
      <c r="D378" s="45" t="s">
        <v>333</v>
      </c>
      <c r="E378" s="20">
        <v>25</v>
      </c>
      <c r="F378" s="20">
        <v>2015</v>
      </c>
      <c r="G378" s="20">
        <v>2</v>
      </c>
      <c r="H378" s="20" t="s">
        <v>203</v>
      </c>
      <c r="I378" s="20" t="s">
        <v>44</v>
      </c>
      <c r="J378" s="20">
        <v>6</v>
      </c>
      <c r="K378" s="35">
        <v>7589419</v>
      </c>
      <c r="L378" s="35">
        <v>1402165</v>
      </c>
      <c r="M378" s="35">
        <v>1004990</v>
      </c>
      <c r="N378" s="35">
        <v>1004990</v>
      </c>
      <c r="O378" s="35">
        <v>10848830</v>
      </c>
      <c r="P378" s="35">
        <v>30440115</v>
      </c>
      <c r="Q378" s="35">
        <v>13482144</v>
      </c>
      <c r="R378" s="35">
        <v>249986</v>
      </c>
    </row>
    <row r="379" spans="1:18" ht="13.5" customHeight="1">
      <c r="A379" s="20">
        <v>375</v>
      </c>
      <c r="B379" s="45" t="s">
        <v>302</v>
      </c>
      <c r="C379" s="44" t="s">
        <v>227</v>
      </c>
      <c r="D379" s="45" t="s">
        <v>333</v>
      </c>
      <c r="E379" s="20">
        <v>25</v>
      </c>
      <c r="F379" s="20">
        <v>2015</v>
      </c>
      <c r="G379" s="20">
        <v>3</v>
      </c>
      <c r="H379" s="20" t="s">
        <v>204</v>
      </c>
      <c r="I379" s="20" t="s">
        <v>51</v>
      </c>
      <c r="J379" s="20">
        <v>9</v>
      </c>
      <c r="K379" s="35">
        <v>11523961</v>
      </c>
      <c r="L379" s="35">
        <v>2232961</v>
      </c>
      <c r="M379" s="35">
        <v>1600478</v>
      </c>
      <c r="N379" s="35">
        <v>1600478</v>
      </c>
      <c r="O379" s="35">
        <v>11772898</v>
      </c>
      <c r="P379" s="35">
        <v>27038133</v>
      </c>
      <c r="Q379" s="35">
        <v>9794658</v>
      </c>
      <c r="R379" s="35">
        <v>249986</v>
      </c>
    </row>
    <row r="380" spans="1:18" ht="13.5" customHeight="1">
      <c r="A380" s="20">
        <v>376</v>
      </c>
      <c r="B380" s="45" t="s">
        <v>302</v>
      </c>
      <c r="C380" s="44" t="s">
        <v>227</v>
      </c>
      <c r="D380" s="45" t="s">
        <v>333</v>
      </c>
      <c r="E380" s="20">
        <v>25</v>
      </c>
      <c r="F380" s="20">
        <v>2015</v>
      </c>
      <c r="G380" s="20">
        <v>4</v>
      </c>
      <c r="H380" s="20" t="s">
        <v>205</v>
      </c>
      <c r="I380" s="20" t="s">
        <v>52</v>
      </c>
      <c r="J380" s="20">
        <v>12</v>
      </c>
      <c r="K380" s="35">
        <v>15953224</v>
      </c>
      <c r="L380" s="35">
        <v>3114795</v>
      </c>
      <c r="M380" s="35">
        <v>1991127</v>
      </c>
      <c r="N380" s="35">
        <v>1935127</v>
      </c>
      <c r="O380" s="35">
        <v>11657119</v>
      </c>
      <c r="P380" s="35">
        <v>27171069</v>
      </c>
      <c r="Q380" s="35">
        <v>9592944</v>
      </c>
      <c r="R380" s="35">
        <v>249986</v>
      </c>
    </row>
    <row r="381" spans="1:18" ht="13.5" customHeight="1">
      <c r="A381" s="20">
        <v>377</v>
      </c>
      <c r="B381" s="45" t="s">
        <v>302</v>
      </c>
      <c r="C381" s="44" t="s">
        <v>227</v>
      </c>
      <c r="D381" s="45" t="s">
        <v>333</v>
      </c>
      <c r="E381" s="20">
        <v>25</v>
      </c>
      <c r="F381" s="20">
        <v>2016</v>
      </c>
      <c r="G381" s="20">
        <v>1</v>
      </c>
      <c r="H381" s="20" t="s">
        <v>206</v>
      </c>
      <c r="I381" s="20" t="s">
        <v>43</v>
      </c>
      <c r="J381" s="20">
        <v>3</v>
      </c>
      <c r="K381" s="35">
        <v>3078943</v>
      </c>
      <c r="L381" s="35">
        <v>92327</v>
      </c>
      <c r="M381" s="35">
        <v>62062</v>
      </c>
      <c r="N381" s="35">
        <v>62062</v>
      </c>
      <c r="O381" s="35">
        <v>11324424</v>
      </c>
      <c r="P381" s="35">
        <v>27497812</v>
      </c>
      <c r="Q381" s="35">
        <v>9857624</v>
      </c>
      <c r="R381" s="35">
        <v>249986</v>
      </c>
    </row>
    <row r="382" spans="1:18" ht="13.5" customHeight="1">
      <c r="A382" s="20">
        <v>378</v>
      </c>
      <c r="B382" s="45" t="s">
        <v>302</v>
      </c>
      <c r="C382" s="44" t="s">
        <v>227</v>
      </c>
      <c r="D382" s="45" t="s">
        <v>333</v>
      </c>
      <c r="E382" s="20">
        <v>25</v>
      </c>
      <c r="F382" s="20">
        <v>2016</v>
      </c>
      <c r="G382" s="20">
        <v>2</v>
      </c>
      <c r="H382" s="20" t="s">
        <v>207</v>
      </c>
      <c r="I382" s="20" t="s">
        <v>44</v>
      </c>
      <c r="J382" s="20">
        <v>6</v>
      </c>
      <c r="K382" s="35">
        <v>7772729</v>
      </c>
      <c r="L382" s="35">
        <v>2138342</v>
      </c>
      <c r="M382" s="35">
        <v>1454073</v>
      </c>
      <c r="N382" s="35">
        <v>1454073</v>
      </c>
      <c r="O382" s="35">
        <v>11019039</v>
      </c>
      <c r="P382" s="35">
        <v>29958642</v>
      </c>
      <c r="Q382" s="35">
        <v>11126432</v>
      </c>
      <c r="R382" s="35">
        <v>249986</v>
      </c>
    </row>
    <row r="383" spans="1:18" ht="13.5" customHeight="1">
      <c r="A383" s="20">
        <v>379</v>
      </c>
      <c r="B383" s="45" t="s">
        <v>302</v>
      </c>
      <c r="C383" s="44" t="s">
        <v>227</v>
      </c>
      <c r="D383" s="45" t="s">
        <v>333</v>
      </c>
      <c r="E383" s="20">
        <v>25</v>
      </c>
      <c r="F383" s="20">
        <v>2016</v>
      </c>
      <c r="G383" s="20">
        <v>3</v>
      </c>
      <c r="H383" s="20" t="s">
        <v>208</v>
      </c>
      <c r="I383" s="20" t="s">
        <v>51</v>
      </c>
      <c r="J383" s="20">
        <v>9</v>
      </c>
      <c r="K383" s="35">
        <v>13340989</v>
      </c>
      <c r="L383" s="35">
        <v>4256145</v>
      </c>
      <c r="M383" s="35">
        <v>2894178</v>
      </c>
      <c r="N383" s="35">
        <v>2894178</v>
      </c>
      <c r="O383" s="35">
        <v>10813338</v>
      </c>
      <c r="P383" s="35">
        <v>32878542</v>
      </c>
      <c r="Q383" s="35">
        <v>12606227</v>
      </c>
      <c r="R383" s="35">
        <v>249986</v>
      </c>
    </row>
    <row r="384" spans="1:18" ht="13.5" customHeight="1">
      <c r="A384" s="20">
        <v>380</v>
      </c>
      <c r="B384" s="45" t="s">
        <v>302</v>
      </c>
      <c r="C384" s="44" t="s">
        <v>227</v>
      </c>
      <c r="D384" s="45" t="s">
        <v>333</v>
      </c>
      <c r="E384" s="20">
        <v>25</v>
      </c>
      <c r="F384" s="20">
        <v>2016</v>
      </c>
      <c r="G384" s="20">
        <v>4</v>
      </c>
      <c r="H384" s="20" t="s">
        <v>209</v>
      </c>
      <c r="I384" s="20" t="s">
        <v>46</v>
      </c>
      <c r="J384" s="20">
        <v>12</v>
      </c>
      <c r="K384" s="35">
        <v>19091192</v>
      </c>
      <c r="L384" s="35">
        <v>5215253</v>
      </c>
      <c r="M384" s="35">
        <v>3799393</v>
      </c>
      <c r="N384" s="35">
        <v>4095631</v>
      </c>
      <c r="O384" s="35">
        <v>10518406</v>
      </c>
      <c r="P384" s="35">
        <v>33190672</v>
      </c>
      <c r="Q384" s="35">
        <v>11715708</v>
      </c>
      <c r="R384" s="35">
        <v>249986</v>
      </c>
    </row>
    <row r="385" spans="1:18" ht="13.5" customHeight="1">
      <c r="A385" s="20">
        <v>381</v>
      </c>
      <c r="B385" s="45" t="s">
        <v>302</v>
      </c>
      <c r="C385" s="44" t="s">
        <v>227</v>
      </c>
      <c r="D385" s="45" t="s">
        <v>333</v>
      </c>
      <c r="E385" s="20">
        <v>25</v>
      </c>
      <c r="F385" s="20">
        <v>2017</v>
      </c>
      <c r="G385" s="20">
        <v>1</v>
      </c>
      <c r="H385" s="20" t="s">
        <v>210</v>
      </c>
      <c r="I385" s="20" t="s">
        <v>43</v>
      </c>
      <c r="J385" s="20">
        <v>3</v>
      </c>
      <c r="K385" s="35">
        <v>4441870</v>
      </c>
      <c r="L385" s="35">
        <v>1177043</v>
      </c>
      <c r="M385" s="35">
        <v>800389</v>
      </c>
      <c r="N385" s="35">
        <v>800389</v>
      </c>
      <c r="O385" s="35">
        <v>10053166</v>
      </c>
      <c r="P385" s="35">
        <v>32771648</v>
      </c>
      <c r="Q385" s="35">
        <v>10496294</v>
      </c>
      <c r="R385" s="35">
        <v>249986</v>
      </c>
    </row>
    <row r="386" spans="1:18" ht="13.5" customHeight="1">
      <c r="A386" s="20">
        <v>382</v>
      </c>
      <c r="B386" s="45" t="s">
        <v>302</v>
      </c>
      <c r="C386" s="44" t="s">
        <v>227</v>
      </c>
      <c r="D386" s="45" t="s">
        <v>333</v>
      </c>
      <c r="E386" s="20">
        <v>25</v>
      </c>
      <c r="F386" s="20">
        <v>2017</v>
      </c>
      <c r="G386" s="20">
        <v>2</v>
      </c>
      <c r="H386" s="20" t="s">
        <v>212</v>
      </c>
      <c r="I386" s="20" t="s">
        <v>44</v>
      </c>
      <c r="J386" s="20">
        <v>6</v>
      </c>
      <c r="K386" s="35">
        <v>8790673</v>
      </c>
      <c r="L386" s="35">
        <v>2110905</v>
      </c>
      <c r="M386" s="35">
        <v>1435416</v>
      </c>
      <c r="N386" s="35">
        <v>1435416</v>
      </c>
      <c r="O386" s="35">
        <v>9993940</v>
      </c>
      <c r="P386" s="35">
        <v>34113427</v>
      </c>
      <c r="Q386" s="35">
        <v>11203047</v>
      </c>
      <c r="R386" s="35">
        <v>249986</v>
      </c>
    </row>
    <row r="387" spans="1:18" ht="13.5" customHeight="1">
      <c r="A387" s="20">
        <v>383</v>
      </c>
      <c r="B387" s="45" t="s">
        <v>302</v>
      </c>
      <c r="C387" s="44" t="s">
        <v>251</v>
      </c>
      <c r="D387" s="45" t="s">
        <v>333</v>
      </c>
      <c r="E387" s="20">
        <v>25</v>
      </c>
      <c r="F387" s="20">
        <v>2017</v>
      </c>
      <c r="G387" s="20">
        <v>3</v>
      </c>
      <c r="H387" s="20" t="s">
        <v>213</v>
      </c>
      <c r="I387" s="20" t="s">
        <v>51</v>
      </c>
      <c r="J387" s="20">
        <v>9</v>
      </c>
      <c r="K387" s="35">
        <v>14876040</v>
      </c>
      <c r="L387" s="35">
        <v>3289267</v>
      </c>
      <c r="M387" s="35">
        <v>2236702</v>
      </c>
      <c r="N387" s="35">
        <v>2236702</v>
      </c>
      <c r="O387" s="35">
        <v>10027259</v>
      </c>
      <c r="P387" s="35">
        <v>33651861</v>
      </c>
      <c r="Q387" s="35">
        <v>10430468</v>
      </c>
      <c r="R387" s="35">
        <v>249986</v>
      </c>
    </row>
    <row r="388" spans="1:18" ht="13.5" customHeight="1">
      <c r="A388" s="20">
        <v>384</v>
      </c>
      <c r="B388" s="45" t="s">
        <v>302</v>
      </c>
      <c r="C388" s="44" t="s">
        <v>251</v>
      </c>
      <c r="D388" s="45" t="s">
        <v>333</v>
      </c>
      <c r="E388" s="20">
        <v>25</v>
      </c>
      <c r="F388" s="20">
        <v>2017</v>
      </c>
      <c r="G388" s="20">
        <v>4</v>
      </c>
      <c r="H388" s="20" t="s">
        <v>211</v>
      </c>
      <c r="I388" s="20" t="s">
        <v>46</v>
      </c>
      <c r="J388" s="20">
        <v>12</v>
      </c>
      <c r="K388" s="35">
        <v>22186258</v>
      </c>
      <c r="L388" s="35">
        <v>5854740</v>
      </c>
      <c r="M388" s="35">
        <v>4115142</v>
      </c>
      <c r="N388" s="35">
        <v>4160123</v>
      </c>
      <c r="O388" s="35">
        <v>11867361</v>
      </c>
      <c r="P388" s="35">
        <v>38211613</v>
      </c>
      <c r="Q388" s="35">
        <v>13066496</v>
      </c>
      <c r="R388" s="35">
        <v>249986</v>
      </c>
    </row>
    <row r="389" spans="1:18" ht="13.5" customHeight="1">
      <c r="A389" s="20">
        <v>385</v>
      </c>
      <c r="B389" s="45" t="s">
        <v>302</v>
      </c>
      <c r="C389" s="44" t="s">
        <v>251</v>
      </c>
      <c r="D389" s="45" t="s">
        <v>333</v>
      </c>
      <c r="E389" s="20">
        <v>25</v>
      </c>
      <c r="F389" s="20">
        <v>2018</v>
      </c>
      <c r="G389" s="20">
        <v>1</v>
      </c>
      <c r="H389" s="20" t="s">
        <v>257</v>
      </c>
      <c r="I389" s="20" t="s">
        <v>43</v>
      </c>
      <c r="J389" s="20">
        <v>3</v>
      </c>
      <c r="K389" s="35">
        <v>6438981</v>
      </c>
      <c r="L389" s="35">
        <v>1677179</v>
      </c>
      <c r="M389" s="35">
        <v>1140482</v>
      </c>
      <c r="N389" s="35">
        <v>1140482</v>
      </c>
      <c r="O389" s="35">
        <v>11845942</v>
      </c>
      <c r="P389" s="35">
        <v>39750336</v>
      </c>
      <c r="Q389" s="35">
        <v>13464740</v>
      </c>
      <c r="R389" s="35">
        <v>249986</v>
      </c>
    </row>
    <row r="390" spans="1:18" ht="13.5" customHeight="1">
      <c r="A390" s="20">
        <v>386</v>
      </c>
      <c r="B390" s="45" t="s">
        <v>302</v>
      </c>
      <c r="C390" s="21" t="s">
        <v>251</v>
      </c>
      <c r="D390" s="45" t="s">
        <v>333</v>
      </c>
      <c r="E390" s="20">
        <v>25</v>
      </c>
      <c r="F390" s="20">
        <v>2018</v>
      </c>
      <c r="G390" s="20">
        <v>2</v>
      </c>
      <c r="H390" s="20" t="s">
        <v>264</v>
      </c>
      <c r="I390" s="20" t="s">
        <v>44</v>
      </c>
      <c r="J390" s="20">
        <f>G390*3</f>
        <v>6</v>
      </c>
      <c r="K390" s="37">
        <v>13137969</v>
      </c>
      <c r="L390" s="37">
        <v>3521904</v>
      </c>
      <c r="M390" s="37">
        <v>2394895</v>
      </c>
      <c r="N390" s="37">
        <v>2394895</v>
      </c>
      <c r="O390" s="37">
        <v>12007608</v>
      </c>
      <c r="P390" s="37">
        <v>41439433</v>
      </c>
      <c r="Q390" s="37">
        <v>13899424</v>
      </c>
      <c r="R390" s="37">
        <v>249986</v>
      </c>
    </row>
    <row r="391" spans="1:18" ht="13.5" customHeight="1">
      <c r="A391" s="20">
        <v>387</v>
      </c>
      <c r="B391" s="45" t="s">
        <v>302</v>
      </c>
      <c r="C391" s="21" t="s">
        <v>251</v>
      </c>
      <c r="D391" s="45" t="s">
        <v>333</v>
      </c>
      <c r="E391" s="20">
        <v>25</v>
      </c>
      <c r="F391" s="20">
        <v>2018</v>
      </c>
      <c r="G391" s="20">
        <v>3</v>
      </c>
      <c r="H391" s="20" t="s">
        <v>256</v>
      </c>
      <c r="I391" s="20" t="s">
        <v>51</v>
      </c>
      <c r="J391" s="20">
        <f>G391*3</f>
        <v>9</v>
      </c>
      <c r="K391" s="37">
        <v>6049300</v>
      </c>
      <c r="L391" s="37">
        <v>1672891</v>
      </c>
      <c r="M391" s="37">
        <v>1137566</v>
      </c>
      <c r="N391" s="37">
        <v>1137566</v>
      </c>
      <c r="O391" s="37">
        <v>12305886</v>
      </c>
      <c r="P391" s="37">
        <v>39945163</v>
      </c>
      <c r="Q391" s="37">
        <v>11802559</v>
      </c>
      <c r="R391" s="37">
        <v>249986</v>
      </c>
    </row>
    <row r="392" spans="1:18" ht="13.5" customHeight="1">
      <c r="A392" s="20">
        <v>388</v>
      </c>
      <c r="B392" s="45" t="s">
        <v>302</v>
      </c>
      <c r="C392" s="21" t="s">
        <v>251</v>
      </c>
      <c r="D392" s="45" t="s">
        <v>333</v>
      </c>
      <c r="E392" s="20">
        <v>25</v>
      </c>
      <c r="F392" s="20">
        <v>2018</v>
      </c>
      <c r="G392" s="20">
        <v>4</v>
      </c>
      <c r="H392" s="20" t="s">
        <v>265</v>
      </c>
      <c r="I392" s="20" t="s">
        <v>46</v>
      </c>
      <c r="J392" s="20">
        <v>12</v>
      </c>
      <c r="K392" s="37">
        <v>26321014</v>
      </c>
      <c r="L392" s="37">
        <v>7188181</v>
      </c>
      <c r="M392" s="37">
        <v>5052805</v>
      </c>
      <c r="N392" s="37">
        <v>5052805</v>
      </c>
      <c r="O392" s="37">
        <v>17518004</v>
      </c>
      <c r="P392" s="37">
        <v>46079629</v>
      </c>
      <c r="Q392" s="37">
        <v>16452056</v>
      </c>
      <c r="R392" s="37">
        <v>249986</v>
      </c>
    </row>
    <row r="393" spans="1:18" ht="13.5" customHeight="1">
      <c r="A393" s="20">
        <v>389</v>
      </c>
      <c r="B393" s="45" t="s">
        <v>302</v>
      </c>
      <c r="C393" s="21" t="s">
        <v>251</v>
      </c>
      <c r="D393" s="45" t="s">
        <v>333</v>
      </c>
      <c r="E393" s="20">
        <v>25</v>
      </c>
      <c r="F393" s="20">
        <v>2019</v>
      </c>
      <c r="G393" s="20">
        <v>1</v>
      </c>
      <c r="H393" s="20" t="s">
        <v>277</v>
      </c>
      <c r="I393" s="20" t="s">
        <v>43</v>
      </c>
      <c r="J393" s="20">
        <v>3</v>
      </c>
      <c r="K393" s="37">
        <v>7152616</v>
      </c>
      <c r="L393" s="37">
        <v>1825837</v>
      </c>
      <c r="M393" s="37">
        <v>1241569</v>
      </c>
      <c r="N393" s="37">
        <v>1241569</v>
      </c>
      <c r="O393" s="37">
        <v>17312551</v>
      </c>
      <c r="P393" s="37">
        <v>46306851</v>
      </c>
      <c r="Q393" s="37">
        <v>15437709</v>
      </c>
      <c r="R393" s="37">
        <v>249986</v>
      </c>
    </row>
    <row r="394" spans="1:18" ht="13.5" customHeight="1">
      <c r="A394" s="20">
        <v>390</v>
      </c>
      <c r="B394" s="45" t="s">
        <v>302</v>
      </c>
      <c r="C394" s="21" t="s">
        <v>251</v>
      </c>
      <c r="D394" s="45" t="s">
        <v>333</v>
      </c>
      <c r="E394" s="20">
        <v>25</v>
      </c>
      <c r="F394" s="20">
        <v>2019</v>
      </c>
      <c r="G394" s="20">
        <v>2</v>
      </c>
      <c r="H394" s="20" t="s">
        <v>278</v>
      </c>
      <c r="I394" s="20" t="s">
        <v>44</v>
      </c>
      <c r="J394" s="20">
        <v>6</v>
      </c>
      <c r="K394" s="37">
        <v>14469806</v>
      </c>
      <c r="L394" s="37">
        <v>3426926</v>
      </c>
      <c r="M394" s="37">
        <v>2330310</v>
      </c>
      <c r="N394" s="37">
        <v>2330310</v>
      </c>
      <c r="O394" s="37">
        <v>17808623</v>
      </c>
      <c r="P394" s="37">
        <v>46782077</v>
      </c>
      <c r="Q394" s="37">
        <v>14824194</v>
      </c>
      <c r="R394" s="37">
        <v>249986</v>
      </c>
    </row>
    <row r="395" spans="1:18" ht="13.5" customHeight="1">
      <c r="A395" s="20">
        <v>391</v>
      </c>
      <c r="B395" s="45" t="s">
        <v>302</v>
      </c>
      <c r="C395" s="21" t="s">
        <v>251</v>
      </c>
      <c r="D395" s="45" t="s">
        <v>333</v>
      </c>
      <c r="E395" s="20">
        <v>25</v>
      </c>
      <c r="F395" s="20">
        <v>2019</v>
      </c>
      <c r="G395" s="20">
        <v>3</v>
      </c>
      <c r="H395" s="20" t="s">
        <v>279</v>
      </c>
      <c r="I395" s="20" t="s">
        <v>51</v>
      </c>
      <c r="J395" s="20">
        <v>9</v>
      </c>
      <c r="K395" s="37">
        <v>21993720</v>
      </c>
      <c r="L395" s="37">
        <v>5750380</v>
      </c>
      <c r="M395" s="37">
        <v>3910258</v>
      </c>
      <c r="N395" s="37">
        <v>3910258</v>
      </c>
      <c r="O395" s="37">
        <v>18315126</v>
      </c>
      <c r="P395" s="37">
        <v>46999016</v>
      </c>
      <c r="Q395" s="37">
        <v>14111148</v>
      </c>
      <c r="R395" s="37">
        <v>249986</v>
      </c>
    </row>
    <row r="396" spans="1:18" ht="13.5" customHeight="1">
      <c r="A396" s="20">
        <v>392</v>
      </c>
      <c r="B396" s="45" t="s">
        <v>302</v>
      </c>
      <c r="C396" s="21" t="s">
        <v>251</v>
      </c>
      <c r="D396" s="45" t="s">
        <v>333</v>
      </c>
      <c r="E396" s="20">
        <v>25</v>
      </c>
      <c r="F396" s="20">
        <v>2019</v>
      </c>
      <c r="G396" s="20">
        <v>4</v>
      </c>
      <c r="H396" s="20" t="s">
        <v>281</v>
      </c>
      <c r="I396" s="20" t="s">
        <v>46</v>
      </c>
      <c r="J396" s="20">
        <v>12</v>
      </c>
      <c r="K396" s="37">
        <v>29412252</v>
      </c>
      <c r="L396" s="37">
        <v>8072437</v>
      </c>
      <c r="M396" s="37">
        <v>5489257</v>
      </c>
      <c r="N396" s="37">
        <v>5489257</v>
      </c>
      <c r="O396" s="37">
        <v>21243188</v>
      </c>
      <c r="P396" s="37">
        <v>51918751</v>
      </c>
      <c r="Q396" s="37">
        <v>17451713</v>
      </c>
      <c r="R396" s="37">
        <v>249986</v>
      </c>
    </row>
    <row r="397" spans="1:18" ht="13.5" customHeight="1">
      <c r="A397" s="20">
        <v>393</v>
      </c>
      <c r="B397" s="45" t="s">
        <v>302</v>
      </c>
      <c r="C397" s="21" t="s">
        <v>251</v>
      </c>
      <c r="D397" s="45" t="s">
        <v>333</v>
      </c>
      <c r="E397" s="20">
        <v>25</v>
      </c>
      <c r="F397" s="20">
        <v>2020</v>
      </c>
      <c r="G397" s="49">
        <v>1</v>
      </c>
      <c r="H397" s="20" t="s">
        <v>309</v>
      </c>
      <c r="I397" s="20" t="s">
        <v>43</v>
      </c>
      <c r="J397" s="20">
        <v>3</v>
      </c>
      <c r="K397" s="37">
        <v>7067943</v>
      </c>
      <c r="L397" s="37">
        <v>2097568</v>
      </c>
      <c r="M397" s="37">
        <v>1426346</v>
      </c>
      <c r="N397" s="37">
        <v>1426346</v>
      </c>
      <c r="O397" s="37">
        <v>21813127</v>
      </c>
      <c r="P397" s="37">
        <v>52529761</v>
      </c>
      <c r="Q397" s="37">
        <v>16545414</v>
      </c>
      <c r="R397" s="37">
        <v>249986</v>
      </c>
    </row>
    <row r="398" spans="1:18" ht="13.5" customHeight="1">
      <c r="A398" s="20">
        <v>394</v>
      </c>
      <c r="B398" s="45" t="s">
        <v>302</v>
      </c>
      <c r="C398" s="21" t="s">
        <v>251</v>
      </c>
      <c r="D398" s="45" t="s">
        <v>333</v>
      </c>
      <c r="E398" s="20">
        <v>25</v>
      </c>
      <c r="F398" s="20">
        <v>2020</v>
      </c>
      <c r="G398" s="49">
        <v>2</v>
      </c>
      <c r="H398" s="20" t="s">
        <v>310</v>
      </c>
      <c r="I398" s="20" t="s">
        <v>44</v>
      </c>
      <c r="J398" s="20">
        <v>6</v>
      </c>
      <c r="K398" s="37">
        <v>11337704</v>
      </c>
      <c r="L398" s="37">
        <v>1948767</v>
      </c>
      <c r="M398" s="37">
        <v>1325162</v>
      </c>
      <c r="N398" s="37">
        <v>1325162</v>
      </c>
      <c r="O398" s="37">
        <v>21561547</v>
      </c>
      <c r="P398" s="37">
        <v>53401377</v>
      </c>
      <c r="Q398" s="37">
        <v>17518214</v>
      </c>
      <c r="R398" s="37">
        <v>249986</v>
      </c>
    </row>
    <row r="399" spans="1:18" ht="13.5" customHeight="1">
      <c r="A399" s="20">
        <v>395</v>
      </c>
      <c r="B399" s="45" t="s">
        <v>302</v>
      </c>
      <c r="C399" s="21" t="s">
        <v>251</v>
      </c>
      <c r="D399" s="45" t="s">
        <v>333</v>
      </c>
      <c r="E399" s="20">
        <v>25</v>
      </c>
      <c r="F399" s="20">
        <v>2020</v>
      </c>
      <c r="G399" s="46">
        <v>3</v>
      </c>
      <c r="H399" s="47" t="s">
        <v>311</v>
      </c>
      <c r="I399" s="47" t="s">
        <v>51</v>
      </c>
      <c r="J399" s="46">
        <v>9</v>
      </c>
      <c r="K399" s="37">
        <v>17152900</v>
      </c>
      <c r="L399" s="37">
        <v>2753006</v>
      </c>
      <c r="M399" s="37">
        <v>1872044</v>
      </c>
      <c r="N399" s="37">
        <v>1872044</v>
      </c>
      <c r="O399" s="37">
        <v>21399702</v>
      </c>
      <c r="P399" s="37">
        <v>51426725</v>
      </c>
      <c r="Q399" s="37">
        <v>15831633</v>
      </c>
      <c r="R399" s="37">
        <v>249986</v>
      </c>
    </row>
    <row r="400" spans="1:18" ht="13.5" customHeight="1">
      <c r="A400" s="20">
        <v>396</v>
      </c>
      <c r="B400" s="45" t="s">
        <v>286</v>
      </c>
      <c r="C400" s="44" t="s">
        <v>126</v>
      </c>
      <c r="D400" s="45" t="s">
        <v>334</v>
      </c>
      <c r="E400" s="20">
        <v>26</v>
      </c>
      <c r="F400" s="20">
        <v>2015</v>
      </c>
      <c r="G400" s="20">
        <v>1</v>
      </c>
      <c r="H400" s="20" t="s">
        <v>202</v>
      </c>
      <c r="I400" s="20" t="s">
        <v>43</v>
      </c>
      <c r="J400" s="20">
        <v>3</v>
      </c>
      <c r="K400" s="35">
        <v>4763836</v>
      </c>
      <c r="L400" s="35">
        <v>275393</v>
      </c>
      <c r="M400" s="35">
        <v>219702</v>
      </c>
      <c r="N400" s="35"/>
      <c r="O400" s="35">
        <v>1214733</v>
      </c>
      <c r="P400" s="35">
        <v>24438123</v>
      </c>
      <c r="Q400" s="35">
        <v>18008965</v>
      </c>
      <c r="R400" s="35">
        <v>808505</v>
      </c>
    </row>
    <row r="401" spans="1:18" ht="13.5" customHeight="1">
      <c r="A401" s="20">
        <v>397</v>
      </c>
      <c r="B401" s="45" t="s">
        <v>286</v>
      </c>
      <c r="C401" s="44" t="s">
        <v>126</v>
      </c>
      <c r="D401" s="45" t="s">
        <v>334</v>
      </c>
      <c r="E401" s="20">
        <v>26</v>
      </c>
      <c r="F401" s="20">
        <v>2015</v>
      </c>
      <c r="G401" s="20">
        <v>2</v>
      </c>
      <c r="H401" s="20" t="s">
        <v>203</v>
      </c>
      <c r="I401" s="20" t="s">
        <v>44</v>
      </c>
      <c r="J401" s="20">
        <v>6</v>
      </c>
      <c r="K401" s="35">
        <v>9692526</v>
      </c>
      <c r="L401" s="35">
        <v>409754</v>
      </c>
      <c r="M401" s="35">
        <v>327906</v>
      </c>
      <c r="N401" s="35"/>
      <c r="O401" s="35">
        <v>1202751</v>
      </c>
      <c r="P401" s="35">
        <v>25790575</v>
      </c>
      <c r="Q401" s="35">
        <v>19674832</v>
      </c>
      <c r="R401" s="35">
        <v>808505</v>
      </c>
    </row>
    <row r="402" spans="1:18" ht="13.5" customHeight="1">
      <c r="A402" s="20">
        <v>398</v>
      </c>
      <c r="B402" s="45" t="s">
        <v>286</v>
      </c>
      <c r="C402" s="44" t="s">
        <v>126</v>
      </c>
      <c r="D402" s="45" t="s">
        <v>334</v>
      </c>
      <c r="E402" s="20">
        <v>26</v>
      </c>
      <c r="F402" s="20">
        <v>2015</v>
      </c>
      <c r="G402" s="20">
        <v>3</v>
      </c>
      <c r="H402" s="20" t="s">
        <v>204</v>
      </c>
      <c r="I402" s="20" t="s">
        <v>51</v>
      </c>
      <c r="J402" s="20">
        <v>9</v>
      </c>
      <c r="K402" s="35">
        <v>11889817</v>
      </c>
      <c r="L402" s="35">
        <v>446559</v>
      </c>
      <c r="M402" s="35">
        <v>345477</v>
      </c>
      <c r="N402" s="35">
        <v>345477</v>
      </c>
      <c r="O402" s="35">
        <v>1256836</v>
      </c>
      <c r="P402" s="35">
        <v>27093629</v>
      </c>
      <c r="Q402" s="35">
        <v>20717773</v>
      </c>
      <c r="R402" s="35">
        <v>808505</v>
      </c>
    </row>
    <row r="403" spans="1:18" ht="13.5" customHeight="1">
      <c r="A403" s="20">
        <v>399</v>
      </c>
      <c r="B403" s="45" t="s">
        <v>286</v>
      </c>
      <c r="C403" s="44" t="s">
        <v>126</v>
      </c>
      <c r="D403" s="45" t="s">
        <v>334</v>
      </c>
      <c r="E403" s="20">
        <v>26</v>
      </c>
      <c r="F403" s="20">
        <v>2015</v>
      </c>
      <c r="G403" s="20">
        <v>4</v>
      </c>
      <c r="H403" s="20" t="s">
        <v>205</v>
      </c>
      <c r="I403" s="20" t="s">
        <v>52</v>
      </c>
      <c r="J403" s="20">
        <v>12</v>
      </c>
      <c r="K403" s="35">
        <v>14577657</v>
      </c>
      <c r="L403" s="35">
        <v>465639</v>
      </c>
      <c r="M403" s="35">
        <v>148768</v>
      </c>
      <c r="N403" s="35">
        <v>-353102</v>
      </c>
      <c r="O403" s="35">
        <v>1418287</v>
      </c>
      <c r="P403" s="35">
        <v>29278017</v>
      </c>
      <c r="Q403" s="35">
        <v>23589024</v>
      </c>
      <c r="R403" s="35">
        <v>808505</v>
      </c>
    </row>
    <row r="404" spans="1:18" ht="13.5" customHeight="1">
      <c r="A404" s="20">
        <v>400</v>
      </c>
      <c r="B404" s="45" t="s">
        <v>286</v>
      </c>
      <c r="C404" s="44" t="s">
        <v>126</v>
      </c>
      <c r="D404" s="45" t="s">
        <v>334</v>
      </c>
      <c r="E404" s="20">
        <v>26</v>
      </c>
      <c r="F404" s="20">
        <v>2016</v>
      </c>
      <c r="G404" s="20">
        <v>1</v>
      </c>
      <c r="H404" s="20" t="s">
        <v>206</v>
      </c>
      <c r="I404" s="20" t="s">
        <v>43</v>
      </c>
      <c r="J404" s="20">
        <v>3</v>
      </c>
      <c r="K404" s="35">
        <v>4763836</v>
      </c>
      <c r="L404" s="35">
        <v>275393</v>
      </c>
      <c r="M404" s="35">
        <v>219702</v>
      </c>
      <c r="N404" s="35">
        <v>219702</v>
      </c>
      <c r="O404" s="35">
        <v>1334598</v>
      </c>
      <c r="P404" s="35">
        <v>30998271</v>
      </c>
      <c r="Q404" s="35">
        <v>25213307</v>
      </c>
      <c r="R404" s="35">
        <v>808505</v>
      </c>
    </row>
    <row r="405" spans="1:18" ht="13.5" customHeight="1">
      <c r="A405" s="20">
        <v>401</v>
      </c>
      <c r="B405" s="45" t="s">
        <v>286</v>
      </c>
      <c r="C405" s="44" t="s">
        <v>126</v>
      </c>
      <c r="D405" s="45" t="s">
        <v>334</v>
      </c>
      <c r="E405" s="20">
        <v>26</v>
      </c>
      <c r="F405" s="20">
        <v>2016</v>
      </c>
      <c r="G405" s="20">
        <v>2</v>
      </c>
      <c r="H405" s="20" t="s">
        <v>207</v>
      </c>
      <c r="I405" s="20" t="s">
        <v>44</v>
      </c>
      <c r="J405" s="20">
        <v>6</v>
      </c>
      <c r="K405" s="35">
        <v>8729225</v>
      </c>
      <c r="L405" s="35">
        <v>176572.14540499999</v>
      </c>
      <c r="M405" s="35">
        <v>329706</v>
      </c>
      <c r="N405" s="35"/>
      <c r="O405" s="35">
        <v>1435640</v>
      </c>
      <c r="P405" s="35">
        <v>37303297</v>
      </c>
      <c r="Q405" s="35">
        <v>28740045</v>
      </c>
      <c r="R405" s="35">
        <v>808505</v>
      </c>
    </row>
    <row r="406" spans="1:18" ht="13.5" customHeight="1">
      <c r="A406" s="20">
        <v>402</v>
      </c>
      <c r="B406" s="45" t="s">
        <v>286</v>
      </c>
      <c r="C406" s="44" t="s">
        <v>126</v>
      </c>
      <c r="D406" s="45" t="s">
        <v>334</v>
      </c>
      <c r="E406" s="20">
        <v>26</v>
      </c>
      <c r="F406" s="20">
        <v>2016</v>
      </c>
      <c r="G406" s="20">
        <v>3</v>
      </c>
      <c r="H406" s="20" t="s">
        <v>208</v>
      </c>
      <c r="I406" s="20" t="s">
        <v>51</v>
      </c>
      <c r="J406" s="20">
        <v>9</v>
      </c>
      <c r="K406" s="35">
        <v>13418714</v>
      </c>
      <c r="L406" s="35">
        <v>375605</v>
      </c>
      <c r="M406" s="35">
        <v>333732</v>
      </c>
      <c r="N406" s="35"/>
      <c r="O406" s="35">
        <v>1409986</v>
      </c>
      <c r="P406" s="35">
        <v>39845377</v>
      </c>
      <c r="Q406" s="35">
        <v>30546689</v>
      </c>
      <c r="R406" s="35">
        <v>808505</v>
      </c>
    </row>
    <row r="407" spans="1:18" ht="13.5" customHeight="1">
      <c r="A407" s="20">
        <v>403</v>
      </c>
      <c r="B407" s="45" t="s">
        <v>286</v>
      </c>
      <c r="C407" s="44" t="s">
        <v>126</v>
      </c>
      <c r="D407" s="45" t="s">
        <v>334</v>
      </c>
      <c r="E407" s="20">
        <v>26</v>
      </c>
      <c r="F407" s="20">
        <v>2016</v>
      </c>
      <c r="G407" s="20">
        <v>4</v>
      </c>
      <c r="H407" s="20" t="s">
        <v>209</v>
      </c>
      <c r="I407" s="20" t="s">
        <v>46</v>
      </c>
      <c r="J407" s="20">
        <v>12</v>
      </c>
      <c r="K407" s="35">
        <v>17015799</v>
      </c>
      <c r="L407" s="35">
        <v>920867</v>
      </c>
      <c r="M407" s="35">
        <v>920867</v>
      </c>
      <c r="N407" s="35">
        <v>2478875</v>
      </c>
      <c r="O407" s="35">
        <v>1479740</v>
      </c>
      <c r="P407" s="35">
        <v>38371700</v>
      </c>
      <c r="Q407" s="35">
        <v>30278673</v>
      </c>
      <c r="R407" s="35">
        <v>808505</v>
      </c>
    </row>
    <row r="408" spans="1:18" ht="13.5" customHeight="1">
      <c r="A408" s="20">
        <v>404</v>
      </c>
      <c r="B408" s="45" t="s">
        <v>286</v>
      </c>
      <c r="C408" s="44" t="s">
        <v>126</v>
      </c>
      <c r="D408" s="45" t="s">
        <v>334</v>
      </c>
      <c r="E408" s="20">
        <v>26</v>
      </c>
      <c r="F408" s="20">
        <v>2017</v>
      </c>
      <c r="G408" s="20">
        <v>2</v>
      </c>
      <c r="H408" s="20" t="s">
        <v>212</v>
      </c>
      <c r="I408" s="20" t="s">
        <v>44</v>
      </c>
      <c r="J408" s="20">
        <v>6</v>
      </c>
      <c r="K408" s="35">
        <v>11546025</v>
      </c>
      <c r="L408" s="35">
        <v>614927</v>
      </c>
      <c r="M408" s="35">
        <v>580030</v>
      </c>
      <c r="N408" s="35"/>
      <c r="O408" s="35">
        <v>1484986</v>
      </c>
      <c r="P408" s="35">
        <v>44321408</v>
      </c>
      <c r="Q408" s="35">
        <v>36096840</v>
      </c>
      <c r="R408" s="35">
        <v>808505</v>
      </c>
    </row>
    <row r="409" spans="1:18" ht="13.5" customHeight="1">
      <c r="A409" s="20">
        <v>405</v>
      </c>
      <c r="B409" s="45" t="s">
        <v>286</v>
      </c>
      <c r="C409" s="44" t="s">
        <v>126</v>
      </c>
      <c r="D409" s="45" t="s">
        <v>334</v>
      </c>
      <c r="E409" s="20">
        <v>26</v>
      </c>
      <c r="F409" s="20">
        <v>2017</v>
      </c>
      <c r="G409" s="20">
        <v>3</v>
      </c>
      <c r="H409" s="20" t="s">
        <v>213</v>
      </c>
      <c r="I409" s="20" t="s">
        <v>51</v>
      </c>
      <c r="J409" s="20">
        <v>9</v>
      </c>
      <c r="K409" s="35">
        <v>17181694</v>
      </c>
      <c r="L409" s="35">
        <v>115726</v>
      </c>
      <c r="M409" s="35">
        <v>950023</v>
      </c>
      <c r="N409" s="35"/>
      <c r="O409" s="35">
        <v>1564552</v>
      </c>
      <c r="P409" s="35">
        <v>44715326</v>
      </c>
      <c r="Q409" s="35">
        <v>35759944</v>
      </c>
      <c r="R409" s="35">
        <v>808505</v>
      </c>
    </row>
    <row r="410" spans="1:18" ht="13.5" customHeight="1">
      <c r="A410" s="20">
        <v>406</v>
      </c>
      <c r="B410" s="45" t="s">
        <v>286</v>
      </c>
      <c r="C410" s="44" t="s">
        <v>126</v>
      </c>
      <c r="D410" s="45" t="s">
        <v>334</v>
      </c>
      <c r="E410" s="20">
        <v>26</v>
      </c>
      <c r="F410" s="20">
        <v>2017</v>
      </c>
      <c r="G410" s="20">
        <v>4</v>
      </c>
      <c r="H410" s="20" t="s">
        <v>211</v>
      </c>
      <c r="I410" s="20" t="s">
        <v>46</v>
      </c>
      <c r="J410" s="20">
        <v>12</v>
      </c>
      <c r="K410" s="35">
        <v>21371697</v>
      </c>
      <c r="L410" s="35">
        <v>1262072</v>
      </c>
      <c r="M410" s="35">
        <v>1099289</v>
      </c>
      <c r="N410" s="35">
        <v>1190360</v>
      </c>
      <c r="O410" s="35">
        <v>1584522</v>
      </c>
      <c r="P410" s="35">
        <v>44981305</v>
      </c>
      <c r="Q410" s="35">
        <v>35880614</v>
      </c>
      <c r="R410" s="35">
        <v>808505</v>
      </c>
    </row>
    <row r="411" spans="1:18" ht="13.5" customHeight="1">
      <c r="A411" s="20">
        <v>407</v>
      </c>
      <c r="B411" s="45" t="s">
        <v>286</v>
      </c>
      <c r="C411" s="44" t="s">
        <v>126</v>
      </c>
      <c r="D411" s="45" t="s">
        <v>334</v>
      </c>
      <c r="E411" s="20">
        <v>26</v>
      </c>
      <c r="F411" s="20">
        <v>2018</v>
      </c>
      <c r="G411" s="20">
        <v>1</v>
      </c>
      <c r="H411" s="20" t="s">
        <v>257</v>
      </c>
      <c r="I411" s="20" t="s">
        <v>43</v>
      </c>
      <c r="J411" s="20">
        <v>3</v>
      </c>
      <c r="K411" s="35">
        <v>6479104</v>
      </c>
      <c r="L411" s="35">
        <v>405753</v>
      </c>
      <c r="M411" s="35">
        <v>373008</v>
      </c>
      <c r="N411" s="35"/>
      <c r="O411" s="35">
        <v>1659665</v>
      </c>
      <c r="P411" s="35">
        <v>46635506</v>
      </c>
      <c r="Q411" s="35">
        <v>36992032</v>
      </c>
      <c r="R411" s="35">
        <v>808505</v>
      </c>
    </row>
    <row r="412" spans="1:18" ht="13.5" customHeight="1">
      <c r="A412" s="20">
        <v>408</v>
      </c>
      <c r="B412" s="45" t="s">
        <v>286</v>
      </c>
      <c r="C412" s="44" t="s">
        <v>126</v>
      </c>
      <c r="D412" s="45" t="s">
        <v>334</v>
      </c>
      <c r="E412" s="20">
        <v>26</v>
      </c>
      <c r="F412" s="20">
        <v>2018</v>
      </c>
      <c r="G412" s="20">
        <v>2</v>
      </c>
      <c r="H412" s="20" t="s">
        <v>264</v>
      </c>
      <c r="I412" s="20" t="s">
        <v>44</v>
      </c>
      <c r="J412" s="20">
        <f>G412*3</f>
        <v>6</v>
      </c>
      <c r="K412" s="37">
        <v>12775809</v>
      </c>
      <c r="L412" s="37">
        <v>723016</v>
      </c>
      <c r="M412" s="37">
        <v>682151</v>
      </c>
      <c r="N412" s="37"/>
      <c r="O412" s="37">
        <v>1603456</v>
      </c>
      <c r="P412" s="37">
        <v>51220803</v>
      </c>
      <c r="Q412" s="37">
        <v>41463448</v>
      </c>
      <c r="R412" s="37">
        <v>808505</v>
      </c>
    </row>
    <row r="413" spans="1:18" ht="13.5" customHeight="1">
      <c r="A413" s="20">
        <v>409</v>
      </c>
      <c r="B413" s="45" t="s">
        <v>286</v>
      </c>
      <c r="C413" s="44" t="s">
        <v>126</v>
      </c>
      <c r="D413" s="45" t="s">
        <v>334</v>
      </c>
      <c r="E413" s="20">
        <v>26</v>
      </c>
      <c r="F413" s="20">
        <v>2018</v>
      </c>
      <c r="G413" s="20">
        <v>4</v>
      </c>
      <c r="H413" s="20" t="s">
        <v>265</v>
      </c>
      <c r="I413" s="20" t="s">
        <v>46</v>
      </c>
      <c r="J413" s="20">
        <v>12</v>
      </c>
      <c r="K413" s="37">
        <v>28181993</v>
      </c>
      <c r="L413" s="37">
        <v>1540234</v>
      </c>
      <c r="M413" s="37">
        <v>1197764</v>
      </c>
      <c r="N413" s="37">
        <v>3049234</v>
      </c>
      <c r="O413" s="37">
        <v>1631281</v>
      </c>
      <c r="P413" s="37">
        <v>52612486</v>
      </c>
      <c r="Q413" s="37">
        <v>40784884</v>
      </c>
      <c r="R413" s="37">
        <v>202126</v>
      </c>
    </row>
    <row r="414" spans="1:18" ht="13.5" customHeight="1">
      <c r="A414" s="20">
        <v>410</v>
      </c>
      <c r="B414" s="45" t="s">
        <v>286</v>
      </c>
      <c r="C414" s="44" t="s">
        <v>126</v>
      </c>
      <c r="D414" s="45" t="s">
        <v>334</v>
      </c>
      <c r="E414" s="20">
        <v>26</v>
      </c>
      <c r="F414" s="20">
        <v>2019</v>
      </c>
      <c r="G414" s="20">
        <v>1</v>
      </c>
      <c r="H414" s="20" t="s">
        <v>277</v>
      </c>
      <c r="I414" s="20" t="s">
        <v>43</v>
      </c>
      <c r="J414" s="20">
        <v>3</v>
      </c>
      <c r="K414" s="37">
        <v>7814746</v>
      </c>
      <c r="L414" s="37">
        <v>435028</v>
      </c>
      <c r="M414" s="37">
        <v>398460</v>
      </c>
      <c r="N414" s="37"/>
      <c r="O414" s="37">
        <v>1642125</v>
      </c>
      <c r="P414" s="37">
        <v>55182758</v>
      </c>
      <c r="Q414" s="37">
        <v>42953359</v>
      </c>
      <c r="R414" s="37">
        <v>202126</v>
      </c>
    </row>
    <row r="415" spans="1:18" ht="13.5" customHeight="1">
      <c r="A415" s="20">
        <v>411</v>
      </c>
      <c r="B415" s="45" t="s">
        <v>286</v>
      </c>
      <c r="C415" s="44" t="s">
        <v>126</v>
      </c>
      <c r="D415" s="45" t="s">
        <v>334</v>
      </c>
      <c r="E415" s="20">
        <v>26</v>
      </c>
      <c r="F415" s="20">
        <v>2019</v>
      </c>
      <c r="G415" s="20">
        <v>2</v>
      </c>
      <c r="H415" s="20" t="s">
        <v>278</v>
      </c>
      <c r="I415" s="20" t="s">
        <v>44</v>
      </c>
      <c r="J415" s="20">
        <v>6</v>
      </c>
      <c r="K415" s="37">
        <v>16255713</v>
      </c>
      <c r="L415" s="37">
        <v>909159</v>
      </c>
      <c r="M415" s="37">
        <v>866851</v>
      </c>
      <c r="N415" s="37"/>
      <c r="O415" s="37">
        <v>1732102</v>
      </c>
      <c r="P415" s="37">
        <v>57183055</v>
      </c>
      <c r="Q415" s="37">
        <v>44414969</v>
      </c>
      <c r="R415" s="37">
        <v>202126</v>
      </c>
    </row>
    <row r="416" spans="1:18" ht="13.5" customHeight="1">
      <c r="A416" s="20">
        <v>412</v>
      </c>
      <c r="B416" s="45" t="s">
        <v>286</v>
      </c>
      <c r="C416" s="44" t="s">
        <v>126</v>
      </c>
      <c r="D416" s="45" t="s">
        <v>334</v>
      </c>
      <c r="E416" s="20">
        <v>26</v>
      </c>
      <c r="F416" s="20">
        <v>2019</v>
      </c>
      <c r="G416" s="20">
        <v>3</v>
      </c>
      <c r="H416" s="20" t="s">
        <v>279</v>
      </c>
      <c r="I416" s="20" t="s">
        <v>51</v>
      </c>
      <c r="J416" s="20">
        <v>9</v>
      </c>
      <c r="K416" s="37">
        <v>26551430</v>
      </c>
      <c r="L416" s="37">
        <v>1202708</v>
      </c>
      <c r="M416" s="37">
        <v>1120572</v>
      </c>
      <c r="N416" s="37"/>
      <c r="O416" s="37">
        <v>1619993</v>
      </c>
      <c r="P416" s="37">
        <v>58351908</v>
      </c>
      <c r="Q416" s="37">
        <v>45591996</v>
      </c>
      <c r="R416" s="37">
        <v>202126</v>
      </c>
    </row>
    <row r="417" spans="1:18" ht="13.5" customHeight="1">
      <c r="A417" s="20">
        <v>413</v>
      </c>
      <c r="B417" s="45" t="s">
        <v>286</v>
      </c>
      <c r="C417" s="44" t="s">
        <v>126</v>
      </c>
      <c r="D417" s="45" t="s">
        <v>334</v>
      </c>
      <c r="E417" s="20">
        <v>26</v>
      </c>
      <c r="F417" s="20">
        <v>2019</v>
      </c>
      <c r="G417" s="20">
        <v>4</v>
      </c>
      <c r="H417" s="20" t="s">
        <v>281</v>
      </c>
      <c r="I417" s="20" t="s">
        <v>46</v>
      </c>
      <c r="J417" s="20">
        <v>12</v>
      </c>
      <c r="K417" s="37">
        <v>35987417</v>
      </c>
      <c r="L417" s="37">
        <v>1863337</v>
      </c>
      <c r="M417" s="37">
        <v>1747971</v>
      </c>
      <c r="N417" s="37">
        <v>1747971</v>
      </c>
      <c r="O417" s="37">
        <v>1575942</v>
      </c>
      <c r="P417" s="37">
        <v>56933381</v>
      </c>
      <c r="Q417" s="37">
        <v>43667869</v>
      </c>
      <c r="R417" s="37">
        <v>202126</v>
      </c>
    </row>
    <row r="418" spans="1:18" ht="13.5" customHeight="1">
      <c r="A418" s="20">
        <v>414</v>
      </c>
      <c r="B418" s="45" t="s">
        <v>286</v>
      </c>
      <c r="C418" s="44" t="s">
        <v>126</v>
      </c>
      <c r="D418" s="45" t="s">
        <v>334</v>
      </c>
      <c r="E418" s="20">
        <v>26</v>
      </c>
      <c r="F418" s="20">
        <v>2020</v>
      </c>
      <c r="G418" s="49">
        <v>1</v>
      </c>
      <c r="H418" s="20" t="s">
        <v>309</v>
      </c>
      <c r="I418" s="20" t="s">
        <v>43</v>
      </c>
      <c r="J418" s="20">
        <v>3</v>
      </c>
      <c r="K418" s="37">
        <v>8659625</v>
      </c>
      <c r="L418" s="37">
        <v>221424</v>
      </c>
      <c r="M418" s="37">
        <v>172184</v>
      </c>
      <c r="N418" s="37"/>
      <c r="O418" s="37">
        <v>1550792</v>
      </c>
      <c r="P418" s="37">
        <v>58090950</v>
      </c>
      <c r="Q418" s="37">
        <v>43106749</v>
      </c>
      <c r="R418" s="37">
        <v>390823</v>
      </c>
    </row>
    <row r="419" spans="1:18" ht="13.5" customHeight="1">
      <c r="A419" s="20">
        <v>415</v>
      </c>
      <c r="B419" s="45" t="s">
        <v>286</v>
      </c>
      <c r="C419" s="44" t="s">
        <v>126</v>
      </c>
      <c r="D419" s="45" t="s">
        <v>334</v>
      </c>
      <c r="E419" s="20">
        <v>26</v>
      </c>
      <c r="F419" s="20">
        <v>2020</v>
      </c>
      <c r="G419" s="49">
        <v>2</v>
      </c>
      <c r="H419" s="20" t="s">
        <v>310</v>
      </c>
      <c r="I419" s="20" t="s">
        <v>44</v>
      </c>
      <c r="J419" s="20">
        <v>6</v>
      </c>
      <c r="K419" s="37">
        <v>15295283</v>
      </c>
      <c r="L419" s="37">
        <v>378628</v>
      </c>
      <c r="M419" s="37">
        <v>268039</v>
      </c>
      <c r="N419" s="37"/>
      <c r="O419" s="37">
        <v>1520033</v>
      </c>
      <c r="P419" s="37">
        <v>59503662</v>
      </c>
      <c r="Q419" s="37">
        <v>44749466</v>
      </c>
      <c r="R419" s="37">
        <v>390823</v>
      </c>
    </row>
    <row r="420" spans="1:18" ht="13.5" customHeight="1">
      <c r="A420" s="20">
        <v>416</v>
      </c>
      <c r="B420" s="45" t="s">
        <v>292</v>
      </c>
      <c r="C420" s="44" t="s">
        <v>127</v>
      </c>
      <c r="D420" s="45" t="s">
        <v>335</v>
      </c>
      <c r="E420" s="20">
        <v>27</v>
      </c>
      <c r="F420" s="20">
        <v>2015</v>
      </c>
      <c r="G420" s="20">
        <v>1</v>
      </c>
      <c r="H420" s="20" t="s">
        <v>202</v>
      </c>
      <c r="I420" s="20" t="s">
        <v>43</v>
      </c>
      <c r="J420" s="20">
        <v>3</v>
      </c>
      <c r="K420" s="35">
        <v>6731693</v>
      </c>
      <c r="L420" s="35">
        <v>-303520</v>
      </c>
      <c r="M420" s="35">
        <v>-303520</v>
      </c>
      <c r="N420" s="35">
        <v>-303520</v>
      </c>
      <c r="O420" s="35">
        <v>16560644</v>
      </c>
      <c r="P420" s="35">
        <v>28623534</v>
      </c>
      <c r="Q420" s="35">
        <v>17385029</v>
      </c>
      <c r="R420" s="35">
        <v>939101</v>
      </c>
    </row>
    <row r="421" spans="1:18" ht="13.5" customHeight="1">
      <c r="A421" s="20">
        <v>417</v>
      </c>
      <c r="B421" s="45" t="s">
        <v>292</v>
      </c>
      <c r="C421" s="44" t="s">
        <v>127</v>
      </c>
      <c r="D421" s="45" t="s">
        <v>335</v>
      </c>
      <c r="E421" s="20">
        <v>27</v>
      </c>
      <c r="F421" s="20">
        <v>2015</v>
      </c>
      <c r="G421" s="20">
        <v>2</v>
      </c>
      <c r="H421" s="20" t="s">
        <v>203</v>
      </c>
      <c r="I421" s="20" t="s">
        <v>44</v>
      </c>
      <c r="J421" s="20">
        <v>6</v>
      </c>
      <c r="K421" s="35">
        <v>14137867</v>
      </c>
      <c r="L421" s="35">
        <v>-250716</v>
      </c>
      <c r="M421" s="35">
        <v>-250716</v>
      </c>
      <c r="N421" s="35">
        <v>-250716</v>
      </c>
      <c r="O421" s="35">
        <v>15554479</v>
      </c>
      <c r="P421" s="35">
        <v>28461128</v>
      </c>
      <c r="Q421" s="35">
        <v>18408291</v>
      </c>
      <c r="R421" s="35">
        <v>939101</v>
      </c>
    </row>
    <row r="422" spans="1:18" ht="13.5" customHeight="1">
      <c r="A422" s="20">
        <v>418</v>
      </c>
      <c r="B422" s="45" t="s">
        <v>292</v>
      </c>
      <c r="C422" s="44" t="s">
        <v>127</v>
      </c>
      <c r="D422" s="45" t="s">
        <v>335</v>
      </c>
      <c r="E422" s="20">
        <v>27</v>
      </c>
      <c r="F422" s="20">
        <v>2015</v>
      </c>
      <c r="G422" s="20">
        <v>3</v>
      </c>
      <c r="H422" s="20" t="s">
        <v>204</v>
      </c>
      <c r="I422" s="20" t="s">
        <v>51</v>
      </c>
      <c r="J422" s="20">
        <v>9</v>
      </c>
      <c r="K422" s="35">
        <v>21073441</v>
      </c>
      <c r="L422" s="35">
        <v>40789</v>
      </c>
      <c r="M422" s="35">
        <v>28553</v>
      </c>
      <c r="N422" s="35">
        <v>28553</v>
      </c>
      <c r="O422" s="35">
        <v>15221412</v>
      </c>
      <c r="P422" s="35">
        <v>27702715</v>
      </c>
      <c r="Q422" s="35">
        <v>17352968</v>
      </c>
      <c r="R422" s="35">
        <v>939101</v>
      </c>
    </row>
    <row r="423" spans="1:18" ht="13.5" customHeight="1">
      <c r="A423" s="20">
        <v>419</v>
      </c>
      <c r="B423" s="45" t="s">
        <v>292</v>
      </c>
      <c r="C423" s="44" t="s">
        <v>127</v>
      </c>
      <c r="D423" s="45" t="s">
        <v>335</v>
      </c>
      <c r="E423" s="20">
        <v>27</v>
      </c>
      <c r="F423" s="20">
        <v>2015</v>
      </c>
      <c r="G423" s="20">
        <v>4</v>
      </c>
      <c r="H423" s="20" t="s">
        <v>205</v>
      </c>
      <c r="I423" s="20" t="s">
        <v>52</v>
      </c>
      <c r="J423" s="20">
        <v>12</v>
      </c>
      <c r="K423" s="35">
        <v>27825194</v>
      </c>
      <c r="L423" s="35">
        <v>1577412</v>
      </c>
      <c r="M423" s="35">
        <v>1153295</v>
      </c>
      <c r="N423" s="35">
        <v>768903</v>
      </c>
      <c r="O423" s="35">
        <v>15365655</v>
      </c>
      <c r="P423" s="35">
        <v>28417005</v>
      </c>
      <c r="Q423" s="35">
        <v>16131708</v>
      </c>
      <c r="R423" s="35">
        <v>939101</v>
      </c>
    </row>
    <row r="424" spans="1:18" ht="13.5" customHeight="1">
      <c r="A424" s="20">
        <v>420</v>
      </c>
      <c r="B424" s="45" t="s">
        <v>292</v>
      </c>
      <c r="C424" s="44" t="s">
        <v>127</v>
      </c>
      <c r="D424" s="45" t="s">
        <v>335</v>
      </c>
      <c r="E424" s="20">
        <v>27</v>
      </c>
      <c r="F424" s="20">
        <v>2016</v>
      </c>
      <c r="G424" s="20">
        <v>1</v>
      </c>
      <c r="H424" s="20" t="s">
        <v>206</v>
      </c>
      <c r="I424" s="20" t="s">
        <v>43</v>
      </c>
      <c r="J424" s="20">
        <v>3</v>
      </c>
      <c r="K424" s="35">
        <v>7121164</v>
      </c>
      <c r="L424" s="35">
        <v>693631</v>
      </c>
      <c r="M424" s="35">
        <v>672822</v>
      </c>
      <c r="N424" s="35">
        <v>672822</v>
      </c>
      <c r="O424" s="35">
        <v>15312137</v>
      </c>
      <c r="P424" s="35">
        <v>30696601</v>
      </c>
      <c r="Q424" s="35">
        <v>17738482</v>
      </c>
      <c r="R424" s="35">
        <v>939101</v>
      </c>
    </row>
    <row r="425" spans="1:18" ht="13.5" customHeight="1">
      <c r="A425" s="20">
        <v>421</v>
      </c>
      <c r="B425" s="45" t="s">
        <v>292</v>
      </c>
      <c r="C425" s="44" t="s">
        <v>127</v>
      </c>
      <c r="D425" s="45" t="s">
        <v>335</v>
      </c>
      <c r="E425" s="20">
        <v>27</v>
      </c>
      <c r="F425" s="20">
        <v>2016</v>
      </c>
      <c r="G425" s="20">
        <v>2</v>
      </c>
      <c r="H425" s="20" t="s">
        <v>207</v>
      </c>
      <c r="I425" s="20" t="s">
        <v>44</v>
      </c>
      <c r="J425" s="20">
        <v>6</v>
      </c>
      <c r="K425" s="35">
        <v>13917116</v>
      </c>
      <c r="L425" s="35">
        <v>216393</v>
      </c>
      <c r="M425" s="35">
        <v>147147</v>
      </c>
      <c r="N425" s="35">
        <v>147147</v>
      </c>
      <c r="O425" s="35">
        <v>14993431</v>
      </c>
      <c r="P425" s="35">
        <v>30135749</v>
      </c>
      <c r="Q425" s="35">
        <v>17703303</v>
      </c>
      <c r="R425" s="35">
        <v>939101</v>
      </c>
    </row>
    <row r="426" spans="1:18" ht="13.5" customHeight="1">
      <c r="A426" s="20">
        <v>422</v>
      </c>
      <c r="B426" s="45" t="s">
        <v>292</v>
      </c>
      <c r="C426" s="44" t="s">
        <v>127</v>
      </c>
      <c r="D426" s="45" t="s">
        <v>335</v>
      </c>
      <c r="E426" s="20">
        <v>27</v>
      </c>
      <c r="F426" s="20">
        <v>2016</v>
      </c>
      <c r="G426" s="20">
        <v>3</v>
      </c>
      <c r="H426" s="20" t="s">
        <v>208</v>
      </c>
      <c r="I426" s="20" t="s">
        <v>51</v>
      </c>
      <c r="J426" s="20">
        <v>9</v>
      </c>
      <c r="K426" s="35">
        <v>21325541</v>
      </c>
      <c r="L426" s="35">
        <v>-842156</v>
      </c>
      <c r="M426" s="35">
        <v>-842156</v>
      </c>
      <c r="N426" s="35">
        <v>-842156</v>
      </c>
      <c r="O426" s="35">
        <v>14558606</v>
      </c>
      <c r="P426" s="35">
        <v>29052249</v>
      </c>
      <c r="Q426" s="35">
        <v>18829939</v>
      </c>
      <c r="R426" s="35">
        <v>939101</v>
      </c>
    </row>
    <row r="427" spans="1:18" ht="13.5" customHeight="1">
      <c r="A427" s="20">
        <v>423</v>
      </c>
      <c r="B427" s="45" t="s">
        <v>292</v>
      </c>
      <c r="C427" s="44" t="s">
        <v>127</v>
      </c>
      <c r="D427" s="45" t="s">
        <v>335</v>
      </c>
      <c r="E427" s="20">
        <v>27</v>
      </c>
      <c r="F427" s="20">
        <v>2016</v>
      </c>
      <c r="G427" s="20">
        <v>4</v>
      </c>
      <c r="H427" s="20" t="s">
        <v>209</v>
      </c>
      <c r="I427" s="20" t="s">
        <v>46</v>
      </c>
      <c r="J427" s="20">
        <v>12</v>
      </c>
      <c r="K427" s="35">
        <v>29979410</v>
      </c>
      <c r="L427" s="35">
        <v>-562870</v>
      </c>
      <c r="M427" s="35">
        <v>-296402</v>
      </c>
      <c r="N427" s="35">
        <v>-20100</v>
      </c>
      <c r="O427" s="35">
        <v>14187438</v>
      </c>
      <c r="P427" s="35">
        <v>28409000</v>
      </c>
      <c r="Q427" s="35">
        <v>17352267</v>
      </c>
      <c r="R427" s="35">
        <v>939101</v>
      </c>
    </row>
    <row r="428" spans="1:18" ht="13.5" customHeight="1">
      <c r="A428" s="20">
        <v>424</v>
      </c>
      <c r="B428" s="45" t="s">
        <v>292</v>
      </c>
      <c r="C428" s="44" t="s">
        <v>127</v>
      </c>
      <c r="D428" s="45" t="s">
        <v>335</v>
      </c>
      <c r="E428" s="20">
        <v>27</v>
      </c>
      <c r="F428" s="20">
        <v>2017</v>
      </c>
      <c r="G428" s="20">
        <v>1</v>
      </c>
      <c r="H428" s="20" t="s">
        <v>210</v>
      </c>
      <c r="I428" s="20" t="s">
        <v>43</v>
      </c>
      <c r="J428" s="20">
        <v>3</v>
      </c>
      <c r="K428" s="35">
        <v>8071470</v>
      </c>
      <c r="L428" s="35">
        <v>95827</v>
      </c>
      <c r="M428" s="35">
        <v>92952</v>
      </c>
      <c r="N428" s="35">
        <v>92952</v>
      </c>
      <c r="O428" s="35">
        <v>14533000</v>
      </c>
      <c r="P428" s="35">
        <v>31458169</v>
      </c>
      <c r="Q428" s="35">
        <v>20068909</v>
      </c>
      <c r="R428" s="35">
        <v>939101</v>
      </c>
    </row>
    <row r="429" spans="1:18" ht="13.5" customHeight="1">
      <c r="A429" s="20">
        <v>425</v>
      </c>
      <c r="B429" s="45" t="s">
        <v>292</v>
      </c>
      <c r="C429" s="44" t="s">
        <v>127</v>
      </c>
      <c r="D429" s="45" t="s">
        <v>335</v>
      </c>
      <c r="E429" s="20">
        <v>27</v>
      </c>
      <c r="F429" s="20">
        <v>2017</v>
      </c>
      <c r="G429" s="20">
        <v>3</v>
      </c>
      <c r="H429" s="20" t="s">
        <v>213</v>
      </c>
      <c r="I429" s="20" t="s">
        <v>51</v>
      </c>
      <c r="J429" s="20">
        <v>9</v>
      </c>
      <c r="K429" s="35">
        <v>24365272</v>
      </c>
      <c r="L429" s="35">
        <v>-64454</v>
      </c>
      <c r="M429" s="35">
        <v>-64454</v>
      </c>
      <c r="N429" s="35">
        <v>-64454</v>
      </c>
      <c r="O429" s="35">
        <v>14091243</v>
      </c>
      <c r="P429" s="35">
        <v>30999457</v>
      </c>
      <c r="Q429" s="35">
        <v>19767602</v>
      </c>
      <c r="R429" s="35">
        <v>939101</v>
      </c>
    </row>
    <row r="430" spans="1:18" ht="13.5" customHeight="1">
      <c r="A430" s="20">
        <v>426</v>
      </c>
      <c r="B430" s="45" t="s">
        <v>292</v>
      </c>
      <c r="C430" s="44" t="s">
        <v>127</v>
      </c>
      <c r="D430" s="45" t="s">
        <v>335</v>
      </c>
      <c r="E430" s="20">
        <v>27</v>
      </c>
      <c r="F430" s="20">
        <v>2017</v>
      </c>
      <c r="G430" s="20">
        <v>4</v>
      </c>
      <c r="H430" s="20" t="s">
        <v>211</v>
      </c>
      <c r="I430" s="20" t="s">
        <v>46</v>
      </c>
      <c r="J430" s="20">
        <v>12</v>
      </c>
      <c r="K430" s="35">
        <v>33079446</v>
      </c>
      <c r="L430" s="35">
        <v>350317</v>
      </c>
      <c r="M430" s="35">
        <v>299998</v>
      </c>
      <c r="N430" s="35">
        <v>439419</v>
      </c>
      <c r="O430" s="35">
        <v>13882124</v>
      </c>
      <c r="P430" s="35">
        <v>28423122</v>
      </c>
      <c r="Q430" s="35">
        <v>16680331</v>
      </c>
      <c r="R430" s="35">
        <v>939101</v>
      </c>
    </row>
    <row r="431" spans="1:18" ht="13.5" customHeight="1">
      <c r="A431" s="20">
        <v>427</v>
      </c>
      <c r="B431" s="45" t="s">
        <v>292</v>
      </c>
      <c r="C431" s="44" t="s">
        <v>127</v>
      </c>
      <c r="D431" s="45" t="s">
        <v>335</v>
      </c>
      <c r="E431" s="20">
        <v>27</v>
      </c>
      <c r="F431" s="20">
        <v>2018</v>
      </c>
      <c r="G431" s="20">
        <v>1</v>
      </c>
      <c r="H431" s="20" t="s">
        <v>257</v>
      </c>
      <c r="I431" s="20" t="s">
        <v>43</v>
      </c>
      <c r="J431" s="20">
        <v>3</v>
      </c>
      <c r="K431" s="35">
        <v>8235249</v>
      </c>
      <c r="L431" s="35">
        <v>31467</v>
      </c>
      <c r="M431" s="35">
        <v>22027</v>
      </c>
      <c r="N431" s="35">
        <v>22027</v>
      </c>
      <c r="O431" s="35">
        <v>13291154</v>
      </c>
      <c r="P431" s="35">
        <v>27528040</v>
      </c>
      <c r="Q431" s="35">
        <v>14851894</v>
      </c>
      <c r="R431" s="35">
        <v>939101</v>
      </c>
    </row>
    <row r="432" spans="1:18" ht="13.5" customHeight="1">
      <c r="A432" s="20">
        <v>428</v>
      </c>
      <c r="B432" s="45" t="s">
        <v>292</v>
      </c>
      <c r="C432" s="44" t="s">
        <v>127</v>
      </c>
      <c r="D432" s="45" t="s">
        <v>335</v>
      </c>
      <c r="E432" s="20">
        <v>27</v>
      </c>
      <c r="F432" s="20">
        <v>2018</v>
      </c>
      <c r="G432" s="20">
        <v>2</v>
      </c>
      <c r="H432" s="20" t="s">
        <v>264</v>
      </c>
      <c r="I432" s="20" t="s">
        <v>44</v>
      </c>
      <c r="J432" s="20">
        <f>G432*3</f>
        <v>6</v>
      </c>
      <c r="K432" s="37">
        <v>17554457</v>
      </c>
      <c r="L432" s="37">
        <v>-423767</v>
      </c>
      <c r="M432" s="37">
        <v>-423767</v>
      </c>
      <c r="N432" s="37">
        <v>-423767</v>
      </c>
      <c r="O432" s="37">
        <v>13391157</v>
      </c>
      <c r="P432" s="37">
        <v>26771498</v>
      </c>
      <c r="Q432" s="37">
        <v>15452474</v>
      </c>
      <c r="R432" s="37">
        <v>939101</v>
      </c>
    </row>
    <row r="433" spans="1:18" ht="13.5" customHeight="1">
      <c r="A433" s="20">
        <v>429</v>
      </c>
      <c r="B433" s="45" t="s">
        <v>292</v>
      </c>
      <c r="C433" s="44" t="s">
        <v>127</v>
      </c>
      <c r="D433" s="45" t="s">
        <v>335</v>
      </c>
      <c r="E433" s="20">
        <v>27</v>
      </c>
      <c r="F433" s="20">
        <v>2018</v>
      </c>
      <c r="G433" s="20">
        <v>3</v>
      </c>
      <c r="H433" s="20" t="s">
        <v>256</v>
      </c>
      <c r="I433" s="20" t="s">
        <v>51</v>
      </c>
      <c r="J433" s="20">
        <f>G433*3</f>
        <v>9</v>
      </c>
      <c r="K433" s="37">
        <v>26959767</v>
      </c>
      <c r="L433" s="37">
        <v>252793</v>
      </c>
      <c r="M433" s="37">
        <v>171951</v>
      </c>
      <c r="N433" s="37"/>
      <c r="O433" s="37">
        <v>13169490</v>
      </c>
      <c r="P433" s="37">
        <v>25755858</v>
      </c>
      <c r="Q433" s="37">
        <v>14141628</v>
      </c>
      <c r="R433" s="37">
        <v>939101</v>
      </c>
    </row>
    <row r="434" spans="1:18" ht="13.5" customHeight="1">
      <c r="A434" s="20">
        <v>430</v>
      </c>
      <c r="B434" s="45" t="s">
        <v>292</v>
      </c>
      <c r="C434" s="44" t="s">
        <v>127</v>
      </c>
      <c r="D434" s="45" t="s">
        <v>335</v>
      </c>
      <c r="E434" s="20">
        <v>27</v>
      </c>
      <c r="F434" s="20">
        <v>2018</v>
      </c>
      <c r="G434" s="20">
        <v>4</v>
      </c>
      <c r="H434" s="20" t="s">
        <v>265</v>
      </c>
      <c r="I434" s="20" t="s">
        <v>46</v>
      </c>
      <c r="J434" s="20">
        <v>12</v>
      </c>
      <c r="K434" s="37">
        <v>35973479</v>
      </c>
      <c r="L434" s="37">
        <v>1222831</v>
      </c>
      <c r="M434" s="37">
        <v>823085</v>
      </c>
      <c r="N434" s="37">
        <v>1137196</v>
      </c>
      <c r="O434" s="37">
        <v>13291154</v>
      </c>
      <c r="P434" s="37">
        <v>27528040</v>
      </c>
      <c r="Q434" s="37">
        <v>14851894</v>
      </c>
      <c r="R434" s="37">
        <v>939101</v>
      </c>
    </row>
    <row r="435" spans="1:18" ht="13.5" customHeight="1">
      <c r="A435" s="20">
        <v>431</v>
      </c>
      <c r="B435" s="45" t="s">
        <v>292</v>
      </c>
      <c r="C435" s="44" t="s">
        <v>127</v>
      </c>
      <c r="D435" s="45" t="s">
        <v>335</v>
      </c>
      <c r="E435" s="20">
        <v>27</v>
      </c>
      <c r="F435" s="20">
        <v>2019</v>
      </c>
      <c r="G435" s="20">
        <v>1</v>
      </c>
      <c r="H435" s="20" t="s">
        <v>277</v>
      </c>
      <c r="I435" s="20" t="s">
        <v>43</v>
      </c>
      <c r="J435" s="20">
        <v>3</v>
      </c>
      <c r="K435" s="37">
        <v>9283401</v>
      </c>
      <c r="L435" s="37">
        <v>723933</v>
      </c>
      <c r="M435" s="37">
        <v>506753</v>
      </c>
      <c r="N435" s="37">
        <v>506753</v>
      </c>
      <c r="O435" s="37">
        <v>13136245</v>
      </c>
      <c r="P435" s="37">
        <v>28268881</v>
      </c>
      <c r="Q435" s="37">
        <v>15090620</v>
      </c>
      <c r="R435" s="37">
        <v>939101</v>
      </c>
    </row>
    <row r="436" spans="1:18" ht="13.5" customHeight="1">
      <c r="A436" s="20">
        <v>432</v>
      </c>
      <c r="B436" s="45" t="s">
        <v>292</v>
      </c>
      <c r="C436" s="44" t="s">
        <v>127</v>
      </c>
      <c r="D436" s="45" t="s">
        <v>335</v>
      </c>
      <c r="E436" s="20">
        <v>27</v>
      </c>
      <c r="F436" s="20">
        <v>2019</v>
      </c>
      <c r="G436" s="20">
        <v>2</v>
      </c>
      <c r="H436" s="20" t="s">
        <v>278</v>
      </c>
      <c r="I436" s="20" t="s">
        <v>44</v>
      </c>
      <c r="J436" s="20">
        <v>6</v>
      </c>
      <c r="K436" s="37">
        <v>19454586</v>
      </c>
      <c r="L436" s="37">
        <v>957055</v>
      </c>
      <c r="M436" s="37">
        <v>669938</v>
      </c>
      <c r="N436" s="37">
        <v>669938</v>
      </c>
      <c r="O436" s="37">
        <v>12908451</v>
      </c>
      <c r="P436" s="37">
        <v>26370019</v>
      </c>
      <c r="Q436" s="37">
        <v>13495364</v>
      </c>
      <c r="R436" s="37">
        <v>939101</v>
      </c>
    </row>
    <row r="437" spans="1:18" ht="13.5" customHeight="1">
      <c r="A437" s="20">
        <v>433</v>
      </c>
      <c r="B437" s="45" t="s">
        <v>292</v>
      </c>
      <c r="C437" s="44" t="s">
        <v>127</v>
      </c>
      <c r="D437" s="45" t="s">
        <v>335</v>
      </c>
      <c r="E437" s="20">
        <v>27</v>
      </c>
      <c r="F437" s="20">
        <v>2019</v>
      </c>
      <c r="G437" s="20">
        <v>3</v>
      </c>
      <c r="H437" s="20" t="s">
        <v>279</v>
      </c>
      <c r="I437" s="20" t="s">
        <v>51</v>
      </c>
      <c r="J437" s="20">
        <v>9</v>
      </c>
      <c r="K437" s="37">
        <v>28912476</v>
      </c>
      <c r="L437" s="37">
        <v>925753</v>
      </c>
      <c r="M437" s="37">
        <v>648027</v>
      </c>
      <c r="N437" s="37">
        <v>648027</v>
      </c>
      <c r="O437" s="37">
        <v>13103238</v>
      </c>
      <c r="P437" s="37">
        <v>28910879</v>
      </c>
      <c r="Q437" s="37">
        <v>16058135</v>
      </c>
      <c r="R437" s="37">
        <v>939101</v>
      </c>
    </row>
    <row r="438" spans="1:18" ht="13.5" customHeight="1">
      <c r="A438" s="20">
        <v>434</v>
      </c>
      <c r="B438" s="45" t="s">
        <v>292</v>
      </c>
      <c r="C438" s="44" t="s">
        <v>127</v>
      </c>
      <c r="D438" s="45" t="s">
        <v>335</v>
      </c>
      <c r="E438" s="20">
        <v>27</v>
      </c>
      <c r="F438" s="20">
        <v>2019</v>
      </c>
      <c r="G438" s="20">
        <v>4</v>
      </c>
      <c r="H438" s="20" t="s">
        <v>281</v>
      </c>
      <c r="I438" s="20" t="s">
        <v>46</v>
      </c>
      <c r="J438" s="20">
        <v>12</v>
      </c>
      <c r="K438" s="37">
        <v>39326</v>
      </c>
      <c r="L438" s="37">
        <v>1544761</v>
      </c>
      <c r="M438" s="37">
        <v>1267035</v>
      </c>
      <c r="N438" s="37">
        <v>1496598</v>
      </c>
      <c r="O438" s="37">
        <v>13483386</v>
      </c>
      <c r="P438" s="37">
        <v>29059027</v>
      </c>
      <c r="Q438" s="37">
        <v>15323568</v>
      </c>
      <c r="R438" s="37">
        <v>939101</v>
      </c>
    </row>
    <row r="439" spans="1:18" ht="13.5" customHeight="1">
      <c r="A439" s="20">
        <v>435</v>
      </c>
      <c r="B439" s="45" t="s">
        <v>292</v>
      </c>
      <c r="C439" s="44" t="s">
        <v>127</v>
      </c>
      <c r="D439" s="45" t="s">
        <v>335</v>
      </c>
      <c r="E439" s="20">
        <v>27</v>
      </c>
      <c r="F439" s="20">
        <v>2020</v>
      </c>
      <c r="G439" s="49">
        <v>1</v>
      </c>
      <c r="H439" s="20" t="s">
        <v>309</v>
      </c>
      <c r="I439" s="20" t="s">
        <v>43</v>
      </c>
      <c r="J439" s="20">
        <v>3</v>
      </c>
      <c r="K439" s="37">
        <v>8553166</v>
      </c>
      <c r="L439" s="37">
        <v>912765</v>
      </c>
      <c r="M439" s="37">
        <v>638936</v>
      </c>
      <c r="N439" s="37">
        <v>638936</v>
      </c>
      <c r="O439" s="37">
        <v>13347944</v>
      </c>
      <c r="P439" s="37">
        <v>32060758</v>
      </c>
      <c r="Q439" s="37">
        <v>17855587</v>
      </c>
      <c r="R439" s="37">
        <v>939101</v>
      </c>
    </row>
    <row r="440" spans="1:18" ht="13.5" customHeight="1">
      <c r="A440" s="20">
        <v>436</v>
      </c>
      <c r="B440" s="45" t="s">
        <v>292</v>
      </c>
      <c r="C440" s="44" t="s">
        <v>127</v>
      </c>
      <c r="D440" s="45" t="s">
        <v>335</v>
      </c>
      <c r="E440" s="20">
        <v>27</v>
      </c>
      <c r="F440" s="20">
        <v>2020</v>
      </c>
      <c r="G440" s="49">
        <v>2</v>
      </c>
      <c r="H440" s="20" t="s">
        <v>310</v>
      </c>
      <c r="I440" s="20" t="s">
        <v>44</v>
      </c>
      <c r="J440" s="20">
        <v>6</v>
      </c>
      <c r="K440" s="37">
        <v>15917056</v>
      </c>
      <c r="L440" s="37">
        <v>766657</v>
      </c>
      <c r="M440" s="37">
        <v>536660</v>
      </c>
      <c r="N440" s="37">
        <v>536660</v>
      </c>
      <c r="O440" s="37">
        <v>12995312</v>
      </c>
      <c r="P440" s="37">
        <v>32831348</v>
      </c>
      <c r="Q440" s="37">
        <v>10640710</v>
      </c>
      <c r="R440" s="37">
        <v>939101</v>
      </c>
    </row>
    <row r="441" spans="1:18" ht="13.5" customHeight="1">
      <c r="A441" s="20">
        <v>437</v>
      </c>
      <c r="B441" s="45" t="s">
        <v>292</v>
      </c>
      <c r="C441" s="44" t="s">
        <v>127</v>
      </c>
      <c r="D441" s="45" t="s">
        <v>335</v>
      </c>
      <c r="E441" s="20">
        <v>27</v>
      </c>
      <c r="F441" s="20">
        <v>2020</v>
      </c>
      <c r="G441" s="46">
        <v>3</v>
      </c>
      <c r="H441" s="47" t="s">
        <v>311</v>
      </c>
      <c r="I441" s="47" t="s">
        <v>51</v>
      </c>
      <c r="J441" s="46">
        <v>9</v>
      </c>
      <c r="K441" s="37">
        <v>25796051</v>
      </c>
      <c r="L441" s="37">
        <v>1220546</v>
      </c>
      <c r="M441" s="37">
        <v>854382</v>
      </c>
      <c r="N441" s="37">
        <v>854382</v>
      </c>
      <c r="O441" s="37">
        <v>12668143</v>
      </c>
      <c r="P441" s="37">
        <v>34193550</v>
      </c>
      <c r="Q441" s="37">
        <v>20685190</v>
      </c>
      <c r="R441" s="37">
        <v>939101</v>
      </c>
    </row>
    <row r="442" spans="1:18" ht="13.5" customHeight="1">
      <c r="A442" s="20">
        <v>438</v>
      </c>
      <c r="B442" s="45" t="s">
        <v>302</v>
      </c>
      <c r="C442" s="44" t="s">
        <v>128</v>
      </c>
      <c r="D442" s="45" t="s">
        <v>336</v>
      </c>
      <c r="E442" s="20">
        <v>28</v>
      </c>
      <c r="F442" s="20">
        <v>2015</v>
      </c>
      <c r="G442" s="20">
        <v>1</v>
      </c>
      <c r="H442" s="20" t="s">
        <v>202</v>
      </c>
      <c r="I442" s="20" t="s">
        <v>43</v>
      </c>
      <c r="J442" s="20">
        <v>3</v>
      </c>
      <c r="K442" s="35">
        <v>1808138</v>
      </c>
      <c r="L442" s="35">
        <v>715031</v>
      </c>
      <c r="M442" s="35">
        <v>485675</v>
      </c>
      <c r="N442" s="35">
        <v>485675</v>
      </c>
      <c r="O442" s="35">
        <v>402693</v>
      </c>
      <c r="P442" s="35">
        <v>3789140</v>
      </c>
      <c r="Q442" s="35">
        <v>-2122893</v>
      </c>
      <c r="R442" s="35">
        <v>350000</v>
      </c>
    </row>
    <row r="443" spans="1:18" ht="13.5" customHeight="1">
      <c r="A443" s="20">
        <v>439</v>
      </c>
      <c r="B443" s="45" t="s">
        <v>302</v>
      </c>
      <c r="C443" s="44" t="s">
        <v>128</v>
      </c>
      <c r="D443" s="45" t="s">
        <v>336</v>
      </c>
      <c r="E443" s="20">
        <v>28</v>
      </c>
      <c r="F443" s="20">
        <v>2015</v>
      </c>
      <c r="G443" s="20">
        <v>2</v>
      </c>
      <c r="H443" s="20" t="s">
        <v>203</v>
      </c>
      <c r="I443" s="20" t="s">
        <v>44</v>
      </c>
      <c r="J443" s="20">
        <v>6</v>
      </c>
      <c r="K443" s="35">
        <v>3558347</v>
      </c>
      <c r="L443" s="35">
        <v>1272706</v>
      </c>
      <c r="M443" s="35">
        <v>868221</v>
      </c>
      <c r="N443" s="35">
        <v>868221</v>
      </c>
      <c r="O443" s="35">
        <v>386619</v>
      </c>
      <c r="P443" s="35">
        <v>3648761</v>
      </c>
      <c r="Q443" s="35">
        <v>-2194967</v>
      </c>
      <c r="R443" s="35">
        <v>350000</v>
      </c>
    </row>
    <row r="444" spans="1:18" ht="13.5" customHeight="1">
      <c r="A444" s="20">
        <v>440</v>
      </c>
      <c r="B444" s="45" t="s">
        <v>302</v>
      </c>
      <c r="C444" s="44" t="s">
        <v>128</v>
      </c>
      <c r="D444" s="45" t="s">
        <v>336</v>
      </c>
      <c r="E444" s="20">
        <v>28</v>
      </c>
      <c r="F444" s="20">
        <v>2015</v>
      </c>
      <c r="G444" s="20">
        <v>3</v>
      </c>
      <c r="H444" s="20" t="s">
        <v>204</v>
      </c>
      <c r="I444" s="20" t="s">
        <v>51</v>
      </c>
      <c r="J444" s="20">
        <v>9</v>
      </c>
      <c r="K444" s="35">
        <v>5097628</v>
      </c>
      <c r="L444" s="35">
        <v>1723610</v>
      </c>
      <c r="M444" s="35">
        <v>1172055</v>
      </c>
      <c r="N444" s="35">
        <v>1172055</v>
      </c>
      <c r="O444" s="35">
        <v>394992</v>
      </c>
      <c r="P444" s="35">
        <v>3989979</v>
      </c>
      <c r="Q444" s="35">
        <v>2278364</v>
      </c>
      <c r="R444" s="35">
        <v>350000</v>
      </c>
    </row>
    <row r="445" spans="1:18" ht="13.5" customHeight="1">
      <c r="A445" s="20">
        <v>441</v>
      </c>
      <c r="B445" s="45" t="s">
        <v>302</v>
      </c>
      <c r="C445" s="44" t="s">
        <v>128</v>
      </c>
      <c r="D445" s="45" t="s">
        <v>336</v>
      </c>
      <c r="E445" s="20">
        <v>28</v>
      </c>
      <c r="F445" s="20">
        <v>2015</v>
      </c>
      <c r="G445" s="20">
        <v>4</v>
      </c>
      <c r="H445" s="20" t="s">
        <v>205</v>
      </c>
      <c r="I445" s="20" t="s">
        <v>52</v>
      </c>
      <c r="J445" s="20">
        <v>12</v>
      </c>
      <c r="K445" s="35">
        <v>7056876</v>
      </c>
      <c r="L445" s="35">
        <v>2570021</v>
      </c>
      <c r="M445" s="35">
        <v>1739559</v>
      </c>
      <c r="N445" s="35">
        <v>1739559</v>
      </c>
      <c r="O445" s="35">
        <v>410324</v>
      </c>
      <c r="P445" s="35">
        <v>3409300</v>
      </c>
      <c r="Q445" s="35">
        <v>1889167</v>
      </c>
      <c r="R445" s="35">
        <v>350000</v>
      </c>
    </row>
    <row r="446" spans="1:18" ht="13.5" customHeight="1">
      <c r="A446" s="20">
        <v>442</v>
      </c>
      <c r="B446" s="45" t="s">
        <v>302</v>
      </c>
      <c r="C446" s="44" t="s">
        <v>128</v>
      </c>
      <c r="D446" s="45" t="s">
        <v>336</v>
      </c>
      <c r="E446" s="20">
        <v>28</v>
      </c>
      <c r="F446" s="20">
        <v>2016</v>
      </c>
      <c r="G446" s="20">
        <v>1</v>
      </c>
      <c r="H446" s="20" t="s">
        <v>206</v>
      </c>
      <c r="I446" s="20" t="s">
        <v>43</v>
      </c>
      <c r="J446" s="20">
        <v>3</v>
      </c>
      <c r="K446" s="35">
        <v>1848341</v>
      </c>
      <c r="L446" s="35">
        <v>619865</v>
      </c>
      <c r="M446" s="35">
        <v>421508</v>
      </c>
      <c r="N446" s="35">
        <v>421508</v>
      </c>
      <c r="O446" s="35">
        <v>409685</v>
      </c>
      <c r="P446" s="35">
        <v>4482612</v>
      </c>
      <c r="Q446" s="35">
        <v>2540972</v>
      </c>
      <c r="R446" s="35">
        <v>350000</v>
      </c>
    </row>
    <row r="447" spans="1:18" ht="13.5" customHeight="1">
      <c r="A447" s="20">
        <v>443</v>
      </c>
      <c r="B447" s="45" t="s">
        <v>302</v>
      </c>
      <c r="C447" s="44" t="s">
        <v>128</v>
      </c>
      <c r="D447" s="45" t="s">
        <v>336</v>
      </c>
      <c r="E447" s="20">
        <v>28</v>
      </c>
      <c r="F447" s="20">
        <v>2016</v>
      </c>
      <c r="G447" s="20">
        <v>2</v>
      </c>
      <c r="H447" s="20" t="s">
        <v>207</v>
      </c>
      <c r="I447" s="20" t="s">
        <v>44</v>
      </c>
      <c r="J447" s="20">
        <v>6</v>
      </c>
      <c r="K447" s="35">
        <v>3447378</v>
      </c>
      <c r="L447" s="35">
        <v>1146739</v>
      </c>
      <c r="M447" s="35">
        <v>779783</v>
      </c>
      <c r="N447" s="35">
        <v>779783</v>
      </c>
      <c r="O447" s="35">
        <v>405265</v>
      </c>
      <c r="P447" s="35">
        <v>3595035</v>
      </c>
      <c r="Q447" s="35">
        <v>2135121</v>
      </c>
      <c r="R447" s="35">
        <v>350000</v>
      </c>
    </row>
    <row r="448" spans="1:18" ht="13.5" customHeight="1">
      <c r="A448" s="20">
        <v>444</v>
      </c>
      <c r="B448" s="45" t="s">
        <v>302</v>
      </c>
      <c r="C448" s="44" t="s">
        <v>128</v>
      </c>
      <c r="D448" s="45" t="s">
        <v>336</v>
      </c>
      <c r="E448" s="20">
        <v>28</v>
      </c>
      <c r="F448" s="20">
        <v>2016</v>
      </c>
      <c r="G448" s="20">
        <v>3</v>
      </c>
      <c r="H448" s="20" t="s">
        <v>208</v>
      </c>
      <c r="I448" s="20" t="s">
        <v>51</v>
      </c>
      <c r="J448" s="20">
        <v>9</v>
      </c>
      <c r="K448" s="35">
        <v>4709541</v>
      </c>
      <c r="L448" s="35">
        <v>1516886</v>
      </c>
      <c r="M448" s="35">
        <v>1031482</v>
      </c>
      <c r="N448" s="35">
        <v>1031482</v>
      </c>
      <c r="O448" s="35">
        <v>394992</v>
      </c>
      <c r="P448" s="35">
        <v>3989979</v>
      </c>
      <c r="Q448" s="35">
        <v>2278364</v>
      </c>
      <c r="R448" s="35">
        <v>350000</v>
      </c>
    </row>
    <row r="449" spans="1:18" ht="13.5" customHeight="1">
      <c r="A449" s="20">
        <v>445</v>
      </c>
      <c r="B449" s="45" t="s">
        <v>302</v>
      </c>
      <c r="C449" s="44" t="s">
        <v>128</v>
      </c>
      <c r="D449" s="45" t="s">
        <v>336</v>
      </c>
      <c r="E449" s="20">
        <v>28</v>
      </c>
      <c r="F449" s="20">
        <v>2016</v>
      </c>
      <c r="G449" s="20">
        <v>4</v>
      </c>
      <c r="H449" s="20" t="s">
        <v>209</v>
      </c>
      <c r="I449" s="20" t="s">
        <v>46</v>
      </c>
      <c r="J449" s="20">
        <v>12</v>
      </c>
      <c r="K449" s="35">
        <v>6813984</v>
      </c>
      <c r="L449" s="35">
        <v>2296821</v>
      </c>
      <c r="M449" s="35">
        <v>1603357</v>
      </c>
      <c r="N449" s="35">
        <v>1603357</v>
      </c>
      <c r="O449" s="35">
        <v>595565</v>
      </c>
      <c r="P449" s="35">
        <v>4915999</v>
      </c>
      <c r="Q449" s="35">
        <v>2632509</v>
      </c>
      <c r="R449" s="35">
        <v>350000</v>
      </c>
    </row>
    <row r="450" spans="1:18" ht="13.5" customHeight="1">
      <c r="A450" s="20">
        <v>446</v>
      </c>
      <c r="B450" s="45" t="s">
        <v>302</v>
      </c>
      <c r="C450" s="44" t="s">
        <v>128</v>
      </c>
      <c r="D450" s="45" t="s">
        <v>336</v>
      </c>
      <c r="E450" s="20">
        <v>28</v>
      </c>
      <c r="F450" s="20">
        <v>2017</v>
      </c>
      <c r="G450" s="20">
        <v>1</v>
      </c>
      <c r="H450" s="20" t="s">
        <v>210</v>
      </c>
      <c r="I450" s="20" t="s">
        <v>43</v>
      </c>
      <c r="J450" s="20">
        <v>3</v>
      </c>
      <c r="K450" s="35">
        <v>1731811</v>
      </c>
      <c r="L450" s="35">
        <v>574062</v>
      </c>
      <c r="M450" s="35">
        <v>390362</v>
      </c>
      <c r="N450" s="35">
        <v>390362</v>
      </c>
      <c r="O450" s="35">
        <v>578206</v>
      </c>
      <c r="P450" s="35">
        <v>5577405</v>
      </c>
      <c r="Q450" s="35">
        <v>2903552</v>
      </c>
      <c r="R450" s="35">
        <v>350000</v>
      </c>
    </row>
    <row r="451" spans="1:18" ht="13.5" customHeight="1">
      <c r="A451" s="20">
        <v>447</v>
      </c>
      <c r="B451" s="45" t="s">
        <v>302</v>
      </c>
      <c r="C451" s="44" t="s">
        <v>128</v>
      </c>
      <c r="D451" s="45" t="s">
        <v>336</v>
      </c>
      <c r="E451" s="20">
        <v>28</v>
      </c>
      <c r="F451" s="20">
        <v>2017</v>
      </c>
      <c r="G451" s="20">
        <v>3</v>
      </c>
      <c r="H451" s="20" t="s">
        <v>213</v>
      </c>
      <c r="I451" s="20" t="s">
        <v>51</v>
      </c>
      <c r="J451" s="20">
        <v>9</v>
      </c>
      <c r="K451" s="35">
        <v>4904871</v>
      </c>
      <c r="L451" s="35">
        <v>1418625</v>
      </c>
      <c r="M451" s="35">
        <v>964665</v>
      </c>
      <c r="N451" s="35">
        <v>964665</v>
      </c>
      <c r="O451" s="35">
        <v>692613</v>
      </c>
      <c r="P451" s="35">
        <v>4318455</v>
      </c>
      <c r="Q451" s="35">
        <v>2681716</v>
      </c>
      <c r="R451" s="35">
        <v>350000</v>
      </c>
    </row>
    <row r="452" spans="1:18" ht="13.5" customHeight="1">
      <c r="A452" s="20">
        <v>448</v>
      </c>
      <c r="B452" s="45" t="s">
        <v>302</v>
      </c>
      <c r="C452" s="44" t="s">
        <v>128</v>
      </c>
      <c r="D452" s="45" t="s">
        <v>336</v>
      </c>
      <c r="E452" s="20">
        <v>28</v>
      </c>
      <c r="F452" s="20">
        <v>2017</v>
      </c>
      <c r="G452" s="20">
        <v>4</v>
      </c>
      <c r="H452" s="20" t="s">
        <v>211</v>
      </c>
      <c r="I452" s="20" t="s">
        <v>46</v>
      </c>
      <c r="J452" s="20">
        <v>12</v>
      </c>
      <c r="K452" s="35">
        <v>7113950</v>
      </c>
      <c r="L452" s="35">
        <v>2181711</v>
      </c>
      <c r="M452" s="35">
        <v>1498730</v>
      </c>
      <c r="N452" s="35">
        <v>1498730</v>
      </c>
      <c r="O452" s="35">
        <v>691059</v>
      </c>
      <c r="P452" s="35">
        <v>5013990</v>
      </c>
      <c r="Q452" s="35">
        <v>2771770</v>
      </c>
      <c r="R452" s="35">
        <v>350000</v>
      </c>
    </row>
    <row r="453" spans="1:18" ht="13.5" customHeight="1">
      <c r="A453" s="20">
        <v>449</v>
      </c>
      <c r="B453" s="45" t="s">
        <v>302</v>
      </c>
      <c r="C453" s="44" t="s">
        <v>128</v>
      </c>
      <c r="D453" s="45" t="s">
        <v>336</v>
      </c>
      <c r="E453" s="20">
        <v>28</v>
      </c>
      <c r="F453" s="20">
        <v>2018</v>
      </c>
      <c r="G453" s="20">
        <v>1</v>
      </c>
      <c r="H453" s="20" t="s">
        <v>257</v>
      </c>
      <c r="I453" s="20" t="s">
        <v>43</v>
      </c>
      <c r="J453" s="20">
        <v>3</v>
      </c>
      <c r="K453" s="35">
        <v>1962467</v>
      </c>
      <c r="L453" s="35">
        <v>679849</v>
      </c>
      <c r="M453" s="35">
        <v>462297</v>
      </c>
      <c r="N453" s="35">
        <v>462297</v>
      </c>
      <c r="O453" s="35">
        <v>729962</v>
      </c>
      <c r="P453" s="35">
        <v>6311246</v>
      </c>
      <c r="Q453" s="35">
        <v>3502307</v>
      </c>
      <c r="R453" s="35">
        <v>350000</v>
      </c>
    </row>
    <row r="454" spans="1:18" ht="13.5" customHeight="1">
      <c r="A454" s="20">
        <v>450</v>
      </c>
      <c r="B454" s="45" t="s">
        <v>302</v>
      </c>
      <c r="C454" s="44" t="s">
        <v>128</v>
      </c>
      <c r="D454" s="45" t="s">
        <v>336</v>
      </c>
      <c r="E454" s="20">
        <v>28</v>
      </c>
      <c r="F454" s="20">
        <v>2018</v>
      </c>
      <c r="G454" s="20">
        <v>2</v>
      </c>
      <c r="H454" s="20" t="s">
        <v>264</v>
      </c>
      <c r="I454" s="20" t="s">
        <v>44</v>
      </c>
      <c r="J454" s="20">
        <f>G454*3</f>
        <v>6</v>
      </c>
      <c r="K454" s="37">
        <v>3839442</v>
      </c>
      <c r="L454" s="37">
        <v>1348672</v>
      </c>
      <c r="M454" s="37">
        <v>917097</v>
      </c>
      <c r="N454" s="37">
        <v>917097</v>
      </c>
      <c r="O454" s="37">
        <v>729962</v>
      </c>
      <c r="P454" s="37">
        <v>6311246</v>
      </c>
      <c r="Q454" s="37">
        <v>3502307</v>
      </c>
      <c r="R454" s="37">
        <v>350000</v>
      </c>
    </row>
    <row r="455" spans="1:18" ht="13.5" customHeight="1">
      <c r="A455" s="20">
        <v>451</v>
      </c>
      <c r="B455" s="45" t="s">
        <v>302</v>
      </c>
      <c r="C455" s="44" t="s">
        <v>128</v>
      </c>
      <c r="D455" s="45" t="s">
        <v>336</v>
      </c>
      <c r="E455" s="20">
        <v>28</v>
      </c>
      <c r="F455" s="20">
        <v>2018</v>
      </c>
      <c r="G455" s="20">
        <v>3</v>
      </c>
      <c r="H455" s="20" t="s">
        <v>256</v>
      </c>
      <c r="I455" s="20" t="s">
        <v>51</v>
      </c>
      <c r="J455" s="20">
        <f>G455*3</f>
        <v>9</v>
      </c>
      <c r="K455" s="37">
        <v>5450951</v>
      </c>
      <c r="L455" s="37">
        <v>1802463</v>
      </c>
      <c r="M455" s="37">
        <v>1225675</v>
      </c>
      <c r="N455" s="37">
        <v>1225675</v>
      </c>
      <c r="O455" s="37">
        <v>732340</v>
      </c>
      <c r="P455" s="37">
        <v>5317867</v>
      </c>
      <c r="Q455" s="37">
        <v>3284972</v>
      </c>
      <c r="R455" s="37">
        <v>350000</v>
      </c>
    </row>
    <row r="456" spans="1:18" ht="13.5" customHeight="1">
      <c r="A456" s="20">
        <v>452</v>
      </c>
      <c r="B456" s="45" t="s">
        <v>302</v>
      </c>
      <c r="C456" s="44" t="s">
        <v>128</v>
      </c>
      <c r="D456" s="45" t="s">
        <v>336</v>
      </c>
      <c r="E456" s="20">
        <v>28</v>
      </c>
      <c r="F456" s="20">
        <v>2018</v>
      </c>
      <c r="G456" s="20">
        <v>4</v>
      </c>
      <c r="H456" s="20" t="s">
        <v>265</v>
      </c>
      <c r="I456" s="20" t="s">
        <v>46</v>
      </c>
      <c r="J456" s="20">
        <v>12</v>
      </c>
      <c r="K456" s="37">
        <v>7764534</v>
      </c>
      <c r="L456" s="37">
        <v>2597832</v>
      </c>
      <c r="M456" s="37">
        <v>2029343</v>
      </c>
      <c r="N456" s="37">
        <v>2029343</v>
      </c>
      <c r="O456" s="37">
        <v>729962</v>
      </c>
      <c r="P456" s="37">
        <v>6311246</v>
      </c>
      <c r="Q456" s="37">
        <v>3502307</v>
      </c>
      <c r="R456" s="37">
        <v>350000</v>
      </c>
    </row>
    <row r="457" spans="1:18" ht="13.5" customHeight="1">
      <c r="A457" s="20">
        <v>453</v>
      </c>
      <c r="B457" s="45" t="s">
        <v>302</v>
      </c>
      <c r="C457" s="44" t="s">
        <v>128</v>
      </c>
      <c r="D457" s="45" t="s">
        <v>336</v>
      </c>
      <c r="E457" s="20">
        <v>28</v>
      </c>
      <c r="F457" s="20">
        <v>2019</v>
      </c>
      <c r="G457" s="20">
        <v>1</v>
      </c>
      <c r="H457" s="20" t="s">
        <v>277</v>
      </c>
      <c r="I457" s="20" t="s">
        <v>43</v>
      </c>
      <c r="J457" s="20">
        <v>3</v>
      </c>
      <c r="K457" s="37">
        <v>2120185</v>
      </c>
      <c r="L457" s="37">
        <v>733731</v>
      </c>
      <c r="M457" s="37">
        <v>498937</v>
      </c>
      <c r="N457" s="37">
        <v>498937</v>
      </c>
      <c r="O457" s="37">
        <v>813531</v>
      </c>
      <c r="P457" s="37">
        <v>7227180</v>
      </c>
      <c r="Q457" s="37">
        <v>3919304</v>
      </c>
      <c r="R457" s="37">
        <v>350000</v>
      </c>
    </row>
    <row r="458" spans="1:18" ht="13.5" customHeight="1">
      <c r="A458" s="20">
        <v>454</v>
      </c>
      <c r="B458" s="45" t="s">
        <v>302</v>
      </c>
      <c r="C458" s="44" t="s">
        <v>128</v>
      </c>
      <c r="D458" s="45" t="s">
        <v>336</v>
      </c>
      <c r="E458" s="20">
        <v>28</v>
      </c>
      <c r="F458" s="20">
        <v>2019</v>
      </c>
      <c r="G458" s="20">
        <v>2</v>
      </c>
      <c r="H458" s="20" t="s">
        <v>278</v>
      </c>
      <c r="I458" s="20" t="s">
        <v>44</v>
      </c>
      <c r="J458" s="20">
        <v>6</v>
      </c>
      <c r="K458" s="37">
        <v>3906830</v>
      </c>
      <c r="L458" s="37">
        <v>1276536</v>
      </c>
      <c r="M458" s="37">
        <v>868044</v>
      </c>
      <c r="N458" s="37">
        <v>868044</v>
      </c>
      <c r="O458" s="37">
        <v>796404</v>
      </c>
      <c r="P458" s="37">
        <v>5528441</v>
      </c>
      <c r="Q458" s="37">
        <v>3880801</v>
      </c>
      <c r="R458" s="37">
        <v>350000</v>
      </c>
    </row>
    <row r="459" spans="1:18" ht="13.5" customHeight="1">
      <c r="A459" s="20">
        <v>455</v>
      </c>
      <c r="B459" s="45" t="s">
        <v>302</v>
      </c>
      <c r="C459" s="44" t="s">
        <v>128</v>
      </c>
      <c r="D459" s="45" t="s">
        <v>336</v>
      </c>
      <c r="E459" s="20">
        <v>28</v>
      </c>
      <c r="F459" s="20">
        <v>2019</v>
      </c>
      <c r="G459" s="20">
        <v>3</v>
      </c>
      <c r="H459" s="20" t="s">
        <v>279</v>
      </c>
      <c r="I459" s="20" t="s">
        <v>51</v>
      </c>
      <c r="J459" s="20">
        <v>9</v>
      </c>
      <c r="K459" s="37">
        <v>5777430</v>
      </c>
      <c r="L459" s="37">
        <v>18061444</v>
      </c>
      <c r="M459" s="37">
        <v>1228178</v>
      </c>
      <c r="N459" s="37">
        <v>1228178</v>
      </c>
      <c r="O459" s="37">
        <v>826779</v>
      </c>
      <c r="P459" s="37">
        <v>5649680</v>
      </c>
      <c r="Q459" s="37">
        <v>3641906</v>
      </c>
      <c r="R459" s="37">
        <v>350000</v>
      </c>
    </row>
    <row r="460" spans="1:18" ht="13.5" customHeight="1">
      <c r="A460" s="20">
        <v>456</v>
      </c>
      <c r="B460" s="45" t="s">
        <v>302</v>
      </c>
      <c r="C460" s="44" t="s">
        <v>128</v>
      </c>
      <c r="D460" s="45" t="s">
        <v>336</v>
      </c>
      <c r="E460" s="20">
        <v>28</v>
      </c>
      <c r="F460" s="20">
        <v>2019</v>
      </c>
      <c r="G460" s="20">
        <v>4</v>
      </c>
      <c r="H460" s="20" t="s">
        <v>281</v>
      </c>
      <c r="I460" s="20" t="s">
        <v>46</v>
      </c>
      <c r="J460" s="20">
        <v>12</v>
      </c>
      <c r="K460" s="37">
        <v>8410650</v>
      </c>
      <c r="L460" s="37">
        <v>2545734</v>
      </c>
      <c r="M460" s="37">
        <v>1782013</v>
      </c>
      <c r="N460" s="37">
        <v>1782013</v>
      </c>
      <c r="O460" s="37">
        <v>869673</v>
      </c>
      <c r="P460" s="37">
        <v>6730782</v>
      </c>
      <c r="Q460" s="37">
        <v>4169173</v>
      </c>
      <c r="R460" s="37">
        <v>350000</v>
      </c>
    </row>
    <row r="461" spans="1:18" ht="13.5" customHeight="1">
      <c r="A461" s="20">
        <v>457</v>
      </c>
      <c r="B461" s="45" t="s">
        <v>302</v>
      </c>
      <c r="C461" s="44" t="s">
        <v>128</v>
      </c>
      <c r="D461" s="45" t="s">
        <v>336</v>
      </c>
      <c r="E461" s="20">
        <v>28</v>
      </c>
      <c r="F461" s="20">
        <v>2020</v>
      </c>
      <c r="G461" s="49">
        <v>1</v>
      </c>
      <c r="H461" s="20" t="s">
        <v>309</v>
      </c>
      <c r="I461" s="20" t="s">
        <v>43</v>
      </c>
      <c r="J461" s="20">
        <v>3</v>
      </c>
      <c r="K461" s="37">
        <v>2312749</v>
      </c>
      <c r="L461" s="37">
        <v>670994</v>
      </c>
      <c r="M461" s="37">
        <v>456276</v>
      </c>
      <c r="N461" s="37">
        <v>456276</v>
      </c>
      <c r="O461" s="37">
        <v>844772</v>
      </c>
      <c r="P461" s="37">
        <v>7602287</v>
      </c>
      <c r="Q461" s="37">
        <v>4624327</v>
      </c>
      <c r="R461" s="37">
        <v>350000</v>
      </c>
    </row>
    <row r="462" spans="1:18" ht="13.5" customHeight="1">
      <c r="A462" s="20">
        <v>458</v>
      </c>
      <c r="B462" s="45" t="s">
        <v>302</v>
      </c>
      <c r="C462" s="44" t="s">
        <v>128</v>
      </c>
      <c r="D462" s="45" t="s">
        <v>336</v>
      </c>
      <c r="E462" s="20">
        <v>28</v>
      </c>
      <c r="F462" s="20">
        <v>2020</v>
      </c>
      <c r="G462" s="49">
        <v>2</v>
      </c>
      <c r="H462" s="20" t="s">
        <v>310</v>
      </c>
      <c r="I462" s="20" t="s">
        <v>44</v>
      </c>
      <c r="J462" s="20">
        <v>6</v>
      </c>
      <c r="K462" s="37">
        <v>3488366</v>
      </c>
      <c r="L462" s="37">
        <v>893129</v>
      </c>
      <c r="M462" s="37">
        <v>607327</v>
      </c>
      <c r="N462" s="37">
        <v>607327</v>
      </c>
      <c r="O462" s="37">
        <v>822105</v>
      </c>
      <c r="P462" s="37">
        <v>7664180</v>
      </c>
      <c r="Q462" s="37">
        <v>4535169</v>
      </c>
      <c r="R462" s="37">
        <v>350000</v>
      </c>
    </row>
    <row r="463" spans="1:18" ht="13.5" customHeight="1">
      <c r="A463" s="20">
        <v>459</v>
      </c>
      <c r="B463" s="45" t="s">
        <v>286</v>
      </c>
      <c r="C463" s="44" t="s">
        <v>129</v>
      </c>
      <c r="D463" s="45" t="s">
        <v>337</v>
      </c>
      <c r="E463" s="20">
        <v>29</v>
      </c>
      <c r="F463" s="20">
        <v>2015</v>
      </c>
      <c r="G463" s="20">
        <v>1</v>
      </c>
      <c r="H463" s="20" t="s">
        <v>202</v>
      </c>
      <c r="I463" s="20" t="s">
        <v>43</v>
      </c>
      <c r="J463" s="20">
        <v>3</v>
      </c>
      <c r="K463" s="35">
        <v>1038282</v>
      </c>
      <c r="L463" s="35">
        <v>282655</v>
      </c>
      <c r="M463" s="35">
        <v>192206</v>
      </c>
      <c r="N463" s="35">
        <v>192206</v>
      </c>
      <c r="O463" s="35">
        <v>1991719</v>
      </c>
      <c r="P463" s="35">
        <v>7375320</v>
      </c>
      <c r="Q463" s="35">
        <v>3708533</v>
      </c>
      <c r="R463" s="35">
        <v>774390</v>
      </c>
    </row>
    <row r="464" spans="1:18" ht="13.5" customHeight="1">
      <c r="A464" s="20">
        <v>460</v>
      </c>
      <c r="B464" s="45" t="s">
        <v>286</v>
      </c>
      <c r="C464" s="44" t="s">
        <v>129</v>
      </c>
      <c r="D464" s="45" t="s">
        <v>337</v>
      </c>
      <c r="E464" s="20">
        <v>29</v>
      </c>
      <c r="F464" s="20">
        <v>2015</v>
      </c>
      <c r="G464" s="20">
        <v>2</v>
      </c>
      <c r="H464" s="20" t="s">
        <v>203</v>
      </c>
      <c r="I464" s="20" t="s">
        <v>44</v>
      </c>
      <c r="J464" s="20">
        <v>6</v>
      </c>
      <c r="K464" s="35">
        <v>2353086</v>
      </c>
      <c r="L464" s="35">
        <v>335006</v>
      </c>
      <c r="M464" s="35">
        <v>227804</v>
      </c>
      <c r="N464" s="35">
        <v>227804</v>
      </c>
      <c r="O464" s="35">
        <v>2027356</v>
      </c>
      <c r="P464" s="35">
        <v>7509575</v>
      </c>
      <c r="Q464" s="35">
        <v>3807179</v>
      </c>
      <c r="R464" s="35">
        <v>774390</v>
      </c>
    </row>
    <row r="465" spans="1:18" ht="13.5" customHeight="1">
      <c r="A465" s="20">
        <v>461</v>
      </c>
      <c r="B465" s="45" t="s">
        <v>286</v>
      </c>
      <c r="C465" s="44" t="s">
        <v>129</v>
      </c>
      <c r="D465" s="45" t="s">
        <v>337</v>
      </c>
      <c r="E465" s="20">
        <v>29</v>
      </c>
      <c r="F465" s="20">
        <v>2015</v>
      </c>
      <c r="G465" s="20">
        <v>3</v>
      </c>
      <c r="H465" s="20" t="s">
        <v>204</v>
      </c>
      <c r="I465" s="20" t="s">
        <v>51</v>
      </c>
      <c r="J465" s="20">
        <v>9</v>
      </c>
      <c r="K465" s="35">
        <v>3436182</v>
      </c>
      <c r="L465" s="35">
        <v>179836</v>
      </c>
      <c r="M465" s="35">
        <v>122289</v>
      </c>
      <c r="N465" s="35">
        <v>10863</v>
      </c>
      <c r="O465" s="35">
        <v>2094754</v>
      </c>
      <c r="P465" s="35">
        <v>7415441</v>
      </c>
      <c r="Q465" s="35">
        <v>3818572</v>
      </c>
      <c r="R465" s="35">
        <v>774390</v>
      </c>
    </row>
    <row r="466" spans="1:18" ht="13.5" customHeight="1">
      <c r="A466" s="20">
        <v>462</v>
      </c>
      <c r="B466" s="45" t="s">
        <v>286</v>
      </c>
      <c r="C466" s="44" t="s">
        <v>129</v>
      </c>
      <c r="D466" s="45" t="s">
        <v>337</v>
      </c>
      <c r="E466" s="20">
        <v>29</v>
      </c>
      <c r="F466" s="20">
        <v>2015</v>
      </c>
      <c r="G466" s="20">
        <v>4</v>
      </c>
      <c r="H466" s="20" t="s">
        <v>205</v>
      </c>
      <c r="I466" s="20" t="s">
        <v>52</v>
      </c>
      <c r="J466" s="20">
        <v>12</v>
      </c>
      <c r="K466" s="35">
        <v>4692985</v>
      </c>
      <c r="L466" s="35">
        <v>670119</v>
      </c>
      <c r="M466" s="35">
        <v>492260</v>
      </c>
      <c r="N466" s="35">
        <v>492260</v>
      </c>
      <c r="O466" s="35">
        <v>2205039</v>
      </c>
      <c r="P466" s="35">
        <v>7564147</v>
      </c>
      <c r="Q466" s="35">
        <v>3597318</v>
      </c>
      <c r="R466" s="35">
        <v>774390</v>
      </c>
    </row>
    <row r="467" spans="1:18" ht="13.5" customHeight="1">
      <c r="A467" s="20">
        <v>463</v>
      </c>
      <c r="B467" s="45" t="s">
        <v>286</v>
      </c>
      <c r="C467" s="44" t="s">
        <v>129</v>
      </c>
      <c r="D467" s="45" t="s">
        <v>337</v>
      </c>
      <c r="E467" s="20">
        <v>29</v>
      </c>
      <c r="F467" s="20">
        <v>2016</v>
      </c>
      <c r="G467" s="20">
        <v>1</v>
      </c>
      <c r="H467" s="20" t="s">
        <v>206</v>
      </c>
      <c r="I467" s="20" t="s">
        <v>43</v>
      </c>
      <c r="J467" s="20">
        <v>3</v>
      </c>
      <c r="K467" s="35">
        <v>1207209</v>
      </c>
      <c r="L467" s="35">
        <v>453046</v>
      </c>
      <c r="M467" s="35">
        <v>308071</v>
      </c>
      <c r="N467" s="35">
        <v>308071</v>
      </c>
      <c r="O467" s="35">
        <v>2198409</v>
      </c>
      <c r="P467" s="35">
        <v>7167163</v>
      </c>
      <c r="Q467" s="35">
        <v>3289254</v>
      </c>
      <c r="R467" s="35">
        <v>774390</v>
      </c>
    </row>
    <row r="468" spans="1:18" ht="13.5" customHeight="1">
      <c r="A468" s="20">
        <v>464</v>
      </c>
      <c r="B468" s="45" t="s">
        <v>286</v>
      </c>
      <c r="C468" s="44" t="s">
        <v>129</v>
      </c>
      <c r="D468" s="45" t="s">
        <v>337</v>
      </c>
      <c r="E468" s="20">
        <v>29</v>
      </c>
      <c r="F468" s="20">
        <v>2016</v>
      </c>
      <c r="G468" s="20">
        <v>2</v>
      </c>
      <c r="H468" s="20" t="s">
        <v>207</v>
      </c>
      <c r="I468" s="20" t="s">
        <v>44</v>
      </c>
      <c r="J468" s="20">
        <v>6</v>
      </c>
      <c r="K468" s="35">
        <v>2399394</v>
      </c>
      <c r="L468" s="35">
        <v>589558</v>
      </c>
      <c r="M468" s="35">
        <v>400899</v>
      </c>
      <c r="N468" s="35">
        <v>400899</v>
      </c>
      <c r="O468" s="35">
        <v>2193420</v>
      </c>
      <c r="P468" s="35">
        <v>7221302</v>
      </c>
      <c r="Q468" s="35">
        <v>2853561</v>
      </c>
      <c r="R468" s="35">
        <v>774390</v>
      </c>
    </row>
    <row r="469" spans="1:18" ht="13.5" customHeight="1">
      <c r="A469" s="20">
        <v>465</v>
      </c>
      <c r="B469" s="45" t="s">
        <v>286</v>
      </c>
      <c r="C469" s="44" t="s">
        <v>129</v>
      </c>
      <c r="D469" s="45" t="s">
        <v>337</v>
      </c>
      <c r="E469" s="20">
        <v>29</v>
      </c>
      <c r="F469" s="20">
        <v>2016</v>
      </c>
      <c r="G469" s="20">
        <v>3</v>
      </c>
      <c r="H469" s="20" t="s">
        <v>208</v>
      </c>
      <c r="I469" s="20" t="s">
        <v>51</v>
      </c>
      <c r="J469" s="20">
        <v>9</v>
      </c>
      <c r="K469" s="35">
        <v>3622081</v>
      </c>
      <c r="L469" s="35">
        <v>280613</v>
      </c>
      <c r="M469" s="35">
        <v>190817</v>
      </c>
      <c r="N469" s="35">
        <v>-308945</v>
      </c>
      <c r="O469" s="35">
        <v>2129645</v>
      </c>
      <c r="P469" s="35">
        <v>7340739</v>
      </c>
      <c r="Q469" s="35">
        <v>3183080</v>
      </c>
      <c r="R469" s="35">
        <v>774390</v>
      </c>
    </row>
    <row r="470" spans="1:18" ht="13.5" customHeight="1">
      <c r="A470" s="20">
        <v>466</v>
      </c>
      <c r="B470" s="45" t="s">
        <v>286</v>
      </c>
      <c r="C470" s="44" t="s">
        <v>129</v>
      </c>
      <c r="D470" s="45" t="s">
        <v>337</v>
      </c>
      <c r="E470" s="20">
        <v>29</v>
      </c>
      <c r="F470" s="20">
        <v>2016</v>
      </c>
      <c r="G470" s="20">
        <v>4</v>
      </c>
      <c r="H470" s="20" t="s">
        <v>209</v>
      </c>
      <c r="I470" s="20" t="s">
        <v>46</v>
      </c>
      <c r="J470" s="20">
        <v>12</v>
      </c>
      <c r="K470" s="35">
        <v>5372395</v>
      </c>
      <c r="L470" s="35">
        <v>1762874</v>
      </c>
      <c r="M470" s="35">
        <v>1274450</v>
      </c>
      <c r="N470" s="35">
        <v>1274450</v>
      </c>
      <c r="O470" s="35">
        <v>2383454</v>
      </c>
      <c r="P470" s="35">
        <v>9043043</v>
      </c>
      <c r="Q470" s="35">
        <v>3801754</v>
      </c>
      <c r="R470" s="35">
        <v>774390</v>
      </c>
    </row>
    <row r="471" spans="1:18" ht="13.5" customHeight="1">
      <c r="A471" s="20">
        <v>467</v>
      </c>
      <c r="B471" s="45" t="s">
        <v>286</v>
      </c>
      <c r="C471" s="44" t="s">
        <v>129</v>
      </c>
      <c r="D471" s="45" t="s">
        <v>337</v>
      </c>
      <c r="E471" s="20">
        <v>29</v>
      </c>
      <c r="F471" s="20">
        <v>2017</v>
      </c>
      <c r="G471" s="20">
        <v>1</v>
      </c>
      <c r="H471" s="20" t="s">
        <v>210</v>
      </c>
      <c r="I471" s="20" t="s">
        <v>43</v>
      </c>
      <c r="J471" s="20">
        <v>3</v>
      </c>
      <c r="K471" s="35">
        <v>1269004</v>
      </c>
      <c r="L471" s="35">
        <v>189222</v>
      </c>
      <c r="M471" s="35">
        <v>128671</v>
      </c>
      <c r="N471" s="35">
        <v>128671</v>
      </c>
      <c r="O471" s="35">
        <v>2341308</v>
      </c>
      <c r="P471" s="35">
        <v>8852541</v>
      </c>
      <c r="Q471" s="35">
        <v>3573718</v>
      </c>
      <c r="R471" s="35">
        <v>774390</v>
      </c>
    </row>
    <row r="472" spans="1:18" ht="13.5" customHeight="1">
      <c r="A472" s="20">
        <v>468</v>
      </c>
      <c r="B472" s="45" t="s">
        <v>286</v>
      </c>
      <c r="C472" s="44" t="s">
        <v>129</v>
      </c>
      <c r="D472" s="45" t="s">
        <v>337</v>
      </c>
      <c r="E472" s="20">
        <v>29</v>
      </c>
      <c r="F472" s="20">
        <v>2017</v>
      </c>
      <c r="G472" s="20">
        <v>2</v>
      </c>
      <c r="H472" s="20" t="s">
        <v>212</v>
      </c>
      <c r="I472" s="20" t="s">
        <v>44</v>
      </c>
      <c r="J472" s="20">
        <v>6</v>
      </c>
      <c r="K472" s="35">
        <v>2490126</v>
      </c>
      <c r="L472" s="35">
        <v>268150</v>
      </c>
      <c r="M472" s="35">
        <v>182342</v>
      </c>
      <c r="N472" s="35">
        <v>182342</v>
      </c>
      <c r="O472" s="35">
        <v>2352941</v>
      </c>
      <c r="P472" s="35">
        <v>9193455</v>
      </c>
      <c r="Q472" s="35">
        <v>3769824</v>
      </c>
      <c r="R472" s="35">
        <v>774390</v>
      </c>
    </row>
    <row r="473" spans="1:18" ht="13.5" customHeight="1">
      <c r="A473" s="20">
        <v>469</v>
      </c>
      <c r="B473" s="45" t="s">
        <v>286</v>
      </c>
      <c r="C473" s="44" t="s">
        <v>129</v>
      </c>
      <c r="D473" s="45" t="s">
        <v>337</v>
      </c>
      <c r="E473" s="20">
        <v>29</v>
      </c>
      <c r="F473" s="20">
        <v>2017</v>
      </c>
      <c r="G473" s="20">
        <v>3</v>
      </c>
      <c r="H473" s="20" t="s">
        <v>213</v>
      </c>
      <c r="I473" s="20" t="s">
        <v>51</v>
      </c>
      <c r="J473" s="20">
        <v>9</v>
      </c>
      <c r="K473" s="35">
        <v>3767083</v>
      </c>
      <c r="L473" s="35">
        <v>720478</v>
      </c>
      <c r="M473" s="35">
        <v>489925</v>
      </c>
      <c r="N473" s="35">
        <v>489925</v>
      </c>
      <c r="O473" s="35">
        <v>2352819</v>
      </c>
      <c r="P473" s="35">
        <v>8092394</v>
      </c>
      <c r="Q473" s="35">
        <v>2366736</v>
      </c>
      <c r="R473" s="35">
        <v>774390</v>
      </c>
    </row>
    <row r="474" spans="1:18" ht="13.5" customHeight="1">
      <c r="A474" s="20">
        <v>470</v>
      </c>
      <c r="B474" s="45" t="s">
        <v>286</v>
      </c>
      <c r="C474" s="44" t="s">
        <v>129</v>
      </c>
      <c r="D474" s="45" t="s">
        <v>337</v>
      </c>
      <c r="E474" s="20">
        <v>29</v>
      </c>
      <c r="F474" s="20">
        <v>2018</v>
      </c>
      <c r="G474" s="20">
        <v>1</v>
      </c>
      <c r="H474" s="20" t="s">
        <v>257</v>
      </c>
      <c r="I474" s="20" t="s">
        <v>43</v>
      </c>
      <c r="J474" s="20">
        <v>3</v>
      </c>
      <c r="K474" s="35">
        <v>1405997</v>
      </c>
      <c r="L474" s="35">
        <v>170385</v>
      </c>
      <c r="M474" s="35">
        <v>115862</v>
      </c>
      <c r="N474" s="35">
        <v>115862</v>
      </c>
      <c r="O474" s="35">
        <v>2215405</v>
      </c>
      <c r="P474" s="35">
        <v>10615632</v>
      </c>
      <c r="Q474" s="35">
        <v>4322573</v>
      </c>
      <c r="R474" s="35">
        <v>774390</v>
      </c>
    </row>
    <row r="475" spans="1:18" ht="13.5" customHeight="1">
      <c r="A475" s="20">
        <v>471</v>
      </c>
      <c r="B475" s="45" t="s">
        <v>286</v>
      </c>
      <c r="C475" s="21" t="s">
        <v>129</v>
      </c>
      <c r="D475" s="45" t="s">
        <v>337</v>
      </c>
      <c r="E475" s="20">
        <v>29</v>
      </c>
      <c r="F475" s="20">
        <v>2018</v>
      </c>
      <c r="G475" s="20">
        <v>2</v>
      </c>
      <c r="H475" s="20" t="s">
        <v>264</v>
      </c>
      <c r="I475" s="20" t="s">
        <v>44</v>
      </c>
      <c r="J475" s="20">
        <f>G475*3</f>
        <v>6</v>
      </c>
      <c r="K475" s="37">
        <v>2858275</v>
      </c>
      <c r="L475" s="37">
        <v>321374</v>
      </c>
      <c r="M475" s="37">
        <v>224197</v>
      </c>
      <c r="N475" s="37">
        <v>224197</v>
      </c>
      <c r="O475" s="37">
        <v>2127135</v>
      </c>
      <c r="P475" s="37">
        <v>10469552</v>
      </c>
      <c r="Q475" s="37">
        <v>4145597</v>
      </c>
      <c r="R475" s="37">
        <v>774390</v>
      </c>
    </row>
    <row r="476" spans="1:18" ht="13.5" customHeight="1">
      <c r="A476" s="20">
        <v>472</v>
      </c>
      <c r="B476" s="45" t="s">
        <v>286</v>
      </c>
      <c r="C476" s="21" t="s">
        <v>129</v>
      </c>
      <c r="D476" s="45" t="s">
        <v>337</v>
      </c>
      <c r="E476" s="20">
        <v>29</v>
      </c>
      <c r="F476" s="20">
        <v>2018</v>
      </c>
      <c r="G476" s="20">
        <v>3</v>
      </c>
      <c r="H476" s="20" t="s">
        <v>256</v>
      </c>
      <c r="I476" s="20" t="s">
        <v>51</v>
      </c>
      <c r="J476" s="20">
        <f>G476*3</f>
        <v>9</v>
      </c>
      <c r="K476" s="37">
        <v>1447185</v>
      </c>
      <c r="L476" s="37">
        <v>236280</v>
      </c>
      <c r="M476" s="37">
        <v>155006</v>
      </c>
      <c r="N476" s="37">
        <v>155006</v>
      </c>
      <c r="O476" s="37">
        <v>2105113</v>
      </c>
      <c r="P476" s="37">
        <v>10131029</v>
      </c>
      <c r="Q476" s="37">
        <v>3543329</v>
      </c>
      <c r="R476" s="37">
        <v>774391</v>
      </c>
    </row>
    <row r="477" spans="1:18" ht="13.5" customHeight="1">
      <c r="A477" s="20">
        <v>473</v>
      </c>
      <c r="B477" s="45" t="s">
        <v>286</v>
      </c>
      <c r="C477" s="21" t="s">
        <v>129</v>
      </c>
      <c r="D477" s="45" t="s">
        <v>337</v>
      </c>
      <c r="E477" s="20">
        <v>29</v>
      </c>
      <c r="F477" s="20">
        <v>2018</v>
      </c>
      <c r="G477" s="20">
        <v>4</v>
      </c>
      <c r="H477" s="20" t="s">
        <v>265</v>
      </c>
      <c r="I477" s="20" t="s">
        <v>46</v>
      </c>
      <c r="J477" s="20">
        <v>12</v>
      </c>
      <c r="K477" s="37">
        <v>5977436</v>
      </c>
      <c r="L477" s="37">
        <v>507781</v>
      </c>
      <c r="M477" s="37">
        <v>379946</v>
      </c>
      <c r="N477" s="37">
        <v>379946</v>
      </c>
      <c r="O477" s="37">
        <v>4352423</v>
      </c>
      <c r="P477" s="37">
        <v>10076819</v>
      </c>
      <c r="Q477" s="37">
        <v>3659836</v>
      </c>
      <c r="R477" s="37">
        <v>774390</v>
      </c>
    </row>
    <row r="478" spans="1:18" ht="13.5" customHeight="1">
      <c r="A478" s="20">
        <v>474</v>
      </c>
      <c r="B478" s="45" t="s">
        <v>286</v>
      </c>
      <c r="C478" s="21" t="s">
        <v>129</v>
      </c>
      <c r="D478" s="45" t="s">
        <v>337</v>
      </c>
      <c r="E478" s="20">
        <v>29</v>
      </c>
      <c r="F478" s="20">
        <v>2019</v>
      </c>
      <c r="G478" s="20">
        <v>1</v>
      </c>
      <c r="H478" s="20" t="s">
        <v>277</v>
      </c>
      <c r="I478" s="20" t="s">
        <v>43</v>
      </c>
      <c r="J478" s="20">
        <v>3</v>
      </c>
      <c r="K478" s="37">
        <v>1136666</v>
      </c>
      <c r="L478" s="37">
        <v>88103</v>
      </c>
      <c r="M478" s="37">
        <v>62255</v>
      </c>
      <c r="N478" s="37">
        <v>62255</v>
      </c>
      <c r="O478" s="37">
        <v>1968836</v>
      </c>
      <c r="P478" s="37">
        <v>10132620</v>
      </c>
      <c r="Q478" s="37">
        <v>3715576</v>
      </c>
      <c r="R478" s="37">
        <v>774390</v>
      </c>
    </row>
    <row r="479" spans="1:18" ht="13.5" customHeight="1">
      <c r="A479" s="20">
        <v>475</v>
      </c>
      <c r="B479" s="45" t="s">
        <v>286</v>
      </c>
      <c r="C479" s="21" t="s">
        <v>129</v>
      </c>
      <c r="D479" s="45" t="s">
        <v>337</v>
      </c>
      <c r="E479" s="20">
        <v>29</v>
      </c>
      <c r="F479" s="20">
        <v>2019</v>
      </c>
      <c r="G479" s="20">
        <v>2</v>
      </c>
      <c r="H479" s="20" t="s">
        <v>278</v>
      </c>
      <c r="I479" s="20" t="s">
        <v>44</v>
      </c>
      <c r="J479" s="20">
        <v>6</v>
      </c>
      <c r="K479" s="37">
        <v>2317068</v>
      </c>
      <c r="L479" s="37">
        <v>77328</v>
      </c>
      <c r="M479" s="37">
        <v>59375</v>
      </c>
      <c r="N479" s="37">
        <v>59375</v>
      </c>
      <c r="O479" s="37">
        <v>1889823</v>
      </c>
      <c r="P479" s="37">
        <v>10382853</v>
      </c>
      <c r="Q479" s="37">
        <v>3983934</v>
      </c>
      <c r="R479" s="37">
        <v>774390</v>
      </c>
    </row>
    <row r="480" spans="1:18" ht="13.5" customHeight="1">
      <c r="A480" s="20">
        <v>476</v>
      </c>
      <c r="B480" s="45" t="s">
        <v>286</v>
      </c>
      <c r="C480" s="21" t="s">
        <v>129</v>
      </c>
      <c r="D480" s="45" t="s">
        <v>337</v>
      </c>
      <c r="E480" s="20">
        <v>29</v>
      </c>
      <c r="F480" s="20">
        <v>2019</v>
      </c>
      <c r="G480" s="20">
        <v>3</v>
      </c>
      <c r="H480" s="20" t="s">
        <v>279</v>
      </c>
      <c r="I480" s="20" t="s">
        <v>51</v>
      </c>
      <c r="J480" s="20">
        <v>9</v>
      </c>
      <c r="K480" s="37">
        <v>3717075</v>
      </c>
      <c r="L480" s="37">
        <v>322458</v>
      </c>
      <c r="M480" s="37">
        <v>221063</v>
      </c>
      <c r="N480" s="37">
        <v>221063</v>
      </c>
      <c r="O480" s="37">
        <v>1856357</v>
      </c>
      <c r="P480" s="37">
        <v>10247009</v>
      </c>
      <c r="Q480" s="37">
        <v>3686402</v>
      </c>
      <c r="R480" s="37">
        <v>774390</v>
      </c>
    </row>
    <row r="481" spans="1:18" ht="13.5" customHeight="1">
      <c r="A481" s="20">
        <v>477</v>
      </c>
      <c r="B481" s="45" t="s">
        <v>286</v>
      </c>
      <c r="C481" s="21" t="s">
        <v>129</v>
      </c>
      <c r="D481" s="45" t="s">
        <v>337</v>
      </c>
      <c r="E481" s="20">
        <v>29</v>
      </c>
      <c r="F481" s="20">
        <v>2019</v>
      </c>
      <c r="G481" s="20">
        <v>4</v>
      </c>
      <c r="H481" s="20" t="s">
        <v>281</v>
      </c>
      <c r="I481" s="20" t="s">
        <v>46</v>
      </c>
      <c r="J481" s="20">
        <v>12</v>
      </c>
      <c r="K481" s="37">
        <v>5188275</v>
      </c>
      <c r="L481" s="37">
        <v>604087</v>
      </c>
      <c r="M481" s="37">
        <v>418455</v>
      </c>
      <c r="N481" s="37">
        <v>418455</v>
      </c>
      <c r="O481" s="37">
        <v>1934023</v>
      </c>
      <c r="P481" s="37">
        <v>10176059</v>
      </c>
      <c r="Q481" s="37">
        <v>3418061</v>
      </c>
      <c r="R481" s="37">
        <v>774390</v>
      </c>
    </row>
    <row r="482" spans="1:18" ht="13.5" customHeight="1">
      <c r="A482" s="20">
        <v>478</v>
      </c>
      <c r="B482" s="45" t="s">
        <v>286</v>
      </c>
      <c r="C482" s="21" t="s">
        <v>129</v>
      </c>
      <c r="D482" s="45" t="s">
        <v>337</v>
      </c>
      <c r="E482" s="20">
        <v>29</v>
      </c>
      <c r="F482" s="20">
        <v>2020</v>
      </c>
      <c r="G482" s="49">
        <v>1</v>
      </c>
      <c r="H482" s="20" t="s">
        <v>309</v>
      </c>
      <c r="I482" s="20" t="s">
        <v>43</v>
      </c>
      <c r="J482" s="20">
        <v>3</v>
      </c>
      <c r="K482" s="37">
        <v>993646</v>
      </c>
      <c r="L482" s="37">
        <v>183179</v>
      </c>
      <c r="M482" s="37">
        <v>124562</v>
      </c>
      <c r="N482" s="37">
        <v>124562</v>
      </c>
      <c r="O482" s="37">
        <v>1795003</v>
      </c>
      <c r="P482" s="37">
        <v>9789032</v>
      </c>
      <c r="Q482" s="37">
        <v>2923149</v>
      </c>
      <c r="R482" s="37">
        <v>774390</v>
      </c>
    </row>
    <row r="483" spans="1:18" ht="13.5" customHeight="1">
      <c r="A483" s="20">
        <v>479</v>
      </c>
      <c r="B483" s="45" t="s">
        <v>286</v>
      </c>
      <c r="C483" s="21" t="s">
        <v>129</v>
      </c>
      <c r="D483" s="45" t="s">
        <v>337</v>
      </c>
      <c r="E483" s="20">
        <v>29</v>
      </c>
      <c r="F483" s="20">
        <v>2020</v>
      </c>
      <c r="G483" s="49">
        <v>2</v>
      </c>
      <c r="H483" s="20" t="s">
        <v>310</v>
      </c>
      <c r="I483" s="20" t="s">
        <v>44</v>
      </c>
      <c r="J483" s="20">
        <v>6</v>
      </c>
      <c r="K483" s="37">
        <v>1135964</v>
      </c>
      <c r="L483" s="37">
        <v>-51729</v>
      </c>
      <c r="M483" s="37">
        <v>-51729</v>
      </c>
      <c r="N483" s="37">
        <v>-51729</v>
      </c>
      <c r="O483" s="37">
        <v>2043187</v>
      </c>
      <c r="P483" s="37">
        <v>9667217</v>
      </c>
      <c r="Q483" s="37">
        <v>3055066</v>
      </c>
      <c r="R483" s="37">
        <v>774390</v>
      </c>
    </row>
    <row r="484" spans="1:18" ht="13.5" customHeight="1">
      <c r="A484" s="20">
        <v>480</v>
      </c>
      <c r="B484" s="45" t="s">
        <v>286</v>
      </c>
      <c r="C484" s="21" t="s">
        <v>129</v>
      </c>
      <c r="D484" s="45" t="s">
        <v>337</v>
      </c>
      <c r="E484" s="20">
        <v>29</v>
      </c>
      <c r="F484" s="20">
        <v>2020</v>
      </c>
      <c r="G484" s="46">
        <v>3</v>
      </c>
      <c r="H484" s="47" t="s">
        <v>311</v>
      </c>
      <c r="I484" s="47" t="s">
        <v>51</v>
      </c>
      <c r="J484" s="46">
        <v>9</v>
      </c>
      <c r="K484" s="37">
        <v>1430309</v>
      </c>
      <c r="L484" s="37">
        <v>-256513</v>
      </c>
      <c r="M484" s="37">
        <v>-256513</v>
      </c>
      <c r="N484" s="37">
        <v>-256513</v>
      </c>
      <c r="O484" s="37">
        <v>10775247</v>
      </c>
      <c r="P484" s="37">
        <v>18186581</v>
      </c>
      <c r="Q484" s="37">
        <v>2710805</v>
      </c>
      <c r="R484" s="37">
        <v>774390</v>
      </c>
    </row>
    <row r="485" spans="1:18" ht="13.5" customHeight="1">
      <c r="A485" s="20">
        <v>481</v>
      </c>
      <c r="B485" s="45" t="s">
        <v>290</v>
      </c>
      <c r="C485" s="44" t="s">
        <v>130</v>
      </c>
      <c r="D485" s="45" t="s">
        <v>338</v>
      </c>
      <c r="E485" s="20">
        <v>30</v>
      </c>
      <c r="F485" s="20">
        <v>2015</v>
      </c>
      <c r="G485" s="20">
        <v>1</v>
      </c>
      <c r="H485" s="20" t="s">
        <v>202</v>
      </c>
      <c r="I485" s="20" t="s">
        <v>43</v>
      </c>
      <c r="J485" s="20">
        <v>3</v>
      </c>
      <c r="K485" s="35">
        <v>350105.42099999997</v>
      </c>
      <c r="L485" s="35">
        <v>-20047.454000000002</v>
      </c>
      <c r="M485" s="35">
        <v>-26061.69</v>
      </c>
      <c r="N485" s="35"/>
      <c r="O485" s="35">
        <v>1249310.2409999999</v>
      </c>
      <c r="P485" s="35">
        <v>1819515.6939999999</v>
      </c>
      <c r="Q485" s="35">
        <v>913782.75800000003</v>
      </c>
      <c r="R485" s="35">
        <v>618286.82499999995</v>
      </c>
    </row>
    <row r="486" spans="1:18" ht="13.5" customHeight="1">
      <c r="A486" s="20">
        <v>482</v>
      </c>
      <c r="B486" s="45" t="s">
        <v>290</v>
      </c>
      <c r="C486" s="44" t="s">
        <v>130</v>
      </c>
      <c r="D486" s="45" t="s">
        <v>338</v>
      </c>
      <c r="E486" s="20">
        <v>30</v>
      </c>
      <c r="F486" s="20">
        <v>2015</v>
      </c>
      <c r="G486" s="20">
        <v>2</v>
      </c>
      <c r="H486" s="20" t="s">
        <v>203</v>
      </c>
      <c r="I486" s="20" t="s">
        <v>44</v>
      </c>
      <c r="J486" s="20">
        <v>6</v>
      </c>
      <c r="K486" s="35">
        <v>615171.56000000006</v>
      </c>
      <c r="L486" s="35">
        <v>-44122.466999999997</v>
      </c>
      <c r="M486" s="35">
        <v>-57359.207000000002</v>
      </c>
      <c r="N486" s="35"/>
      <c r="O486" s="35">
        <v>1225437.2509999999</v>
      </c>
      <c r="P486" s="35">
        <v>1685642.1629999999</v>
      </c>
      <c r="Q486" s="35">
        <v>920789.61399999994</v>
      </c>
      <c r="R486" s="35">
        <v>618294.32400000002</v>
      </c>
    </row>
    <row r="487" spans="1:18" ht="13.5" customHeight="1">
      <c r="A487" s="20">
        <v>483</v>
      </c>
      <c r="B487" s="45" t="s">
        <v>290</v>
      </c>
      <c r="C487" s="44" t="s">
        <v>130</v>
      </c>
      <c r="D487" s="45" t="s">
        <v>338</v>
      </c>
      <c r="E487" s="20">
        <v>30</v>
      </c>
      <c r="F487" s="20">
        <v>2015</v>
      </c>
      <c r="G487" s="20">
        <v>3</v>
      </c>
      <c r="H487" s="20" t="s">
        <v>204</v>
      </c>
      <c r="I487" s="20" t="s">
        <v>51</v>
      </c>
      <c r="J487" s="20">
        <v>9</v>
      </c>
      <c r="K487" s="35">
        <v>898513.77500000002</v>
      </c>
      <c r="L487" s="35">
        <v>-20306.608</v>
      </c>
      <c r="M487" s="35">
        <v>-21872.591</v>
      </c>
      <c r="N487" s="35" t="s">
        <v>159</v>
      </c>
      <c r="O487" s="35">
        <v>1219567.885</v>
      </c>
      <c r="P487" s="35">
        <v>1678121.6159999999</v>
      </c>
      <c r="Q487" s="35">
        <v>877782.55200000003</v>
      </c>
      <c r="R487" s="35">
        <v>618294.32499999995</v>
      </c>
    </row>
    <row r="488" spans="1:18" ht="13.5" customHeight="1">
      <c r="A488" s="20">
        <v>484</v>
      </c>
      <c r="B488" s="45" t="s">
        <v>290</v>
      </c>
      <c r="C488" s="44" t="s">
        <v>130</v>
      </c>
      <c r="D488" s="45" t="s">
        <v>338</v>
      </c>
      <c r="E488" s="20">
        <v>30</v>
      </c>
      <c r="F488" s="20">
        <v>2015</v>
      </c>
      <c r="G488" s="20">
        <v>4</v>
      </c>
      <c r="H488" s="20" t="s">
        <v>205</v>
      </c>
      <c r="I488" s="20" t="s">
        <v>52</v>
      </c>
      <c r="J488" s="20">
        <v>12</v>
      </c>
      <c r="K488" s="35">
        <v>1132722.9750000001</v>
      </c>
      <c r="L488" s="35">
        <v>-56153.387999999999</v>
      </c>
      <c r="M488" s="35">
        <v>-61851.887999999999</v>
      </c>
      <c r="N488" s="35"/>
      <c r="O488" s="35">
        <v>1212566.7720000001</v>
      </c>
      <c r="P488" s="35">
        <v>1645944.6880000001</v>
      </c>
      <c r="Q488" s="35">
        <v>885584.91899999999</v>
      </c>
      <c r="R488" s="35">
        <v>618294.32499999995</v>
      </c>
    </row>
    <row r="489" spans="1:18" ht="13.5" customHeight="1">
      <c r="A489" s="20">
        <v>485</v>
      </c>
      <c r="B489" s="45" t="s">
        <v>290</v>
      </c>
      <c r="C489" s="44" t="s">
        <v>130</v>
      </c>
      <c r="D489" s="45" t="s">
        <v>338</v>
      </c>
      <c r="E489" s="20">
        <v>30</v>
      </c>
      <c r="F489" s="20">
        <v>2016</v>
      </c>
      <c r="G489" s="20">
        <v>1</v>
      </c>
      <c r="H489" s="20" t="s">
        <v>206</v>
      </c>
      <c r="I489" s="20" t="s">
        <v>43</v>
      </c>
      <c r="J489" s="20">
        <v>3</v>
      </c>
      <c r="K489" s="35">
        <v>283719.94</v>
      </c>
      <c r="L489" s="35">
        <v>-10831838</v>
      </c>
      <c r="M489" s="35">
        <v>-1463934</v>
      </c>
      <c r="N489" s="35"/>
      <c r="O489" s="35">
        <v>1176640.7990000001</v>
      </c>
      <c r="P489" s="35">
        <v>1681585.2649999999</v>
      </c>
      <c r="Q489" s="35">
        <v>897764.84699999995</v>
      </c>
      <c r="R489" s="35">
        <v>618294.32499999995</v>
      </c>
    </row>
    <row r="490" spans="1:18" ht="13.5" customHeight="1">
      <c r="A490" s="20">
        <v>486</v>
      </c>
      <c r="B490" s="45" t="s">
        <v>290</v>
      </c>
      <c r="C490" s="44" t="s">
        <v>130</v>
      </c>
      <c r="D490" s="45" t="s">
        <v>338</v>
      </c>
      <c r="E490" s="20">
        <v>30</v>
      </c>
      <c r="F490" s="20">
        <v>2016</v>
      </c>
      <c r="G490" s="20">
        <v>2</v>
      </c>
      <c r="H490" s="20" t="s">
        <v>207</v>
      </c>
      <c r="I490" s="20" t="s">
        <v>44</v>
      </c>
      <c r="J490" s="20">
        <v>6</v>
      </c>
      <c r="K490" s="35">
        <v>442951.97600000002</v>
      </c>
      <c r="L490" s="35">
        <v>-23592544</v>
      </c>
      <c r="M490" s="35">
        <v>-6530729.2199999997</v>
      </c>
      <c r="N490" s="35"/>
      <c r="O490" s="35">
        <v>1170989</v>
      </c>
      <c r="P490" s="35">
        <v>1673922.69</v>
      </c>
      <c r="Q490" s="35">
        <v>894572.35800000001</v>
      </c>
      <c r="R490" s="35">
        <v>618294.32499999995</v>
      </c>
    </row>
    <row r="491" spans="1:18" ht="13.5" customHeight="1">
      <c r="A491" s="20">
        <v>487</v>
      </c>
      <c r="B491" s="45" t="s">
        <v>290</v>
      </c>
      <c r="C491" s="44" t="s">
        <v>130</v>
      </c>
      <c r="D491" s="45" t="s">
        <v>338</v>
      </c>
      <c r="E491" s="20">
        <v>30</v>
      </c>
      <c r="F491" s="20">
        <v>2016</v>
      </c>
      <c r="G491" s="20">
        <v>3</v>
      </c>
      <c r="H491" s="20" t="s">
        <v>208</v>
      </c>
      <c r="I491" s="20" t="s">
        <v>51</v>
      </c>
      <c r="J491" s="20">
        <v>9</v>
      </c>
      <c r="K491" s="35">
        <v>650141.82999999996</v>
      </c>
      <c r="L491" s="35">
        <v>-69638057</v>
      </c>
      <c r="M491" s="35">
        <v>-43493895</v>
      </c>
      <c r="N491" s="35"/>
      <c r="O491" s="35">
        <v>1165841.443</v>
      </c>
      <c r="P491" s="35">
        <v>1634746.477</v>
      </c>
      <c r="Q491" s="35">
        <v>892359.30900000001</v>
      </c>
      <c r="R491" s="35">
        <v>618294.32499999995</v>
      </c>
    </row>
    <row r="492" spans="1:18" ht="13.5" customHeight="1">
      <c r="A492" s="20">
        <v>488</v>
      </c>
      <c r="B492" s="45" t="s">
        <v>290</v>
      </c>
      <c r="C492" s="44" t="s">
        <v>130</v>
      </c>
      <c r="D492" s="45" t="s">
        <v>338</v>
      </c>
      <c r="E492" s="20">
        <v>30</v>
      </c>
      <c r="F492" s="20">
        <v>2016</v>
      </c>
      <c r="G492" s="20">
        <v>4</v>
      </c>
      <c r="H492" s="20" t="s">
        <v>209</v>
      </c>
      <c r="I492" s="20" t="s">
        <v>46</v>
      </c>
      <c r="J492" s="20">
        <v>12</v>
      </c>
      <c r="K492" s="35">
        <v>840383.57700000005</v>
      </c>
      <c r="L492" s="35">
        <v>-336936.84</v>
      </c>
      <c r="M492" s="35">
        <v>-340252.728</v>
      </c>
      <c r="N492" s="35"/>
      <c r="O492" s="35">
        <v>1151212.2890000001</v>
      </c>
      <c r="P492" s="35">
        <v>1306856.1229999999</v>
      </c>
      <c r="Q492" s="35">
        <v>886749.08200000005</v>
      </c>
      <c r="R492" s="35">
        <v>618294.32499999995</v>
      </c>
    </row>
    <row r="493" spans="1:18" ht="13.5" customHeight="1">
      <c r="A493" s="20">
        <v>489</v>
      </c>
      <c r="B493" s="45" t="s">
        <v>290</v>
      </c>
      <c r="C493" s="44" t="s">
        <v>130</v>
      </c>
      <c r="D493" s="45" t="s">
        <v>338</v>
      </c>
      <c r="E493" s="20">
        <v>30</v>
      </c>
      <c r="F493" s="20">
        <v>2017</v>
      </c>
      <c r="G493" s="20">
        <v>1</v>
      </c>
      <c r="H493" s="20" t="s">
        <v>210</v>
      </c>
      <c r="I493" s="20" t="s">
        <v>43</v>
      </c>
      <c r="J493" s="20">
        <v>3</v>
      </c>
      <c r="K493" s="35">
        <v>205480.02</v>
      </c>
      <c r="L493" s="35">
        <v>-23934.564999999999</v>
      </c>
      <c r="M493" s="35">
        <v>-23934.564999999999</v>
      </c>
      <c r="N493" s="35"/>
      <c r="O493" s="35">
        <v>1148516.1710000001</v>
      </c>
      <c r="P493" s="35">
        <v>1279882</v>
      </c>
      <c r="Q493" s="35">
        <v>886409.54599999997</v>
      </c>
      <c r="R493" s="35">
        <v>618294.32499999995</v>
      </c>
    </row>
    <row r="494" spans="1:18" ht="13.5" customHeight="1">
      <c r="A494" s="20">
        <v>490</v>
      </c>
      <c r="B494" s="45" t="s">
        <v>290</v>
      </c>
      <c r="C494" s="44" t="s">
        <v>130</v>
      </c>
      <c r="D494" s="45" t="s">
        <v>338</v>
      </c>
      <c r="E494" s="20">
        <v>30</v>
      </c>
      <c r="F494" s="20">
        <v>2017</v>
      </c>
      <c r="G494" s="20">
        <v>2</v>
      </c>
      <c r="H494" s="20" t="s">
        <v>212</v>
      </c>
      <c r="I494" s="20" t="s">
        <v>44</v>
      </c>
      <c r="J494" s="20">
        <v>6</v>
      </c>
      <c r="K494" s="35">
        <v>349817.397</v>
      </c>
      <c r="L494" s="35">
        <v>-51628</v>
      </c>
      <c r="M494" s="35">
        <v>-51628</v>
      </c>
      <c r="N494" s="35"/>
      <c r="O494" s="35">
        <v>1142533</v>
      </c>
      <c r="P494" s="35">
        <v>1252097</v>
      </c>
      <c r="Q494" s="35">
        <v>883619</v>
      </c>
      <c r="R494" s="35">
        <v>618294</v>
      </c>
    </row>
    <row r="495" spans="1:18" ht="13.5" customHeight="1">
      <c r="A495" s="20">
        <v>491</v>
      </c>
      <c r="B495" s="45" t="s">
        <v>290</v>
      </c>
      <c r="C495" s="44" t="s">
        <v>130</v>
      </c>
      <c r="D495" s="45" t="s">
        <v>338</v>
      </c>
      <c r="E495" s="20">
        <v>30</v>
      </c>
      <c r="F495" s="20">
        <v>2017</v>
      </c>
      <c r="G495" s="20">
        <v>3</v>
      </c>
      <c r="H495" s="20" t="s">
        <v>213</v>
      </c>
      <c r="I495" s="20" t="s">
        <v>51</v>
      </c>
      <c r="J495" s="20">
        <v>9</v>
      </c>
      <c r="K495" s="35">
        <v>429225.38799999998</v>
      </c>
      <c r="L495" s="35">
        <v>-84359.366999999998</v>
      </c>
      <c r="M495" s="35">
        <v>-84359.366999999998</v>
      </c>
      <c r="N495" s="35"/>
      <c r="O495" s="35">
        <v>1136689.0060000001</v>
      </c>
      <c r="P495" s="35">
        <v>1224734.105</v>
      </c>
      <c r="Q495" s="35">
        <v>888986.43700000003</v>
      </c>
      <c r="R495" s="35">
        <v>618294</v>
      </c>
    </row>
    <row r="496" spans="1:18" ht="13.5" customHeight="1">
      <c r="A496" s="20">
        <v>492</v>
      </c>
      <c r="B496" s="45" t="s">
        <v>290</v>
      </c>
      <c r="C496" s="44" t="s">
        <v>130</v>
      </c>
      <c r="D496" s="45" t="s">
        <v>338</v>
      </c>
      <c r="E496" s="20">
        <v>30</v>
      </c>
      <c r="F496" s="20">
        <v>2017</v>
      </c>
      <c r="G496" s="20">
        <v>4</v>
      </c>
      <c r="H496" s="20" t="s">
        <v>211</v>
      </c>
      <c r="I496" s="20" t="s">
        <v>46</v>
      </c>
      <c r="J496" s="20">
        <v>12</v>
      </c>
      <c r="K496" s="35">
        <v>471433.03399999999</v>
      </c>
      <c r="L496" s="35">
        <v>-156529.17300000001</v>
      </c>
      <c r="M496" s="35">
        <v>-160778.82500000001</v>
      </c>
      <c r="N496" s="35">
        <v>0</v>
      </c>
      <c r="O496" s="35">
        <v>1098817.8289999999</v>
      </c>
      <c r="P496" s="35">
        <v>1130972.7760000001</v>
      </c>
      <c r="Q496" s="35">
        <v>900044.66500000004</v>
      </c>
      <c r="R496" s="35">
        <v>692484.02899999998</v>
      </c>
    </row>
    <row r="497" spans="1:18" ht="13.5" customHeight="1">
      <c r="A497" s="20">
        <v>493</v>
      </c>
      <c r="B497" s="45" t="s">
        <v>290</v>
      </c>
      <c r="C497" s="44" t="s">
        <v>130</v>
      </c>
      <c r="D497" s="45" t="s">
        <v>338</v>
      </c>
      <c r="E497" s="20">
        <v>30</v>
      </c>
      <c r="F497" s="20">
        <v>2018</v>
      </c>
      <c r="G497" s="20">
        <v>1</v>
      </c>
      <c r="H497" s="20" t="s">
        <v>257</v>
      </c>
      <c r="I497" s="20" t="s">
        <v>43</v>
      </c>
      <c r="J497" s="20">
        <v>3</v>
      </c>
      <c r="K497" s="35">
        <v>0</v>
      </c>
      <c r="L497" s="35">
        <v>-20729.715</v>
      </c>
      <c r="M497" s="35">
        <v>-20729.715</v>
      </c>
      <c r="N497" s="35">
        <v>0</v>
      </c>
      <c r="O497" s="35">
        <v>1095601.2409999999</v>
      </c>
      <c r="P497" s="35">
        <v>1119603.3430000001</v>
      </c>
      <c r="Q497" s="35">
        <v>909404.94700000004</v>
      </c>
      <c r="R497" s="35">
        <v>692484.02899999998</v>
      </c>
    </row>
    <row r="498" spans="1:18" ht="13.5" customHeight="1">
      <c r="A498" s="20">
        <v>494</v>
      </c>
      <c r="B498" s="45" t="s">
        <v>290</v>
      </c>
      <c r="C498" s="44" t="s">
        <v>130</v>
      </c>
      <c r="D498" s="45" t="s">
        <v>338</v>
      </c>
      <c r="E498" s="20">
        <v>30</v>
      </c>
      <c r="F498" s="20">
        <v>2018</v>
      </c>
      <c r="G498" s="20">
        <v>2</v>
      </c>
      <c r="H498" s="20" t="s">
        <v>264</v>
      </c>
      <c r="I498" s="20" t="s">
        <v>44</v>
      </c>
      <c r="J498" s="20">
        <f>G498*3</f>
        <v>6</v>
      </c>
      <c r="K498" s="37">
        <v>0</v>
      </c>
      <c r="L498" s="37">
        <v>-44493.402000000002</v>
      </c>
      <c r="M498" s="37">
        <v>-44493.402000000002</v>
      </c>
      <c r="N498" s="37"/>
      <c r="O498" s="37">
        <v>1088947.459</v>
      </c>
      <c r="P498" s="37">
        <v>1107702.892</v>
      </c>
      <c r="Q498" s="37">
        <f>147506.873+773761.311</f>
        <v>921268.18400000001</v>
      </c>
      <c r="R498" s="37">
        <v>692484.02899999998</v>
      </c>
    </row>
    <row r="499" spans="1:18" ht="13.5" customHeight="1">
      <c r="A499" s="20">
        <v>495</v>
      </c>
      <c r="B499" s="45" t="s">
        <v>290</v>
      </c>
      <c r="C499" s="44" t="s">
        <v>130</v>
      </c>
      <c r="D499" s="45" t="s">
        <v>338</v>
      </c>
      <c r="E499" s="20">
        <v>30</v>
      </c>
      <c r="F499" s="20">
        <v>2018</v>
      </c>
      <c r="G499" s="20">
        <v>3</v>
      </c>
      <c r="H499" s="20" t="s">
        <v>256</v>
      </c>
      <c r="I499" s="20" t="s">
        <v>51</v>
      </c>
      <c r="J499" s="20">
        <f>G499*3</f>
        <v>9</v>
      </c>
      <c r="K499" s="37"/>
      <c r="L499" s="37">
        <v>-72761.663</v>
      </c>
      <c r="M499" s="37">
        <v>-72761.663</v>
      </c>
      <c r="N499" s="37">
        <v>0</v>
      </c>
      <c r="O499" s="37">
        <v>1085166.149</v>
      </c>
      <c r="P499" s="37">
        <v>1101599.8729999999</v>
      </c>
      <c r="Q499" s="37">
        <v>161269.255</v>
      </c>
      <c r="R499" s="37">
        <v>692484.02899999998</v>
      </c>
    </row>
    <row r="500" spans="1:18" ht="13.5" customHeight="1">
      <c r="A500" s="20">
        <v>496</v>
      </c>
      <c r="B500" s="45" t="s">
        <v>286</v>
      </c>
      <c r="C500" s="44" t="s">
        <v>131</v>
      </c>
      <c r="D500" s="45" t="s">
        <v>339</v>
      </c>
      <c r="E500" s="20">
        <v>31</v>
      </c>
      <c r="F500" s="20">
        <v>2015</v>
      </c>
      <c r="G500" s="20">
        <v>1</v>
      </c>
      <c r="H500" s="20" t="s">
        <v>202</v>
      </c>
      <c r="I500" s="20" t="s">
        <v>43</v>
      </c>
      <c r="J500" s="20">
        <v>3</v>
      </c>
      <c r="K500" s="35">
        <v>5964239</v>
      </c>
      <c r="L500" s="35">
        <v>202981</v>
      </c>
      <c r="M500" s="35">
        <v>108239</v>
      </c>
      <c r="N500" s="35">
        <v>108239</v>
      </c>
      <c r="O500" s="35">
        <v>18106314</v>
      </c>
      <c r="P500" s="35">
        <v>39715365</v>
      </c>
      <c r="Q500" s="35">
        <v>27675528</v>
      </c>
      <c r="R500" s="35">
        <v>1675255</v>
      </c>
    </row>
    <row r="501" spans="1:18" ht="13.5" customHeight="1">
      <c r="A501" s="20">
        <v>497</v>
      </c>
      <c r="B501" s="45" t="s">
        <v>286</v>
      </c>
      <c r="C501" s="44" t="s">
        <v>131</v>
      </c>
      <c r="D501" s="45" t="s">
        <v>339</v>
      </c>
      <c r="E501" s="20">
        <v>31</v>
      </c>
      <c r="F501" s="20">
        <v>2015</v>
      </c>
      <c r="G501" s="20">
        <v>2</v>
      </c>
      <c r="H501" s="20" t="s">
        <v>203</v>
      </c>
      <c r="I501" s="20" t="s">
        <v>44</v>
      </c>
      <c r="J501" s="20">
        <v>6</v>
      </c>
      <c r="K501" s="35">
        <v>11908293</v>
      </c>
      <c r="L501" s="35">
        <v>1766930</v>
      </c>
      <c r="M501" s="35">
        <v>1093540</v>
      </c>
      <c r="N501" s="35">
        <v>1093540</v>
      </c>
      <c r="O501" s="35">
        <v>15351641</v>
      </c>
      <c r="P501" s="35">
        <v>41334382</v>
      </c>
      <c r="Q501" s="35">
        <v>28644295</v>
      </c>
      <c r="R501" s="35">
        <v>1675255</v>
      </c>
    </row>
    <row r="502" spans="1:18" ht="13.5" customHeight="1">
      <c r="A502" s="20">
        <v>498</v>
      </c>
      <c r="B502" s="45" t="s">
        <v>286</v>
      </c>
      <c r="C502" s="44" t="s">
        <v>131</v>
      </c>
      <c r="D502" s="45" t="s">
        <v>339</v>
      </c>
      <c r="E502" s="20">
        <v>31</v>
      </c>
      <c r="F502" s="20">
        <v>2015</v>
      </c>
      <c r="G502" s="20">
        <v>3</v>
      </c>
      <c r="H502" s="20" t="s">
        <v>204</v>
      </c>
      <c r="I502" s="20" t="s">
        <v>51</v>
      </c>
      <c r="J502" s="20">
        <v>9</v>
      </c>
      <c r="K502" s="35">
        <v>17820455</v>
      </c>
      <c r="L502" s="35">
        <v>2253391</v>
      </c>
      <c r="M502" s="35">
        <v>1391222</v>
      </c>
      <c r="N502" s="35">
        <v>1391222</v>
      </c>
      <c r="O502" s="35">
        <v>15247977</v>
      </c>
      <c r="P502" s="35">
        <v>41054047</v>
      </c>
      <c r="Q502" s="35">
        <v>28066278</v>
      </c>
      <c r="R502" s="35">
        <v>1675255</v>
      </c>
    </row>
    <row r="503" spans="1:18" ht="13.5" customHeight="1">
      <c r="A503" s="20">
        <v>499</v>
      </c>
      <c r="B503" s="45" t="s">
        <v>286</v>
      </c>
      <c r="C503" s="44" t="s">
        <v>131</v>
      </c>
      <c r="D503" s="45" t="s">
        <v>339</v>
      </c>
      <c r="E503" s="20">
        <v>31</v>
      </c>
      <c r="F503" s="20">
        <v>2015</v>
      </c>
      <c r="G503" s="20">
        <v>4</v>
      </c>
      <c r="H503" s="20" t="s">
        <v>205</v>
      </c>
      <c r="I503" s="20" t="s">
        <v>52</v>
      </c>
      <c r="J503" s="20">
        <v>12</v>
      </c>
      <c r="K503" s="35">
        <v>23219777</v>
      </c>
      <c r="L503" s="35">
        <v>1767129</v>
      </c>
      <c r="M503" s="35">
        <v>988080</v>
      </c>
      <c r="N503" s="35">
        <v>988080</v>
      </c>
      <c r="O503" s="35">
        <v>20290460</v>
      </c>
      <c r="P503" s="35">
        <v>39507791</v>
      </c>
      <c r="Q503" s="35">
        <v>26923166</v>
      </c>
      <c r="R503" s="35">
        <v>1675255</v>
      </c>
    </row>
    <row r="504" spans="1:18" ht="13.5" customHeight="1">
      <c r="A504" s="20">
        <v>500</v>
      </c>
      <c r="B504" s="45" t="s">
        <v>286</v>
      </c>
      <c r="C504" s="44" t="s">
        <v>131</v>
      </c>
      <c r="D504" s="45" t="s">
        <v>339</v>
      </c>
      <c r="E504" s="20">
        <v>31</v>
      </c>
      <c r="F504" s="20">
        <v>2016</v>
      </c>
      <c r="G504" s="20">
        <v>1</v>
      </c>
      <c r="H504" s="20" t="s">
        <v>206</v>
      </c>
      <c r="I504" s="20" t="s">
        <v>43</v>
      </c>
      <c r="J504" s="20">
        <v>3</v>
      </c>
      <c r="K504" s="35">
        <v>4415640</v>
      </c>
      <c r="L504" s="35">
        <v>208746</v>
      </c>
      <c r="M504" s="35">
        <v>109587</v>
      </c>
      <c r="N504" s="35"/>
      <c r="O504" s="35">
        <v>20085182</v>
      </c>
      <c r="P504" s="35">
        <v>39205945</v>
      </c>
      <c r="Q504" s="35">
        <v>26511733</v>
      </c>
      <c r="R504" s="35">
        <v>1675255</v>
      </c>
    </row>
    <row r="505" spans="1:18" ht="13.5" customHeight="1">
      <c r="A505" s="20">
        <v>501</v>
      </c>
      <c r="B505" s="45" t="s">
        <v>286</v>
      </c>
      <c r="C505" s="44" t="s">
        <v>131</v>
      </c>
      <c r="D505" s="45" t="s">
        <v>339</v>
      </c>
      <c r="E505" s="20">
        <v>31</v>
      </c>
      <c r="F505" s="20">
        <v>2016</v>
      </c>
      <c r="G505" s="20">
        <v>2</v>
      </c>
      <c r="H505" s="20" t="s">
        <v>207</v>
      </c>
      <c r="I505" s="20" t="s">
        <v>44</v>
      </c>
      <c r="J505" s="20">
        <v>6</v>
      </c>
      <c r="K505" s="35">
        <v>9142888</v>
      </c>
      <c r="L505" s="35">
        <v>-2359908</v>
      </c>
      <c r="M505" s="35">
        <v>-2432127</v>
      </c>
      <c r="N505" s="35"/>
      <c r="O505" s="35">
        <v>19860572</v>
      </c>
      <c r="P505" s="35">
        <v>40444515</v>
      </c>
      <c r="Q505" s="35">
        <v>30292017</v>
      </c>
      <c r="R505" s="35">
        <v>1675255</v>
      </c>
    </row>
    <row r="506" spans="1:18" ht="13.5" customHeight="1">
      <c r="A506" s="20">
        <v>502</v>
      </c>
      <c r="B506" s="45" t="s">
        <v>286</v>
      </c>
      <c r="C506" s="44" t="s">
        <v>131</v>
      </c>
      <c r="D506" s="45" t="s">
        <v>339</v>
      </c>
      <c r="E506" s="20">
        <v>31</v>
      </c>
      <c r="F506" s="20">
        <v>2016</v>
      </c>
      <c r="G506" s="20">
        <v>3</v>
      </c>
      <c r="H506" s="20" t="s">
        <v>208</v>
      </c>
      <c r="I506" s="20" t="s">
        <v>51</v>
      </c>
      <c r="J506" s="20">
        <v>9</v>
      </c>
      <c r="K506" s="35">
        <v>14448426</v>
      </c>
      <c r="L506" s="35">
        <v>-955516</v>
      </c>
      <c r="M506" s="35">
        <v>-10408010</v>
      </c>
      <c r="N506" s="35">
        <v>-1040809</v>
      </c>
      <c r="O506" s="35">
        <v>20032135</v>
      </c>
      <c r="P506" s="35">
        <v>40892586</v>
      </c>
      <c r="Q506" s="35">
        <v>29348770</v>
      </c>
      <c r="R506" s="35">
        <v>1675255</v>
      </c>
    </row>
    <row r="507" spans="1:18" ht="13.5" customHeight="1">
      <c r="A507" s="20">
        <v>503</v>
      </c>
      <c r="B507" s="45" t="s">
        <v>286</v>
      </c>
      <c r="C507" s="44" t="s">
        <v>131</v>
      </c>
      <c r="D507" s="45" t="s">
        <v>339</v>
      </c>
      <c r="E507" s="20">
        <v>31</v>
      </c>
      <c r="F507" s="20">
        <v>2016</v>
      </c>
      <c r="G507" s="20">
        <v>4</v>
      </c>
      <c r="H507" s="20" t="s">
        <v>209</v>
      </c>
      <c r="I507" s="20" t="s">
        <v>46</v>
      </c>
      <c r="J507" s="20">
        <v>12</v>
      </c>
      <c r="K507" s="35">
        <v>19310514</v>
      </c>
      <c r="L507" s="35">
        <v>1104654</v>
      </c>
      <c r="M507" s="35">
        <v>612284</v>
      </c>
      <c r="N507" s="35">
        <v>612284</v>
      </c>
      <c r="O507" s="35">
        <v>20589051</v>
      </c>
      <c r="P507" s="35">
        <v>41349606</v>
      </c>
      <c r="Q507" s="35">
        <v>28155747</v>
      </c>
      <c r="R507" s="35">
        <v>1675255</v>
      </c>
    </row>
    <row r="508" spans="1:18" ht="13.5" customHeight="1">
      <c r="A508" s="20">
        <v>504</v>
      </c>
      <c r="B508" s="45" t="s">
        <v>286</v>
      </c>
      <c r="C508" s="44" t="s">
        <v>131</v>
      </c>
      <c r="D508" s="45" t="s">
        <v>339</v>
      </c>
      <c r="E508" s="20">
        <v>31</v>
      </c>
      <c r="F508" s="20">
        <v>2017</v>
      </c>
      <c r="G508" s="20">
        <v>1</v>
      </c>
      <c r="H508" s="20" t="s">
        <v>210</v>
      </c>
      <c r="I508" s="20" t="s">
        <v>43</v>
      </c>
      <c r="J508" s="20">
        <v>3</v>
      </c>
      <c r="K508" s="35">
        <v>5104434</v>
      </c>
      <c r="L508" s="35">
        <v>355383</v>
      </c>
      <c r="M508" s="35">
        <v>214819</v>
      </c>
      <c r="N508" s="35"/>
      <c r="O508" s="35">
        <v>20374510</v>
      </c>
      <c r="P508" s="35">
        <v>41734821</v>
      </c>
      <c r="Q508" s="35">
        <v>28326143</v>
      </c>
      <c r="R508" s="35">
        <v>1675255</v>
      </c>
    </row>
    <row r="509" spans="1:18" ht="13.5" customHeight="1">
      <c r="A509" s="20">
        <v>505</v>
      </c>
      <c r="B509" s="45" t="s">
        <v>286</v>
      </c>
      <c r="C509" s="44" t="s">
        <v>131</v>
      </c>
      <c r="D509" s="45" t="s">
        <v>339</v>
      </c>
      <c r="E509" s="20">
        <v>31</v>
      </c>
      <c r="F509" s="20">
        <v>2017</v>
      </c>
      <c r="G509" s="20">
        <v>2</v>
      </c>
      <c r="H509" s="20" t="s">
        <v>212</v>
      </c>
      <c r="I509" s="20" t="s">
        <v>44</v>
      </c>
      <c r="J509" s="20">
        <v>6</v>
      </c>
      <c r="K509" s="35">
        <v>10112729</v>
      </c>
      <c r="L509" s="35">
        <v>938026</v>
      </c>
      <c r="M509" s="35">
        <v>594584</v>
      </c>
      <c r="N509" s="35"/>
      <c r="O509" s="35">
        <v>20249735</v>
      </c>
      <c r="P509" s="35">
        <v>41523055</v>
      </c>
      <c r="Q509" s="35">
        <v>27734612</v>
      </c>
      <c r="R509" s="35">
        <v>1675255</v>
      </c>
    </row>
    <row r="510" spans="1:18" ht="13.5" customHeight="1">
      <c r="A510" s="20">
        <v>506</v>
      </c>
      <c r="B510" s="45" t="s">
        <v>286</v>
      </c>
      <c r="C510" s="44" t="s">
        <v>131</v>
      </c>
      <c r="D510" s="45" t="s">
        <v>339</v>
      </c>
      <c r="E510" s="20">
        <v>31</v>
      </c>
      <c r="F510" s="20">
        <v>2017</v>
      </c>
      <c r="G510" s="20">
        <v>4</v>
      </c>
      <c r="H510" s="20" t="s">
        <v>211</v>
      </c>
      <c r="I510" s="20" t="s">
        <v>46</v>
      </c>
      <c r="J510" s="20">
        <v>12</v>
      </c>
      <c r="K510" s="35">
        <v>20540505</v>
      </c>
      <c r="L510" s="35">
        <v>3907099</v>
      </c>
      <c r="M510" s="35">
        <v>2621828</v>
      </c>
      <c r="N510" s="35">
        <v>2621828</v>
      </c>
      <c r="O510" s="35">
        <v>22071147</v>
      </c>
      <c r="P510" s="35">
        <v>46246163</v>
      </c>
      <c r="Q510" s="35">
        <v>30442476</v>
      </c>
      <c r="R510" s="35">
        <v>1675255</v>
      </c>
    </row>
    <row r="511" spans="1:18" ht="13.5" customHeight="1">
      <c r="A511" s="20">
        <v>507</v>
      </c>
      <c r="B511" s="45" t="s">
        <v>286</v>
      </c>
      <c r="C511" s="44" t="s">
        <v>131</v>
      </c>
      <c r="D511" s="45" t="s">
        <v>339</v>
      </c>
      <c r="E511" s="20">
        <v>31</v>
      </c>
      <c r="F511" s="20">
        <v>2018</v>
      </c>
      <c r="G511" s="20">
        <v>1</v>
      </c>
      <c r="H511" s="20" t="s">
        <v>257</v>
      </c>
      <c r="I511" s="20" t="s">
        <v>43</v>
      </c>
      <c r="J511" s="20">
        <v>3</v>
      </c>
      <c r="K511" s="35">
        <v>4560466</v>
      </c>
      <c r="L511" s="35">
        <v>476520</v>
      </c>
      <c r="M511" s="35">
        <v>293533</v>
      </c>
      <c r="N511" s="35"/>
      <c r="O511" s="35">
        <v>21896901</v>
      </c>
      <c r="P511" s="35">
        <v>47813800</v>
      </c>
      <c r="Q511" s="35">
        <v>31716580</v>
      </c>
      <c r="R511" s="35">
        <v>1675255</v>
      </c>
    </row>
    <row r="512" spans="1:18" ht="13.5" customHeight="1">
      <c r="A512" s="20">
        <v>508</v>
      </c>
      <c r="B512" s="45" t="s">
        <v>286</v>
      </c>
      <c r="C512" s="44" t="s">
        <v>131</v>
      </c>
      <c r="D512" s="45" t="s">
        <v>339</v>
      </c>
      <c r="E512" s="20">
        <v>31</v>
      </c>
      <c r="F512" s="20">
        <v>2018</v>
      </c>
      <c r="G512" s="20">
        <v>2</v>
      </c>
      <c r="H512" s="20" t="s">
        <v>264</v>
      </c>
      <c r="I512" s="20" t="s">
        <v>44</v>
      </c>
      <c r="J512" s="20">
        <f>G512*3</f>
        <v>6</v>
      </c>
      <c r="K512" s="37">
        <v>14222221</v>
      </c>
      <c r="L512" s="37">
        <v>1556638</v>
      </c>
      <c r="M512" s="37">
        <v>962451</v>
      </c>
      <c r="N512" s="37"/>
      <c r="O512" s="37">
        <v>24327311</v>
      </c>
      <c r="P512" s="37">
        <v>49502256</v>
      </c>
      <c r="Q512" s="37">
        <v>33238694</v>
      </c>
      <c r="R512" s="37">
        <v>1675255</v>
      </c>
    </row>
    <row r="513" spans="1:18" ht="13.5" customHeight="1">
      <c r="A513" s="20">
        <v>509</v>
      </c>
      <c r="B513" s="45" t="s">
        <v>286</v>
      </c>
      <c r="C513" s="44" t="s">
        <v>131</v>
      </c>
      <c r="D513" s="45" t="s">
        <v>339</v>
      </c>
      <c r="E513" s="20">
        <v>31</v>
      </c>
      <c r="F513" s="20">
        <v>2018</v>
      </c>
      <c r="G513" s="20">
        <v>3</v>
      </c>
      <c r="H513" s="20" t="s">
        <v>256</v>
      </c>
      <c r="I513" s="20" t="s">
        <v>51</v>
      </c>
      <c r="J513" s="20">
        <f>G513*3</f>
        <v>9</v>
      </c>
      <c r="K513" s="37">
        <v>23160025</v>
      </c>
      <c r="L513" s="37">
        <v>2632609</v>
      </c>
      <c r="M513" s="37">
        <v>1613748</v>
      </c>
      <c r="N513" s="37"/>
      <c r="O513" s="37">
        <v>31297778</v>
      </c>
      <c r="P513" s="37">
        <v>57055680</v>
      </c>
      <c r="Q513" s="37">
        <v>40140821</v>
      </c>
      <c r="R513" s="37">
        <v>1675255</v>
      </c>
    </row>
    <row r="514" spans="1:18" ht="13.5" customHeight="1">
      <c r="A514" s="20">
        <v>510</v>
      </c>
      <c r="B514" s="45" t="s">
        <v>286</v>
      </c>
      <c r="C514" s="44" t="s">
        <v>131</v>
      </c>
      <c r="D514" s="45" t="s">
        <v>339</v>
      </c>
      <c r="E514" s="20">
        <v>31</v>
      </c>
      <c r="F514" s="20">
        <v>2018</v>
      </c>
      <c r="G514" s="20">
        <v>4</v>
      </c>
      <c r="H514" s="20" t="s">
        <v>265</v>
      </c>
      <c r="I514" s="20" t="s">
        <v>46</v>
      </c>
      <c r="J514" s="20">
        <v>12</v>
      </c>
      <c r="K514" s="37">
        <v>32109368</v>
      </c>
      <c r="L514" s="37">
        <v>5752783</v>
      </c>
      <c r="M514" s="37">
        <v>4297670</v>
      </c>
      <c r="N514" s="37"/>
      <c r="O514" s="37">
        <v>30765112</v>
      </c>
      <c r="P514" s="37">
        <v>57062000</v>
      </c>
      <c r="Q514" s="37">
        <v>38678688</v>
      </c>
      <c r="R514" s="37">
        <v>1675255</v>
      </c>
    </row>
    <row r="515" spans="1:18" ht="13.5" customHeight="1">
      <c r="A515" s="20">
        <v>511</v>
      </c>
      <c r="B515" s="45" t="s">
        <v>286</v>
      </c>
      <c r="C515" s="44" t="s">
        <v>131</v>
      </c>
      <c r="D515" s="45" t="s">
        <v>339</v>
      </c>
      <c r="E515" s="20">
        <v>31</v>
      </c>
      <c r="F515" s="20">
        <v>2019</v>
      </c>
      <c r="G515" s="20">
        <v>1</v>
      </c>
      <c r="H515" s="20" t="s">
        <v>277</v>
      </c>
      <c r="I515" s="20" t="s">
        <v>43</v>
      </c>
      <c r="J515" s="20">
        <v>3</v>
      </c>
      <c r="K515" s="37">
        <v>8340523</v>
      </c>
      <c r="L515" s="37">
        <v>1217987</v>
      </c>
      <c r="M515" s="37">
        <v>793065</v>
      </c>
      <c r="N515" s="37"/>
      <c r="O515" s="37">
        <v>33061104</v>
      </c>
      <c r="P515" s="37">
        <v>59319231</v>
      </c>
      <c r="Q515" s="37">
        <v>40142855</v>
      </c>
      <c r="R515" s="37">
        <v>1675255</v>
      </c>
    </row>
    <row r="516" spans="1:18" ht="13.5" customHeight="1">
      <c r="A516" s="20">
        <v>512</v>
      </c>
      <c r="B516" s="45" t="s">
        <v>286</v>
      </c>
      <c r="C516" s="44" t="s">
        <v>131</v>
      </c>
      <c r="D516" s="45" t="s">
        <v>339</v>
      </c>
      <c r="E516" s="20">
        <v>31</v>
      </c>
      <c r="F516" s="20">
        <v>2019</v>
      </c>
      <c r="G516" s="20">
        <v>2</v>
      </c>
      <c r="H516" s="20" t="s">
        <v>278</v>
      </c>
      <c r="I516" s="20" t="s">
        <v>44</v>
      </c>
      <c r="J516" s="20">
        <v>6</v>
      </c>
      <c r="K516" s="37">
        <v>16904119</v>
      </c>
      <c r="L516" s="37">
        <v>2625673</v>
      </c>
      <c r="M516" s="37">
        <v>1712570</v>
      </c>
      <c r="N516" s="37"/>
      <c r="O516" s="37">
        <v>40489287</v>
      </c>
      <c r="P516" s="37">
        <v>62243609</v>
      </c>
      <c r="Q516" s="37">
        <v>42985353</v>
      </c>
      <c r="R516" s="37">
        <v>1675255</v>
      </c>
    </row>
    <row r="517" spans="1:18" ht="13.5" customHeight="1">
      <c r="A517" s="20">
        <v>513</v>
      </c>
      <c r="B517" s="45" t="s">
        <v>286</v>
      </c>
      <c r="C517" s="44" t="s">
        <v>131</v>
      </c>
      <c r="D517" s="45" t="s">
        <v>339</v>
      </c>
      <c r="E517" s="20">
        <v>31</v>
      </c>
      <c r="F517" s="20">
        <v>2019</v>
      </c>
      <c r="G517" s="20">
        <v>3</v>
      </c>
      <c r="H517" s="20" t="s">
        <v>279</v>
      </c>
      <c r="I517" s="20" t="s">
        <v>51</v>
      </c>
      <c r="J517" s="20">
        <v>9</v>
      </c>
      <c r="K517" s="37">
        <v>25776041</v>
      </c>
      <c r="L517" s="37">
        <v>3893309</v>
      </c>
      <c r="M517" s="37">
        <v>2581678</v>
      </c>
      <c r="N517" s="37"/>
      <c r="O517" s="37">
        <v>40545287</v>
      </c>
      <c r="P517" s="37">
        <v>64684400</v>
      </c>
      <c r="Q517" s="37">
        <v>44557037</v>
      </c>
      <c r="R517" s="37">
        <v>1675255</v>
      </c>
    </row>
    <row r="518" spans="1:18" ht="13.5" customHeight="1">
      <c r="A518" s="20">
        <v>514</v>
      </c>
      <c r="B518" s="45" t="s">
        <v>286</v>
      </c>
      <c r="C518" s="44" t="s">
        <v>131</v>
      </c>
      <c r="D518" s="45" t="s">
        <v>339</v>
      </c>
      <c r="E518" s="20">
        <v>31</v>
      </c>
      <c r="F518" s="20">
        <v>2020</v>
      </c>
      <c r="G518" s="49">
        <v>1</v>
      </c>
      <c r="H518" s="20" t="s">
        <v>309</v>
      </c>
      <c r="I518" s="20" t="s">
        <v>43</v>
      </c>
      <c r="J518" s="20">
        <v>3</v>
      </c>
      <c r="K518" s="37">
        <v>7883404</v>
      </c>
      <c r="L518" s="37">
        <v>584862</v>
      </c>
      <c r="M518" s="37">
        <v>427460</v>
      </c>
      <c r="N518" s="37">
        <v>430189</v>
      </c>
      <c r="O518" s="37">
        <v>30651756</v>
      </c>
      <c r="P518" s="37">
        <v>24236942</v>
      </c>
      <c r="Q518" s="37">
        <v>44577554</v>
      </c>
      <c r="R518" s="37">
        <v>1675255</v>
      </c>
    </row>
    <row r="519" spans="1:18" ht="13.5" customHeight="1">
      <c r="A519" s="20">
        <v>515</v>
      </c>
      <c r="B519" s="45" t="s">
        <v>286</v>
      </c>
      <c r="C519" s="44" t="s">
        <v>131</v>
      </c>
      <c r="D519" s="45" t="s">
        <v>339</v>
      </c>
      <c r="E519" s="20">
        <v>31</v>
      </c>
      <c r="F519" s="20">
        <v>2020</v>
      </c>
      <c r="G519" s="49">
        <v>2</v>
      </c>
      <c r="H519" s="20" t="s">
        <v>310</v>
      </c>
      <c r="I519" s="20" t="s">
        <v>44</v>
      </c>
      <c r="J519" s="20">
        <v>6</v>
      </c>
      <c r="K519" s="37">
        <v>16079074</v>
      </c>
      <c r="L519" s="37">
        <v>889137</v>
      </c>
      <c r="M519" s="37">
        <v>766016</v>
      </c>
      <c r="N519" s="37">
        <v>463308</v>
      </c>
      <c r="O519" s="37">
        <v>30579818</v>
      </c>
      <c r="P519" s="37">
        <v>22816726</v>
      </c>
      <c r="Q519" s="37">
        <v>44102422</v>
      </c>
      <c r="R519" s="37">
        <v>1675255</v>
      </c>
    </row>
    <row r="520" spans="1:18" ht="13.5" customHeight="1">
      <c r="A520" s="20">
        <v>516</v>
      </c>
      <c r="B520" s="45" t="s">
        <v>286</v>
      </c>
      <c r="C520" s="44" t="s">
        <v>131</v>
      </c>
      <c r="D520" s="45" t="s">
        <v>339</v>
      </c>
      <c r="E520" s="20">
        <v>31</v>
      </c>
      <c r="F520" s="20">
        <v>2020</v>
      </c>
      <c r="G520" s="46">
        <v>3</v>
      </c>
      <c r="H520" s="47" t="s">
        <v>311</v>
      </c>
      <c r="I520" s="47" t="s">
        <v>51</v>
      </c>
      <c r="J520" s="46">
        <v>9</v>
      </c>
      <c r="K520" s="37">
        <v>23626409</v>
      </c>
      <c r="L520" s="37">
        <v>1541809</v>
      </c>
      <c r="M520" s="37">
        <v>1163728</v>
      </c>
      <c r="N520" s="37">
        <v>1155173</v>
      </c>
      <c r="O520" s="37">
        <v>30113882</v>
      </c>
      <c r="P520" s="37">
        <v>23381010</v>
      </c>
      <c r="Q520" s="37">
        <v>43286705</v>
      </c>
      <c r="R520" s="37">
        <v>1675255</v>
      </c>
    </row>
    <row r="521" spans="1:18" ht="13.5" customHeight="1">
      <c r="A521" s="20">
        <v>517</v>
      </c>
      <c r="B521" s="45" t="s">
        <v>302</v>
      </c>
      <c r="C521" s="44" t="s">
        <v>132</v>
      </c>
      <c r="D521" s="45" t="s">
        <v>340</v>
      </c>
      <c r="E521" s="20">
        <v>32</v>
      </c>
      <c r="F521" s="20">
        <v>2015</v>
      </c>
      <c r="G521" s="20">
        <v>1</v>
      </c>
      <c r="H521" s="20" t="s">
        <v>202</v>
      </c>
      <c r="I521" s="20" t="s">
        <v>43</v>
      </c>
      <c r="J521" s="20">
        <v>3</v>
      </c>
      <c r="K521" s="35">
        <v>4434707.818</v>
      </c>
      <c r="L521" s="35">
        <v>929479.80099999998</v>
      </c>
      <c r="M521" s="35">
        <v>632046.26100000006</v>
      </c>
      <c r="N521" s="35">
        <v>632046.26100000006</v>
      </c>
      <c r="O521" s="35">
        <v>8497018.8739999998</v>
      </c>
      <c r="P521" s="35">
        <f>8501375.616+8735959.191</f>
        <v>17237334.807</v>
      </c>
      <c r="Q521" s="35">
        <f>P521-10077704.677</f>
        <v>7159630.1300000008</v>
      </c>
      <c r="R521" s="35">
        <v>628338.88500000001</v>
      </c>
    </row>
    <row r="522" spans="1:18" ht="13.5" customHeight="1">
      <c r="A522" s="20">
        <v>518</v>
      </c>
      <c r="B522" s="45" t="s">
        <v>302</v>
      </c>
      <c r="C522" s="44" t="s">
        <v>132</v>
      </c>
      <c r="D522" s="45" t="s">
        <v>340</v>
      </c>
      <c r="E522" s="20">
        <v>32</v>
      </c>
      <c r="F522" s="20">
        <v>2015</v>
      </c>
      <c r="G522" s="20">
        <v>2</v>
      </c>
      <c r="H522" s="20" t="s">
        <v>203</v>
      </c>
      <c r="I522" s="20" t="s">
        <v>44</v>
      </c>
      <c r="J522" s="20">
        <v>6</v>
      </c>
      <c r="K522" s="35">
        <v>8445408.6779999994</v>
      </c>
      <c r="L522" s="35">
        <v>1916248.5290000001</v>
      </c>
      <c r="M522" s="35">
        <v>1303048.9990000001</v>
      </c>
      <c r="N522" s="35">
        <v>1303048.9990000001</v>
      </c>
      <c r="O522" s="35">
        <v>8595943.0299999993</v>
      </c>
      <c r="P522" s="35">
        <v>18117932.147</v>
      </c>
      <c r="Q522" s="35">
        <v>7369224.733</v>
      </c>
      <c r="R522" s="35">
        <v>628338.88500000001</v>
      </c>
    </row>
    <row r="523" spans="1:18" ht="13.5" customHeight="1">
      <c r="A523" s="20">
        <v>519</v>
      </c>
      <c r="B523" s="45" t="s">
        <v>302</v>
      </c>
      <c r="C523" s="44" t="s">
        <v>132</v>
      </c>
      <c r="D523" s="45" t="s">
        <v>340</v>
      </c>
      <c r="E523" s="20">
        <v>32</v>
      </c>
      <c r="F523" s="20">
        <v>2015</v>
      </c>
      <c r="G523" s="20">
        <v>3</v>
      </c>
      <c r="H523" s="20" t="s">
        <v>204</v>
      </c>
      <c r="I523" s="20" t="s">
        <v>51</v>
      </c>
      <c r="J523" s="20">
        <v>9</v>
      </c>
      <c r="K523" s="35">
        <v>11145067.237</v>
      </c>
      <c r="L523" s="35">
        <v>2422902.7629999998</v>
      </c>
      <c r="M523" s="35">
        <v>1647573.8729999999</v>
      </c>
      <c r="N523" s="35">
        <v>1647573.8729999999</v>
      </c>
      <c r="O523" s="35">
        <v>8729415.7819999997</v>
      </c>
      <c r="P523" s="35">
        <v>18758034.723999999</v>
      </c>
      <c r="Q523" s="35">
        <v>8104639.6540000001</v>
      </c>
      <c r="R523" s="35">
        <v>628338.88500000001</v>
      </c>
    </row>
    <row r="524" spans="1:18" ht="13.5" customHeight="1">
      <c r="A524" s="20">
        <v>520</v>
      </c>
      <c r="B524" s="45" t="s">
        <v>302</v>
      </c>
      <c r="C524" s="44" t="s">
        <v>132</v>
      </c>
      <c r="D524" s="45" t="s">
        <v>340</v>
      </c>
      <c r="E524" s="20">
        <v>32</v>
      </c>
      <c r="F524" s="20">
        <v>2015</v>
      </c>
      <c r="G524" s="20">
        <v>4</v>
      </c>
      <c r="H524" s="20" t="s">
        <v>205</v>
      </c>
      <c r="I524" s="20" t="s">
        <v>52</v>
      </c>
      <c r="J524" s="20">
        <v>12</v>
      </c>
      <c r="K524" s="35">
        <v>13037847.294</v>
      </c>
      <c r="L524" s="35">
        <v>1549596.855</v>
      </c>
      <c r="M524" s="35">
        <v>1201108.048</v>
      </c>
      <c r="N524" s="35">
        <v>1138947.048</v>
      </c>
      <c r="O524" s="35">
        <v>10118987.353</v>
      </c>
      <c r="P524" s="35">
        <v>17146883.159000002</v>
      </c>
      <c r="Q524" s="35">
        <v>7002114.9129999997</v>
      </c>
      <c r="R524" s="35">
        <v>628338.88500000001</v>
      </c>
    </row>
    <row r="525" spans="1:18" ht="13.5" customHeight="1">
      <c r="A525" s="20">
        <v>521</v>
      </c>
      <c r="B525" s="45" t="s">
        <v>302</v>
      </c>
      <c r="C525" s="44" t="s">
        <v>132</v>
      </c>
      <c r="D525" s="45" t="s">
        <v>340</v>
      </c>
      <c r="E525" s="20">
        <v>32</v>
      </c>
      <c r="F525" s="20">
        <v>2016</v>
      </c>
      <c r="G525" s="20">
        <v>1</v>
      </c>
      <c r="H525" s="20" t="s">
        <v>206</v>
      </c>
      <c r="I525" s="20" t="s">
        <v>43</v>
      </c>
      <c r="J525" s="20">
        <v>3</v>
      </c>
      <c r="K525" s="35">
        <v>3569965.9550000001</v>
      </c>
      <c r="L525" s="35">
        <v>356708.25900000002</v>
      </c>
      <c r="M525" s="35">
        <v>242561.61600000001</v>
      </c>
      <c r="N525" s="35">
        <v>242561.61600000001</v>
      </c>
      <c r="O525" s="35">
        <v>10134323.702</v>
      </c>
      <c r="P525" s="35">
        <v>17773871.947000001</v>
      </c>
      <c r="Q525" s="35">
        <v>7386542.085</v>
      </c>
      <c r="R525" s="35">
        <v>628338.88500000001</v>
      </c>
    </row>
    <row r="526" spans="1:18" ht="13.5" customHeight="1">
      <c r="A526" s="20">
        <v>522</v>
      </c>
      <c r="B526" s="45" t="s">
        <v>302</v>
      </c>
      <c r="C526" s="44" t="s">
        <v>132</v>
      </c>
      <c r="D526" s="45" t="s">
        <v>340</v>
      </c>
      <c r="E526" s="20">
        <v>32</v>
      </c>
      <c r="F526" s="20">
        <v>2016</v>
      </c>
      <c r="G526" s="20">
        <v>2</v>
      </c>
      <c r="H526" s="20" t="s">
        <v>207</v>
      </c>
      <c r="I526" s="20" t="s">
        <v>44</v>
      </c>
      <c r="J526" s="20">
        <v>6</v>
      </c>
      <c r="K526" s="35">
        <v>6479608.9780000001</v>
      </c>
      <c r="L526" s="35">
        <v>968567.25</v>
      </c>
      <c r="M526" s="35">
        <v>658625.73699999996</v>
      </c>
      <c r="N526" s="35">
        <v>658625.73699999996</v>
      </c>
      <c r="O526" s="35">
        <v>10359259.546</v>
      </c>
      <c r="P526" s="35">
        <v>19398334.890000001</v>
      </c>
      <c r="Q526" s="35">
        <v>8594940.9059999995</v>
      </c>
      <c r="R526" s="35">
        <v>628338.88500000001</v>
      </c>
    </row>
    <row r="527" spans="1:18" ht="13.5" customHeight="1">
      <c r="A527" s="20">
        <v>523</v>
      </c>
      <c r="B527" s="45" t="s">
        <v>302</v>
      </c>
      <c r="C527" s="44" t="s">
        <v>132</v>
      </c>
      <c r="D527" s="45" t="s">
        <v>340</v>
      </c>
      <c r="E527" s="20">
        <v>32</v>
      </c>
      <c r="F527" s="20">
        <v>2016</v>
      </c>
      <c r="G527" s="20">
        <v>3</v>
      </c>
      <c r="H527" s="20" t="s">
        <v>208</v>
      </c>
      <c r="I527" s="20" t="s">
        <v>51</v>
      </c>
      <c r="J527" s="20">
        <v>9</v>
      </c>
      <c r="K527" s="35">
        <v>9229341</v>
      </c>
      <c r="L527" s="35">
        <v>2422902.7629999998</v>
      </c>
      <c r="M527" s="35">
        <v>1647573.8729999999</v>
      </c>
      <c r="N527" s="35">
        <v>1647573.8729999999</v>
      </c>
      <c r="O527" s="35">
        <v>10323758.532</v>
      </c>
      <c r="P527" s="35">
        <v>19257995.756999999</v>
      </c>
      <c r="Q527" s="35">
        <v>8517317.4220000003</v>
      </c>
      <c r="R527" s="35">
        <v>628338.88500000001</v>
      </c>
    </row>
    <row r="528" spans="1:18" ht="13.5" customHeight="1">
      <c r="A528" s="20">
        <v>524</v>
      </c>
      <c r="B528" s="45" t="s">
        <v>302</v>
      </c>
      <c r="C528" s="44" t="s">
        <v>132</v>
      </c>
      <c r="D528" s="45" t="s">
        <v>340</v>
      </c>
      <c r="E528" s="20">
        <v>32</v>
      </c>
      <c r="F528" s="20">
        <v>2016</v>
      </c>
      <c r="G528" s="20">
        <v>4</v>
      </c>
      <c r="H528" s="20" t="s">
        <v>209</v>
      </c>
      <c r="I528" s="20" t="s">
        <v>46</v>
      </c>
      <c r="J528" s="20">
        <v>12</v>
      </c>
      <c r="K528" s="35">
        <v>14087553.499</v>
      </c>
      <c r="L528" s="35">
        <v>1740522.3489999999</v>
      </c>
      <c r="M528" s="35">
        <v>1253805.355</v>
      </c>
      <c r="N528" s="35">
        <v>1474171.355</v>
      </c>
      <c r="O528" s="35">
        <v>10530409.822000001</v>
      </c>
      <c r="P528" s="35">
        <v>20030222.015999999</v>
      </c>
      <c r="Q528" s="35">
        <v>8536950.1730000004</v>
      </c>
      <c r="R528" s="35">
        <v>628338.88500000001</v>
      </c>
    </row>
    <row r="529" spans="1:18" ht="13.5" customHeight="1">
      <c r="A529" s="20">
        <v>525</v>
      </c>
      <c r="B529" s="45" t="s">
        <v>302</v>
      </c>
      <c r="C529" s="44" t="s">
        <v>132</v>
      </c>
      <c r="D529" s="45" t="s">
        <v>340</v>
      </c>
      <c r="E529" s="20">
        <v>32</v>
      </c>
      <c r="F529" s="20">
        <v>2017</v>
      </c>
      <c r="G529" s="20">
        <v>1</v>
      </c>
      <c r="H529" s="20" t="s">
        <v>210</v>
      </c>
      <c r="I529" s="20" t="s">
        <v>43</v>
      </c>
      <c r="J529" s="20">
        <v>3</v>
      </c>
      <c r="K529" s="35">
        <v>4351225.1239999998</v>
      </c>
      <c r="L529" s="35">
        <v>684984.34499999997</v>
      </c>
      <c r="M529" s="35">
        <v>513738.26899999997</v>
      </c>
      <c r="N529" s="35">
        <v>513738.26899999997</v>
      </c>
      <c r="O529" s="35">
        <v>10588465.51</v>
      </c>
      <c r="P529" s="35">
        <v>21550022.921999998</v>
      </c>
      <c r="Q529" s="35">
        <v>9543012.8100000005</v>
      </c>
      <c r="R529" s="35">
        <v>628338.88500000001</v>
      </c>
    </row>
    <row r="530" spans="1:18" ht="13.5" customHeight="1">
      <c r="A530" s="20">
        <v>526</v>
      </c>
      <c r="B530" s="45" t="s">
        <v>302</v>
      </c>
      <c r="C530" s="44" t="s">
        <v>132</v>
      </c>
      <c r="D530" s="45" t="s">
        <v>340</v>
      </c>
      <c r="E530" s="20">
        <v>32</v>
      </c>
      <c r="F530" s="20">
        <v>2017</v>
      </c>
      <c r="G530" s="20">
        <v>3</v>
      </c>
      <c r="H530" s="20" t="s">
        <v>213</v>
      </c>
      <c r="I530" s="20" t="s">
        <v>51</v>
      </c>
      <c r="J530" s="20">
        <v>9</v>
      </c>
      <c r="K530" s="35">
        <v>13628183.513</v>
      </c>
      <c r="L530" s="35">
        <v>2857626.003</v>
      </c>
      <c r="M530" s="35">
        <v>2036219.4950000001</v>
      </c>
      <c r="N530" s="35">
        <v>2036219.4950000001</v>
      </c>
      <c r="O530" s="35">
        <v>11482157.011</v>
      </c>
      <c r="P530" s="35">
        <v>22545454.234999999</v>
      </c>
      <c r="Q530" s="35">
        <v>9015362.8969999999</v>
      </c>
      <c r="R530" s="35">
        <v>628338.88500000001</v>
      </c>
    </row>
    <row r="531" spans="1:18" ht="13.5" customHeight="1">
      <c r="A531" s="20">
        <v>527</v>
      </c>
      <c r="B531" s="45" t="s">
        <v>302</v>
      </c>
      <c r="C531" s="44" t="s">
        <v>132</v>
      </c>
      <c r="D531" s="45" t="s">
        <v>340</v>
      </c>
      <c r="E531" s="20">
        <v>32</v>
      </c>
      <c r="F531" s="20">
        <v>2018</v>
      </c>
      <c r="G531" s="20">
        <v>1</v>
      </c>
      <c r="H531" s="20" t="s">
        <v>257</v>
      </c>
      <c r="I531" s="20" t="s">
        <v>43</v>
      </c>
      <c r="J531" s="20">
        <v>3</v>
      </c>
      <c r="K531" s="35">
        <v>5394033.5010000002</v>
      </c>
      <c r="L531" s="35">
        <v>1504653.6229999999</v>
      </c>
      <c r="M531" s="35">
        <v>1083572.034</v>
      </c>
      <c r="N531" s="35">
        <v>1083572.034</v>
      </c>
      <c r="O531" s="35">
        <v>13054030.211999999</v>
      </c>
      <c r="P531" s="35">
        <v>27103474.302999999</v>
      </c>
      <c r="Q531" s="35">
        <v>11607696.081</v>
      </c>
      <c r="R531" s="35">
        <v>628338.88500000001</v>
      </c>
    </row>
    <row r="532" spans="1:18" ht="13.5" customHeight="1">
      <c r="A532" s="20">
        <v>528</v>
      </c>
      <c r="B532" s="45" t="s">
        <v>302</v>
      </c>
      <c r="C532" s="44" t="s">
        <v>132</v>
      </c>
      <c r="D532" s="45" t="s">
        <v>340</v>
      </c>
      <c r="E532" s="20">
        <v>32</v>
      </c>
      <c r="F532" s="20">
        <v>2018</v>
      </c>
      <c r="G532" s="20">
        <v>2</v>
      </c>
      <c r="H532" s="20" t="s">
        <v>264</v>
      </c>
      <c r="I532" s="20" t="s">
        <v>44</v>
      </c>
      <c r="J532" s="20">
        <f>G532*3</f>
        <v>6</v>
      </c>
      <c r="K532" s="37">
        <v>12084569.596999999</v>
      </c>
      <c r="L532" s="37">
        <v>3659647.085</v>
      </c>
      <c r="M532" s="37">
        <v>2602995.6719999998</v>
      </c>
      <c r="N532" s="37">
        <v>2602995.6719999998</v>
      </c>
      <c r="O532" s="37">
        <v>14597221.533</v>
      </c>
      <c r="P532" s="37">
        <v>30267257.482999999</v>
      </c>
      <c r="Q532" s="37">
        <v>13252055.619999999</v>
      </c>
      <c r="R532" s="37">
        <v>628338.88500000001</v>
      </c>
    </row>
    <row r="533" spans="1:18" ht="13.5" customHeight="1">
      <c r="A533" s="20">
        <v>529</v>
      </c>
      <c r="B533" s="45" t="s">
        <v>302</v>
      </c>
      <c r="C533" s="44" t="s">
        <v>132</v>
      </c>
      <c r="D533" s="45" t="s">
        <v>340</v>
      </c>
      <c r="E533" s="20">
        <v>32</v>
      </c>
      <c r="F533" s="20">
        <v>2018</v>
      </c>
      <c r="G533" s="20">
        <v>3</v>
      </c>
      <c r="H533" s="20" t="s">
        <v>256</v>
      </c>
      <c r="I533" s="20" t="s">
        <v>51</v>
      </c>
      <c r="J533" s="20">
        <v>9</v>
      </c>
      <c r="K533" s="37">
        <v>19571817.899</v>
      </c>
      <c r="L533" s="37">
        <v>5728985.3689999999</v>
      </c>
      <c r="M533" s="37">
        <v>4010145.713</v>
      </c>
      <c r="N533" s="37">
        <v>4010145.713</v>
      </c>
      <c r="O533" s="37">
        <v>14534979.714</v>
      </c>
      <c r="P533" s="37">
        <v>30542952.697000001</v>
      </c>
      <c r="Q533" s="37">
        <v>13691448.002</v>
      </c>
      <c r="R533" s="37">
        <v>628334.88500000001</v>
      </c>
    </row>
    <row r="534" spans="1:18" ht="13.5" customHeight="1">
      <c r="A534" s="20">
        <v>530</v>
      </c>
      <c r="B534" s="45" t="s">
        <v>302</v>
      </c>
      <c r="C534" s="44" t="s">
        <v>132</v>
      </c>
      <c r="D534" s="45" t="s">
        <v>340</v>
      </c>
      <c r="E534" s="20">
        <v>32</v>
      </c>
      <c r="F534" s="20">
        <v>2018</v>
      </c>
      <c r="G534" s="20">
        <v>4</v>
      </c>
      <c r="H534" s="20" t="s">
        <v>265</v>
      </c>
      <c r="I534" s="20" t="s">
        <v>46</v>
      </c>
      <c r="J534" s="20">
        <v>12</v>
      </c>
      <c r="K534" s="37">
        <v>31721962</v>
      </c>
      <c r="L534" s="37">
        <v>7591667</v>
      </c>
      <c r="M534" s="37">
        <v>5731321</v>
      </c>
      <c r="N534" s="37">
        <v>5863716</v>
      </c>
      <c r="O534" s="37">
        <v>219573208</v>
      </c>
      <c r="P534" s="37">
        <v>347746456</v>
      </c>
      <c r="Q534" s="37">
        <v>14258768</v>
      </c>
      <c r="R534" s="37">
        <v>6571751</v>
      </c>
    </row>
    <row r="535" spans="1:18" ht="13.5" customHeight="1">
      <c r="A535" s="20">
        <v>531</v>
      </c>
      <c r="B535" s="45" t="s">
        <v>302</v>
      </c>
      <c r="C535" s="44" t="s">
        <v>132</v>
      </c>
      <c r="D535" s="45" t="s">
        <v>340</v>
      </c>
      <c r="E535" s="20">
        <v>32</v>
      </c>
      <c r="F535" s="20">
        <v>2019</v>
      </c>
      <c r="G535" s="20">
        <v>1</v>
      </c>
      <c r="H535" s="20" t="s">
        <v>277</v>
      </c>
      <c r="I535" s="20" t="s">
        <v>43</v>
      </c>
      <c r="J535" s="20">
        <v>3</v>
      </c>
      <c r="K535" s="37">
        <v>16886991.719000001</v>
      </c>
      <c r="L535" s="37">
        <v>5348453.6610000003</v>
      </c>
      <c r="M535" s="37">
        <v>3636947.4959999998</v>
      </c>
      <c r="N535" s="37">
        <v>3636947.4959999998</v>
      </c>
      <c r="O535" s="37">
        <v>218081182.74000001</v>
      </c>
      <c r="P535" s="37">
        <v>358543630.60100001</v>
      </c>
      <c r="Q535" s="37">
        <v>21418554.129999999</v>
      </c>
      <c r="R535" s="37">
        <v>6571750.8849999998</v>
      </c>
    </row>
    <row r="536" spans="1:18" ht="13.5" customHeight="1">
      <c r="A536" s="20">
        <v>532</v>
      </c>
      <c r="B536" s="45" t="s">
        <v>302</v>
      </c>
      <c r="C536" s="44" t="s">
        <v>132</v>
      </c>
      <c r="D536" s="45" t="s">
        <v>340</v>
      </c>
      <c r="E536" s="20">
        <v>32</v>
      </c>
      <c r="F536" s="20">
        <v>2019</v>
      </c>
      <c r="G536" s="20">
        <v>2</v>
      </c>
      <c r="H536" s="20" t="s">
        <v>278</v>
      </c>
      <c r="I536" s="20" t="s">
        <v>44</v>
      </c>
      <c r="J536" s="20">
        <v>6</v>
      </c>
      <c r="K536" s="37">
        <v>32148368.129000001</v>
      </c>
      <c r="L536" s="37">
        <v>9711218.3200000003</v>
      </c>
      <c r="M536" s="37">
        <v>7283412.4919999996</v>
      </c>
      <c r="N536" s="37">
        <v>7283412.4919999996</v>
      </c>
      <c r="O536" s="37">
        <v>222734451.40200001</v>
      </c>
      <c r="P536" s="37">
        <v>356753842.79000002</v>
      </c>
      <c r="Q536" s="37">
        <v>15982340.612</v>
      </c>
      <c r="R536" s="37">
        <v>6571750.8849999998</v>
      </c>
    </row>
    <row r="537" spans="1:18" ht="13.5" customHeight="1">
      <c r="A537" s="20">
        <v>533</v>
      </c>
      <c r="B537" s="45" t="s">
        <v>302</v>
      </c>
      <c r="C537" s="44" t="s">
        <v>132</v>
      </c>
      <c r="D537" s="45" t="s">
        <v>340</v>
      </c>
      <c r="E537" s="20">
        <v>32</v>
      </c>
      <c r="F537" s="20">
        <v>2019</v>
      </c>
      <c r="G537" s="20">
        <v>3</v>
      </c>
      <c r="H537" s="20" t="s">
        <v>279</v>
      </c>
      <c r="I537" s="20" t="s">
        <v>51</v>
      </c>
      <c r="J537" s="20">
        <v>9</v>
      </c>
      <c r="K537" s="37">
        <v>42514423.086999997</v>
      </c>
      <c r="L537" s="37">
        <v>11684323.588</v>
      </c>
      <c r="M537" s="37">
        <v>8763241.4309999999</v>
      </c>
      <c r="N537" s="37">
        <v>8763241.4309999999</v>
      </c>
      <c r="O537" s="37">
        <v>221724830.18399999</v>
      </c>
      <c r="P537" s="37">
        <v>355183170.671</v>
      </c>
      <c r="Q537" s="37">
        <v>18189201.66</v>
      </c>
      <c r="R537" s="37">
        <v>6571750.8849999998</v>
      </c>
    </row>
    <row r="538" spans="1:18" ht="13.5" customHeight="1">
      <c r="A538" s="20">
        <v>534</v>
      </c>
      <c r="B538" s="45" t="s">
        <v>292</v>
      </c>
      <c r="C538" s="44" t="s">
        <v>133</v>
      </c>
      <c r="D538" s="45" t="s">
        <v>341</v>
      </c>
      <c r="E538" s="20">
        <v>33</v>
      </c>
      <c r="F538" s="20">
        <v>2015</v>
      </c>
      <c r="G538" s="20">
        <v>1</v>
      </c>
      <c r="H538" s="20" t="s">
        <v>202</v>
      </c>
      <c r="I538" s="20" t="s">
        <v>43</v>
      </c>
      <c r="J538" s="20">
        <v>3</v>
      </c>
      <c r="K538" s="35">
        <v>757042</v>
      </c>
      <c r="L538" s="35">
        <v>13400</v>
      </c>
      <c r="M538" s="35">
        <v>9200</v>
      </c>
      <c r="N538" s="35">
        <v>9200</v>
      </c>
      <c r="O538" s="35">
        <v>6715258</v>
      </c>
      <c r="P538" s="35">
        <v>10129653</v>
      </c>
      <c r="Q538" s="35">
        <v>4251719</v>
      </c>
      <c r="R538" s="35">
        <v>3600000</v>
      </c>
    </row>
    <row r="539" spans="1:18" ht="13.5" customHeight="1">
      <c r="A539" s="20">
        <v>535</v>
      </c>
      <c r="B539" s="45" t="s">
        <v>292</v>
      </c>
      <c r="C539" s="44" t="s">
        <v>133</v>
      </c>
      <c r="D539" s="45" t="s">
        <v>341</v>
      </c>
      <c r="E539" s="20">
        <v>33</v>
      </c>
      <c r="F539" s="20">
        <v>2015</v>
      </c>
      <c r="G539" s="20">
        <v>2</v>
      </c>
      <c r="H539" s="20" t="s">
        <v>203</v>
      </c>
      <c r="I539" s="20" t="s">
        <v>44</v>
      </c>
      <c r="J539" s="20">
        <v>6</v>
      </c>
      <c r="K539" s="35">
        <v>1595651</v>
      </c>
      <c r="L539" s="35">
        <v>20829</v>
      </c>
      <c r="M539" s="35">
        <v>14579</v>
      </c>
      <c r="N539" s="35">
        <v>14579</v>
      </c>
      <c r="O539" s="35">
        <v>6635369</v>
      </c>
      <c r="P539" s="35">
        <v>10027549</v>
      </c>
      <c r="Q539" s="35">
        <v>2977970</v>
      </c>
      <c r="R539" s="35">
        <v>3914748</v>
      </c>
    </row>
    <row r="540" spans="1:18" ht="13.5" customHeight="1">
      <c r="A540" s="20">
        <v>536</v>
      </c>
      <c r="B540" s="45" t="s">
        <v>292</v>
      </c>
      <c r="C540" s="44" t="s">
        <v>133</v>
      </c>
      <c r="D540" s="45" t="s">
        <v>341</v>
      </c>
      <c r="E540" s="20">
        <v>33</v>
      </c>
      <c r="F540" s="20">
        <v>2015</v>
      </c>
      <c r="G540" s="20">
        <v>3</v>
      </c>
      <c r="H540" s="20" t="s">
        <v>204</v>
      </c>
      <c r="I540" s="20" t="s">
        <v>51</v>
      </c>
      <c r="J540" s="20">
        <v>9</v>
      </c>
      <c r="K540" s="35">
        <v>2270167</v>
      </c>
      <c r="L540" s="35">
        <v>62590</v>
      </c>
      <c r="M540" s="35">
        <v>43810</v>
      </c>
      <c r="N540" s="35">
        <v>43810</v>
      </c>
      <c r="O540" s="35">
        <v>6609283</v>
      </c>
      <c r="P540" s="35">
        <v>10121163</v>
      </c>
      <c r="Q540" s="35">
        <v>3042353</v>
      </c>
      <c r="R540" s="35">
        <v>3914748</v>
      </c>
    </row>
    <row r="541" spans="1:18" ht="13.5" customHeight="1">
      <c r="A541" s="20">
        <v>537</v>
      </c>
      <c r="B541" s="45" t="s">
        <v>292</v>
      </c>
      <c r="C541" s="44" t="s">
        <v>133</v>
      </c>
      <c r="D541" s="45" t="s">
        <v>341</v>
      </c>
      <c r="E541" s="20">
        <v>33</v>
      </c>
      <c r="F541" s="20">
        <v>2015</v>
      </c>
      <c r="G541" s="20">
        <v>4</v>
      </c>
      <c r="H541" s="20" t="s">
        <v>205</v>
      </c>
      <c r="I541" s="20" t="s">
        <v>52</v>
      </c>
      <c r="J541" s="20">
        <v>12</v>
      </c>
      <c r="K541" s="35">
        <v>3501845</v>
      </c>
      <c r="L541" s="35">
        <v>210179</v>
      </c>
      <c r="M541" s="35">
        <v>77140</v>
      </c>
      <c r="N541" s="35">
        <v>94625</v>
      </c>
      <c r="O541" s="35">
        <v>6917604</v>
      </c>
      <c r="P541" s="35">
        <v>10329160</v>
      </c>
      <c r="Q541" s="35">
        <v>3207523</v>
      </c>
      <c r="R541" s="35">
        <v>3914748</v>
      </c>
    </row>
    <row r="542" spans="1:18" ht="13.5" customHeight="1">
      <c r="A542" s="20">
        <v>538</v>
      </c>
      <c r="B542" s="45" t="s">
        <v>292</v>
      </c>
      <c r="C542" s="44" t="s">
        <v>133</v>
      </c>
      <c r="D542" s="45" t="s">
        <v>341</v>
      </c>
      <c r="E542" s="20">
        <v>33</v>
      </c>
      <c r="F542" s="20">
        <v>2016</v>
      </c>
      <c r="G542" s="20">
        <v>1</v>
      </c>
      <c r="H542" s="20" t="s">
        <v>206</v>
      </c>
      <c r="I542" s="20" t="s">
        <v>43</v>
      </c>
      <c r="J542" s="20">
        <v>3</v>
      </c>
      <c r="K542" s="35">
        <v>871887</v>
      </c>
      <c r="L542" s="35">
        <v>81583</v>
      </c>
      <c r="M542" s="35">
        <v>57108</v>
      </c>
      <c r="N542" s="35">
        <v>57108</v>
      </c>
      <c r="O542" s="35">
        <v>6840134</v>
      </c>
      <c r="P542" s="35">
        <v>10140653</v>
      </c>
      <c r="Q542" s="35">
        <v>2961908</v>
      </c>
      <c r="R542" s="35">
        <v>3914748</v>
      </c>
    </row>
    <row r="543" spans="1:18" ht="13.5" customHeight="1">
      <c r="A543" s="20">
        <v>539</v>
      </c>
      <c r="B543" s="45" t="s">
        <v>292</v>
      </c>
      <c r="C543" s="44" t="s">
        <v>133</v>
      </c>
      <c r="D543" s="45" t="s">
        <v>341</v>
      </c>
      <c r="E543" s="20">
        <v>33</v>
      </c>
      <c r="F543" s="20">
        <v>2016</v>
      </c>
      <c r="G543" s="20">
        <v>2</v>
      </c>
      <c r="H543" s="20" t="s">
        <v>207</v>
      </c>
      <c r="I543" s="20" t="s">
        <v>44</v>
      </c>
      <c r="J543" s="20">
        <v>6</v>
      </c>
      <c r="K543" s="35">
        <v>1829793</v>
      </c>
      <c r="L543" s="35">
        <v>111634</v>
      </c>
      <c r="M543" s="35">
        <v>78869</v>
      </c>
      <c r="N543" s="35">
        <v>78869</v>
      </c>
      <c r="O543" s="35">
        <v>6820871</v>
      </c>
      <c r="P543" s="35">
        <v>10458420</v>
      </c>
      <c r="Q543" s="35">
        <v>3257914</v>
      </c>
      <c r="R543" s="35">
        <v>3914748</v>
      </c>
    </row>
    <row r="544" spans="1:18" ht="13.5" customHeight="1">
      <c r="A544" s="20">
        <v>540</v>
      </c>
      <c r="B544" s="45" t="s">
        <v>292</v>
      </c>
      <c r="C544" s="44" t="s">
        <v>133</v>
      </c>
      <c r="D544" s="45" t="s">
        <v>341</v>
      </c>
      <c r="E544" s="20">
        <v>33</v>
      </c>
      <c r="F544" s="20">
        <v>2016</v>
      </c>
      <c r="G544" s="20">
        <v>3</v>
      </c>
      <c r="H544" s="20" t="s">
        <v>208</v>
      </c>
      <c r="I544" s="20" t="s">
        <v>51</v>
      </c>
      <c r="J544" s="20">
        <v>9</v>
      </c>
      <c r="K544" s="35">
        <v>2660946</v>
      </c>
      <c r="L544" s="35">
        <v>138941</v>
      </c>
      <c r="M544" s="35">
        <v>96961</v>
      </c>
      <c r="N544" s="35">
        <v>96961</v>
      </c>
      <c r="O544" s="35">
        <v>6778055</v>
      </c>
      <c r="P544" s="35">
        <v>10748199</v>
      </c>
      <c r="Q544" s="35">
        <v>3529600</v>
      </c>
      <c r="R544" s="35">
        <v>3914748</v>
      </c>
    </row>
    <row r="545" spans="1:18" ht="13.5" customHeight="1">
      <c r="A545" s="20">
        <v>541</v>
      </c>
      <c r="B545" s="45" t="s">
        <v>292</v>
      </c>
      <c r="C545" s="44" t="s">
        <v>133</v>
      </c>
      <c r="D545" s="45" t="s">
        <v>341</v>
      </c>
      <c r="E545" s="20">
        <v>33</v>
      </c>
      <c r="F545" s="20">
        <v>2016</v>
      </c>
      <c r="G545" s="20">
        <v>4</v>
      </c>
      <c r="H545" s="20" t="s">
        <v>209</v>
      </c>
      <c r="I545" s="20" t="s">
        <v>46</v>
      </c>
      <c r="J545" s="20">
        <v>12</v>
      </c>
      <c r="K545" s="35">
        <v>3864943</v>
      </c>
      <c r="L545" s="35">
        <v>637300</v>
      </c>
      <c r="M545" s="35">
        <v>530389</v>
      </c>
      <c r="N545" s="35">
        <v>549223</v>
      </c>
      <c r="O545" s="35">
        <v>6766215</v>
      </c>
      <c r="P545" s="35">
        <v>9961240</v>
      </c>
      <c r="Q545" s="35">
        <v>2290380</v>
      </c>
      <c r="R545" s="35">
        <v>3914748</v>
      </c>
    </row>
    <row r="546" spans="1:18" ht="13.5" customHeight="1">
      <c r="A546" s="20">
        <v>542</v>
      </c>
      <c r="B546" s="45" t="s">
        <v>292</v>
      </c>
      <c r="C546" s="44" t="s">
        <v>133</v>
      </c>
      <c r="D546" s="45" t="s">
        <v>341</v>
      </c>
      <c r="E546" s="20">
        <v>33</v>
      </c>
      <c r="F546" s="20">
        <v>2017</v>
      </c>
      <c r="G546" s="20">
        <v>1</v>
      </c>
      <c r="H546" s="20" t="s">
        <v>210</v>
      </c>
      <c r="I546" s="20" t="s">
        <v>43</v>
      </c>
      <c r="J546" s="20">
        <v>3</v>
      </c>
      <c r="K546" s="35">
        <v>1106476</v>
      </c>
      <c r="L546" s="35">
        <v>56382</v>
      </c>
      <c r="M546" s="35">
        <v>39582</v>
      </c>
      <c r="N546" s="35">
        <v>39582</v>
      </c>
      <c r="O546" s="35">
        <v>6808825</v>
      </c>
      <c r="P546" s="35">
        <v>9952302</v>
      </c>
      <c r="Q546" s="35">
        <v>2241860</v>
      </c>
      <c r="R546" s="35">
        <v>3914748</v>
      </c>
    </row>
    <row r="547" spans="1:18" ht="13.5" customHeight="1">
      <c r="A547" s="20">
        <v>543</v>
      </c>
      <c r="B547" s="45" t="s">
        <v>292</v>
      </c>
      <c r="C547" s="44" t="s">
        <v>133</v>
      </c>
      <c r="D547" s="45" t="s">
        <v>341</v>
      </c>
      <c r="E547" s="20">
        <v>33</v>
      </c>
      <c r="F547" s="20">
        <v>2017</v>
      </c>
      <c r="G547" s="20">
        <v>2</v>
      </c>
      <c r="H547" s="20" t="s">
        <v>212</v>
      </c>
      <c r="I547" s="20" t="s">
        <v>44</v>
      </c>
      <c r="J547" s="20">
        <v>6</v>
      </c>
      <c r="K547" s="35">
        <v>2291245</v>
      </c>
      <c r="L547" s="35">
        <v>122729</v>
      </c>
      <c r="M547" s="35">
        <v>86129</v>
      </c>
      <c r="N547" s="35">
        <v>86129</v>
      </c>
      <c r="O547" s="35">
        <v>6880779</v>
      </c>
      <c r="P547" s="35">
        <v>9822965</v>
      </c>
      <c r="Q547" s="35">
        <v>2065976</v>
      </c>
      <c r="R547" s="35">
        <v>3914748</v>
      </c>
    </row>
    <row r="548" spans="1:18" ht="13.5" customHeight="1">
      <c r="A548" s="20">
        <v>544</v>
      </c>
      <c r="B548" s="45" t="s">
        <v>292</v>
      </c>
      <c r="C548" s="44" t="s">
        <v>133</v>
      </c>
      <c r="D548" s="45" t="s">
        <v>341</v>
      </c>
      <c r="E548" s="20">
        <v>33</v>
      </c>
      <c r="F548" s="20">
        <v>2017</v>
      </c>
      <c r="G548" s="20">
        <v>3</v>
      </c>
      <c r="H548" s="20" t="s">
        <v>213</v>
      </c>
      <c r="I548" s="20" t="s">
        <v>51</v>
      </c>
      <c r="J548" s="20">
        <v>9</v>
      </c>
      <c r="K548" s="35">
        <v>3321449</v>
      </c>
      <c r="L548" s="35">
        <v>216922</v>
      </c>
      <c r="M548" s="35">
        <v>152122</v>
      </c>
      <c r="N548" s="35">
        <v>152122</v>
      </c>
      <c r="O548" s="35">
        <v>7032086</v>
      </c>
      <c r="P548" s="35">
        <v>9904418</v>
      </c>
      <c r="Q548" s="35">
        <v>2081436</v>
      </c>
      <c r="R548" s="35">
        <v>3914748</v>
      </c>
    </row>
    <row r="549" spans="1:18" ht="13.5" customHeight="1">
      <c r="A549" s="20">
        <v>545</v>
      </c>
      <c r="B549" s="45" t="s">
        <v>292</v>
      </c>
      <c r="C549" s="44" t="s">
        <v>133</v>
      </c>
      <c r="D549" s="45" t="s">
        <v>341</v>
      </c>
      <c r="E549" s="20">
        <v>33</v>
      </c>
      <c r="F549" s="20">
        <v>2017</v>
      </c>
      <c r="G549" s="20">
        <v>4</v>
      </c>
      <c r="H549" s="20" t="s">
        <v>211</v>
      </c>
      <c r="I549" s="20" t="s">
        <v>46</v>
      </c>
      <c r="J549" s="20">
        <v>12</v>
      </c>
      <c r="K549" s="35">
        <v>4777313</v>
      </c>
      <c r="L549" s="35">
        <v>603173</v>
      </c>
      <c r="M549" s="35">
        <v>517562</v>
      </c>
      <c r="N549" s="35">
        <v>464600</v>
      </c>
      <c r="O549" s="35">
        <v>6981724</v>
      </c>
      <c r="P549" s="35">
        <v>10088861</v>
      </c>
      <c r="Q549" s="35">
        <v>1953401</v>
      </c>
      <c r="R549" s="35">
        <v>3914748</v>
      </c>
    </row>
    <row r="550" spans="1:18" ht="13.5" customHeight="1">
      <c r="A550" s="20">
        <v>546</v>
      </c>
      <c r="B550" s="45" t="s">
        <v>292</v>
      </c>
      <c r="C550" s="44" t="s">
        <v>133</v>
      </c>
      <c r="D550" s="45" t="s">
        <v>341</v>
      </c>
      <c r="E550" s="20">
        <v>33</v>
      </c>
      <c r="F550" s="20">
        <v>2018</v>
      </c>
      <c r="G550" s="20">
        <v>1</v>
      </c>
      <c r="H550" s="20" t="s">
        <v>257</v>
      </c>
      <c r="I550" s="20" t="s">
        <v>43</v>
      </c>
      <c r="J550" s="20">
        <v>3</v>
      </c>
      <c r="K550" s="35">
        <v>1129430</v>
      </c>
      <c r="L550" s="35">
        <v>96509</v>
      </c>
      <c r="M550" s="35">
        <v>67409</v>
      </c>
      <c r="N550" s="35">
        <v>67409</v>
      </c>
      <c r="O550" s="35">
        <v>6870786</v>
      </c>
      <c r="P550" s="35">
        <v>10411868</v>
      </c>
      <c r="Q550" s="35">
        <v>2208999</v>
      </c>
      <c r="R550" s="35">
        <v>3914748</v>
      </c>
    </row>
    <row r="551" spans="1:18" ht="13.5" customHeight="1">
      <c r="A551" s="20">
        <v>547</v>
      </c>
      <c r="B551" s="45" t="s">
        <v>292</v>
      </c>
      <c r="C551" s="44" t="s">
        <v>133</v>
      </c>
      <c r="D551" s="45" t="s">
        <v>341</v>
      </c>
      <c r="E551" s="20">
        <v>33</v>
      </c>
      <c r="F551" s="20">
        <v>2018</v>
      </c>
      <c r="G551" s="20">
        <v>2</v>
      </c>
      <c r="H551" s="20" t="s">
        <v>264</v>
      </c>
      <c r="I551" s="20" t="s">
        <v>44</v>
      </c>
      <c r="J551" s="20">
        <f>G551*3</f>
        <v>6</v>
      </c>
      <c r="K551" s="37">
        <v>2188375</v>
      </c>
      <c r="L551" s="37">
        <v>116772</v>
      </c>
      <c r="M551" s="37">
        <v>80502</v>
      </c>
      <c r="N551" s="37">
        <v>80502</v>
      </c>
      <c r="O551" s="37">
        <v>7095373</v>
      </c>
      <c r="P551" s="37">
        <v>9988223</v>
      </c>
      <c r="Q551" s="37">
        <v>1772261</v>
      </c>
      <c r="R551" s="37">
        <v>3914748</v>
      </c>
    </row>
    <row r="552" spans="1:18" ht="13.5" customHeight="1">
      <c r="A552" s="20">
        <v>548</v>
      </c>
      <c r="B552" s="45" t="s">
        <v>292</v>
      </c>
      <c r="C552" s="44" t="s">
        <v>133</v>
      </c>
      <c r="D552" s="45" t="s">
        <v>341</v>
      </c>
      <c r="E552" s="20">
        <v>33</v>
      </c>
      <c r="F552" s="20">
        <v>2018</v>
      </c>
      <c r="G552" s="20">
        <v>3</v>
      </c>
      <c r="H552" s="20" t="s">
        <v>256</v>
      </c>
      <c r="I552" s="20" t="s">
        <v>51</v>
      </c>
      <c r="J552" s="20">
        <v>9</v>
      </c>
      <c r="K552" s="37">
        <v>3295284</v>
      </c>
      <c r="L552" s="37">
        <v>171687</v>
      </c>
      <c r="M552" s="37">
        <v>120087</v>
      </c>
      <c r="N552" s="37">
        <v>120087</v>
      </c>
      <c r="O552" s="37">
        <v>7166165</v>
      </c>
      <c r="P552" s="37">
        <v>10087662</v>
      </c>
      <c r="Q552" s="37">
        <v>1832115</v>
      </c>
      <c r="R552" s="37">
        <v>3914748</v>
      </c>
    </row>
    <row r="553" spans="1:18" ht="13.5" customHeight="1">
      <c r="A553" s="20">
        <v>549</v>
      </c>
      <c r="B553" s="45" t="s">
        <v>292</v>
      </c>
      <c r="C553" s="44" t="s">
        <v>133</v>
      </c>
      <c r="D553" s="45" t="s">
        <v>341</v>
      </c>
      <c r="E553" s="20">
        <v>33</v>
      </c>
      <c r="F553" s="20">
        <v>2018</v>
      </c>
      <c r="G553" s="20">
        <v>4</v>
      </c>
      <c r="H553" s="20" t="s">
        <v>265</v>
      </c>
      <c r="I553" s="20" t="s">
        <v>46</v>
      </c>
      <c r="J553" s="20">
        <v>12</v>
      </c>
      <c r="K553" s="37">
        <v>4763757</v>
      </c>
      <c r="L553" s="37">
        <v>-255433</v>
      </c>
      <c r="M553" s="37">
        <v>-263807</v>
      </c>
      <c r="N553" s="37">
        <v>-165048</v>
      </c>
      <c r="O553" s="37">
        <v>7533632</v>
      </c>
      <c r="P553" s="37">
        <v>10487010</v>
      </c>
      <c r="Q553" s="37">
        <v>2551478</v>
      </c>
      <c r="R553" s="37">
        <v>3914748</v>
      </c>
    </row>
    <row r="554" spans="1:18" ht="13.5" customHeight="1">
      <c r="A554" s="20">
        <v>550</v>
      </c>
      <c r="B554" s="45" t="s">
        <v>292</v>
      </c>
      <c r="C554" s="44" t="s">
        <v>133</v>
      </c>
      <c r="D554" s="45" t="s">
        <v>341</v>
      </c>
      <c r="E554" s="20">
        <v>33</v>
      </c>
      <c r="F554" s="20">
        <v>2019</v>
      </c>
      <c r="G554" s="20">
        <v>1</v>
      </c>
      <c r="H554" s="20" t="s">
        <v>277</v>
      </c>
      <c r="I554" s="20" t="s">
        <v>43</v>
      </c>
      <c r="J554" s="20">
        <v>3</v>
      </c>
      <c r="K554" s="37">
        <v>1821814</v>
      </c>
      <c r="L554" s="37">
        <v>156837</v>
      </c>
      <c r="M554" s="37">
        <v>109737</v>
      </c>
      <c r="N554" s="37">
        <v>109737</v>
      </c>
      <c r="O554" s="37">
        <v>7478413</v>
      </c>
      <c r="P554" s="37">
        <v>10482553</v>
      </c>
      <c r="Q554" s="37">
        <v>2437283</v>
      </c>
      <c r="R554" s="37">
        <v>3914748</v>
      </c>
    </row>
    <row r="555" spans="1:18" ht="13.5" customHeight="1">
      <c r="A555" s="20">
        <v>551</v>
      </c>
      <c r="B555" s="45" t="s">
        <v>292</v>
      </c>
      <c r="C555" s="44" t="s">
        <v>133</v>
      </c>
      <c r="D555" s="45" t="s">
        <v>341</v>
      </c>
      <c r="E555" s="20">
        <v>33</v>
      </c>
      <c r="F555" s="20">
        <v>2019</v>
      </c>
      <c r="G555" s="20">
        <v>2</v>
      </c>
      <c r="H555" s="20" t="s">
        <v>278</v>
      </c>
      <c r="I555" s="20" t="s">
        <v>44</v>
      </c>
      <c r="J555" s="20">
        <v>6</v>
      </c>
      <c r="K555" s="37">
        <v>3447994</v>
      </c>
      <c r="L555" s="37">
        <v>298247</v>
      </c>
      <c r="M555" s="37">
        <v>208847</v>
      </c>
      <c r="N555" s="37">
        <v>208847</v>
      </c>
      <c r="O555" s="37">
        <v>7561802</v>
      </c>
      <c r="P555" s="37">
        <v>9835566</v>
      </c>
      <c r="Q555" s="37">
        <v>1691188</v>
      </c>
      <c r="R555" s="37">
        <v>3914748</v>
      </c>
    </row>
    <row r="556" spans="1:18" ht="13.5" customHeight="1">
      <c r="A556" s="20">
        <v>552</v>
      </c>
      <c r="B556" s="45" t="s">
        <v>292</v>
      </c>
      <c r="C556" s="44" t="s">
        <v>133</v>
      </c>
      <c r="D556" s="45" t="s">
        <v>341</v>
      </c>
      <c r="E556" s="20">
        <v>33</v>
      </c>
      <c r="F556" s="20">
        <v>2019</v>
      </c>
      <c r="G556" s="20">
        <v>3</v>
      </c>
      <c r="H556" s="20" t="s">
        <v>279</v>
      </c>
      <c r="I556" s="20" t="s">
        <v>51</v>
      </c>
      <c r="J556" s="20">
        <v>9</v>
      </c>
      <c r="K556" s="37">
        <v>4813556</v>
      </c>
      <c r="L556" s="37">
        <v>406519</v>
      </c>
      <c r="M556" s="37">
        <v>284419</v>
      </c>
      <c r="N556" s="37">
        <v>284419</v>
      </c>
      <c r="O556" s="37">
        <v>7354006</v>
      </c>
      <c r="P556" s="37">
        <v>10356870</v>
      </c>
      <c r="Q556" s="37">
        <v>2136919</v>
      </c>
      <c r="R556" s="37">
        <v>3914748</v>
      </c>
    </row>
    <row r="557" spans="1:18" ht="13.5" customHeight="1">
      <c r="A557" s="20">
        <v>553</v>
      </c>
      <c r="B557" s="45" t="s">
        <v>292</v>
      </c>
      <c r="C557" s="44" t="s">
        <v>133</v>
      </c>
      <c r="D557" s="45" t="s">
        <v>341</v>
      </c>
      <c r="E557" s="20">
        <v>33</v>
      </c>
      <c r="F557" s="20">
        <v>2019</v>
      </c>
      <c r="G557" s="20">
        <v>4</v>
      </c>
      <c r="H557" s="20" t="s">
        <v>281</v>
      </c>
      <c r="I557" s="20" t="s">
        <v>46</v>
      </c>
      <c r="J557" s="20">
        <v>12</v>
      </c>
      <c r="K557" s="37">
        <v>6927177</v>
      </c>
      <c r="L557" s="37">
        <v>241480</v>
      </c>
      <c r="M557" s="37">
        <v>206578</v>
      </c>
      <c r="N557" s="37">
        <v>96264</v>
      </c>
      <c r="O557" s="37">
        <v>7742400</v>
      </c>
      <c r="P557" s="37">
        <v>10981383</v>
      </c>
      <c r="Q557" s="37">
        <v>2949587</v>
      </c>
      <c r="R557" s="37">
        <v>3914748</v>
      </c>
    </row>
    <row r="558" spans="1:18" ht="13.5" customHeight="1">
      <c r="A558" s="20">
        <v>554</v>
      </c>
      <c r="B558" s="45" t="s">
        <v>292</v>
      </c>
      <c r="C558" s="44" t="s">
        <v>133</v>
      </c>
      <c r="D558" s="45" t="s">
        <v>341</v>
      </c>
      <c r="E558" s="20">
        <v>33</v>
      </c>
      <c r="F558" s="20">
        <v>2020</v>
      </c>
      <c r="G558" s="49">
        <v>1</v>
      </c>
      <c r="H558" s="20" t="s">
        <v>309</v>
      </c>
      <c r="I558" s="20" t="s">
        <v>43</v>
      </c>
      <c r="J558" s="20">
        <v>3</v>
      </c>
      <c r="K558" s="37">
        <v>1946912</v>
      </c>
      <c r="L558" s="37">
        <v>197496</v>
      </c>
      <c r="M558" s="37">
        <v>138396</v>
      </c>
      <c r="N558" s="37">
        <v>138396</v>
      </c>
      <c r="O558" s="37">
        <v>7845511</v>
      </c>
      <c r="P558" s="37">
        <v>11397479</v>
      </c>
      <c r="Q558" s="37">
        <v>3227287</v>
      </c>
      <c r="R558" s="37">
        <v>3914748</v>
      </c>
    </row>
    <row r="559" spans="1:18" ht="13.5" customHeight="1">
      <c r="A559" s="20">
        <v>555</v>
      </c>
      <c r="B559" s="45" t="s">
        <v>188</v>
      </c>
      <c r="C559" s="44" t="s">
        <v>134</v>
      </c>
      <c r="D559" s="45" t="s">
        <v>342</v>
      </c>
      <c r="E559" s="20">
        <v>34</v>
      </c>
      <c r="F559" s="20">
        <v>2015</v>
      </c>
      <c r="G559" s="20">
        <v>1</v>
      </c>
      <c r="H559" s="20" t="s">
        <v>202</v>
      </c>
      <c r="I559" s="20" t="s">
        <v>43</v>
      </c>
      <c r="J559" s="20">
        <v>3</v>
      </c>
      <c r="K559" s="35">
        <v>341547</v>
      </c>
      <c r="L559" s="35">
        <v>-225686</v>
      </c>
      <c r="M559" s="35">
        <v>-237982</v>
      </c>
      <c r="N559" s="35">
        <v>-232368</v>
      </c>
      <c r="O559" s="35">
        <v>3295312</v>
      </c>
      <c r="P559" s="35">
        <v>10653611</v>
      </c>
      <c r="Q559" s="35">
        <v>4358665</v>
      </c>
      <c r="R559" s="35">
        <v>2348030</v>
      </c>
    </row>
    <row r="560" spans="1:18" ht="13.5" customHeight="1">
      <c r="A560" s="20">
        <v>556</v>
      </c>
      <c r="B560" s="45" t="s">
        <v>188</v>
      </c>
      <c r="C560" s="44" t="s">
        <v>134</v>
      </c>
      <c r="D560" s="45" t="s">
        <v>342</v>
      </c>
      <c r="E560" s="20">
        <v>34</v>
      </c>
      <c r="F560" s="20">
        <v>2015</v>
      </c>
      <c r="G560" s="20">
        <v>2</v>
      </c>
      <c r="H560" s="20" t="s">
        <v>203</v>
      </c>
      <c r="I560" s="20" t="s">
        <v>44</v>
      </c>
      <c r="J560" s="20">
        <v>6</v>
      </c>
      <c r="K560" s="35">
        <v>673261</v>
      </c>
      <c r="L560" s="35">
        <v>-463963</v>
      </c>
      <c r="M560" s="35">
        <v>-463963</v>
      </c>
      <c r="N560" s="35">
        <v>-432547</v>
      </c>
      <c r="O560" s="35">
        <v>2533743</v>
      </c>
      <c r="P560" s="35">
        <v>9140775</v>
      </c>
      <c r="Q560" s="35">
        <v>2559842</v>
      </c>
      <c r="R560" s="35">
        <v>2348030</v>
      </c>
    </row>
    <row r="561" spans="1:18" ht="13.5" customHeight="1">
      <c r="A561" s="20">
        <v>557</v>
      </c>
      <c r="B561" s="45" t="s">
        <v>188</v>
      </c>
      <c r="C561" s="44" t="s">
        <v>134</v>
      </c>
      <c r="D561" s="45" t="s">
        <v>342</v>
      </c>
      <c r="E561" s="20">
        <v>34</v>
      </c>
      <c r="F561" s="20">
        <v>2015</v>
      </c>
      <c r="G561" s="20">
        <v>3</v>
      </c>
      <c r="H561" s="20" t="s">
        <v>204</v>
      </c>
      <c r="I561" s="20" t="s">
        <v>51</v>
      </c>
      <c r="J561" s="20">
        <v>9</v>
      </c>
      <c r="K561" s="35">
        <v>855475</v>
      </c>
      <c r="L561" s="35">
        <v>-564596</v>
      </c>
      <c r="M561" s="35">
        <v>-564596</v>
      </c>
      <c r="N561" s="35">
        <v>-529247</v>
      </c>
      <c r="O561" s="35">
        <v>2523669</v>
      </c>
      <c r="P561" s="35">
        <v>11824305</v>
      </c>
      <c r="Q561" s="35">
        <v>5228711</v>
      </c>
      <c r="R561" s="35">
        <v>2348030</v>
      </c>
    </row>
    <row r="562" spans="1:18" ht="13.5" customHeight="1">
      <c r="A562" s="20">
        <v>558</v>
      </c>
      <c r="B562" s="45" t="s">
        <v>188</v>
      </c>
      <c r="C562" s="44" t="s">
        <v>134</v>
      </c>
      <c r="D562" s="45" t="s">
        <v>342</v>
      </c>
      <c r="E562" s="20">
        <v>34</v>
      </c>
      <c r="F562" s="20">
        <v>2015</v>
      </c>
      <c r="G562" s="20">
        <v>4</v>
      </c>
      <c r="H562" s="20" t="s">
        <v>205</v>
      </c>
      <c r="I562" s="20" t="s">
        <v>52</v>
      </c>
      <c r="J562" s="20">
        <v>12</v>
      </c>
      <c r="K562" s="35">
        <v>1610478</v>
      </c>
      <c r="L562" s="35">
        <v>-3393020</v>
      </c>
      <c r="M562" s="35">
        <v>-3405316</v>
      </c>
      <c r="N562" s="35">
        <v>-3405316</v>
      </c>
      <c r="O562" s="35">
        <v>3106027</v>
      </c>
      <c r="P562" s="35">
        <v>8560369</v>
      </c>
      <c r="Q562" s="35">
        <v>5206017</v>
      </c>
      <c r="R562" s="35">
        <v>2348030</v>
      </c>
    </row>
    <row r="563" spans="1:18" ht="13.5" customHeight="1">
      <c r="A563" s="20">
        <v>559</v>
      </c>
      <c r="B563" s="45" t="s">
        <v>188</v>
      </c>
      <c r="C563" s="44" t="s">
        <v>134</v>
      </c>
      <c r="D563" s="45" t="s">
        <v>342</v>
      </c>
      <c r="E563" s="20">
        <v>34</v>
      </c>
      <c r="F563" s="20">
        <v>2016</v>
      </c>
      <c r="G563" s="20">
        <v>1</v>
      </c>
      <c r="H563" s="20" t="s">
        <v>206</v>
      </c>
      <c r="I563" s="20" t="s">
        <v>43</v>
      </c>
      <c r="J563" s="20">
        <v>3</v>
      </c>
      <c r="K563" s="35">
        <v>290058</v>
      </c>
      <c r="L563" s="35">
        <v>4605</v>
      </c>
      <c r="M563" s="35">
        <v>4605</v>
      </c>
      <c r="N563" s="35">
        <v>4605</v>
      </c>
      <c r="O563" s="35">
        <v>3057607</v>
      </c>
      <c r="P563" s="35">
        <v>9747466</v>
      </c>
      <c r="Q563" s="35">
        <v>6388508</v>
      </c>
      <c r="R563" s="35">
        <v>2348030</v>
      </c>
    </row>
    <row r="564" spans="1:18" ht="13.5" customHeight="1">
      <c r="A564" s="20">
        <v>560</v>
      </c>
      <c r="B564" s="45" t="s">
        <v>188</v>
      </c>
      <c r="C564" s="44" t="s">
        <v>134</v>
      </c>
      <c r="D564" s="45" t="s">
        <v>342</v>
      </c>
      <c r="E564" s="20">
        <v>34</v>
      </c>
      <c r="F564" s="20">
        <v>2016</v>
      </c>
      <c r="G564" s="20">
        <v>2</v>
      </c>
      <c r="H564" s="20" t="s">
        <v>207</v>
      </c>
      <c r="I564" s="20" t="s">
        <v>44</v>
      </c>
      <c r="J564" s="20">
        <v>6</v>
      </c>
      <c r="K564" s="35">
        <v>683501</v>
      </c>
      <c r="L564" s="35">
        <v>160322</v>
      </c>
      <c r="M564" s="35">
        <v>159820</v>
      </c>
      <c r="N564" s="35">
        <v>159820</v>
      </c>
      <c r="O564" s="35">
        <v>3001135</v>
      </c>
      <c r="P564" s="35">
        <v>9967317</v>
      </c>
      <c r="Q564" s="35">
        <v>6437981</v>
      </c>
      <c r="R564" s="35">
        <v>2348030</v>
      </c>
    </row>
    <row r="565" spans="1:18" ht="13.5" customHeight="1">
      <c r="A565" s="20">
        <v>561</v>
      </c>
      <c r="B565" s="45" t="s">
        <v>188</v>
      </c>
      <c r="C565" s="44" t="s">
        <v>134</v>
      </c>
      <c r="D565" s="45" t="s">
        <v>342</v>
      </c>
      <c r="E565" s="20">
        <v>34</v>
      </c>
      <c r="F565" s="20">
        <v>2016</v>
      </c>
      <c r="G565" s="20">
        <v>3</v>
      </c>
      <c r="H565" s="20" t="s">
        <v>208</v>
      </c>
      <c r="I565" s="20" t="s">
        <v>51</v>
      </c>
      <c r="J565" s="20">
        <v>9</v>
      </c>
      <c r="K565" s="35">
        <v>1107483</v>
      </c>
      <c r="L565" s="35">
        <v>108804</v>
      </c>
      <c r="M565" s="35">
        <v>94867</v>
      </c>
      <c r="N565" s="35">
        <v>94867</v>
      </c>
      <c r="O565" s="35">
        <v>2974801</v>
      </c>
      <c r="P565" s="35">
        <v>9696949</v>
      </c>
      <c r="Q565" s="35">
        <v>6247730</v>
      </c>
      <c r="R565" s="35">
        <v>2348030</v>
      </c>
    </row>
    <row r="566" spans="1:18" ht="13.5" customHeight="1">
      <c r="A566" s="20">
        <v>562</v>
      </c>
      <c r="B566" s="45" t="s">
        <v>188</v>
      </c>
      <c r="C566" s="44" t="s">
        <v>164</v>
      </c>
      <c r="D566" s="45" t="s">
        <v>342</v>
      </c>
      <c r="E566" s="20">
        <v>34</v>
      </c>
      <c r="F566" s="20">
        <v>2016</v>
      </c>
      <c r="G566" s="20">
        <v>4</v>
      </c>
      <c r="H566" s="20" t="s">
        <v>209</v>
      </c>
      <c r="I566" s="20" t="s">
        <v>46</v>
      </c>
      <c r="J566" s="20">
        <v>12</v>
      </c>
      <c r="K566" s="35">
        <v>1482037</v>
      </c>
      <c r="L566" s="35">
        <v>-1471916</v>
      </c>
      <c r="M566" s="35">
        <v>-1518612</v>
      </c>
      <c r="N566" s="35">
        <v>-1518612</v>
      </c>
      <c r="O566" s="35">
        <v>2936146</v>
      </c>
      <c r="P566" s="35">
        <v>6033436</v>
      </c>
      <c r="Q566" s="35">
        <v>4197695</v>
      </c>
      <c r="R566" s="35">
        <v>2348030</v>
      </c>
    </row>
    <row r="567" spans="1:18" ht="13.5" customHeight="1">
      <c r="A567" s="20">
        <v>563</v>
      </c>
      <c r="B567" s="45" t="s">
        <v>188</v>
      </c>
      <c r="C567" s="44" t="s">
        <v>164</v>
      </c>
      <c r="D567" s="45" t="s">
        <v>342</v>
      </c>
      <c r="E567" s="20">
        <v>34</v>
      </c>
      <c r="F567" s="20">
        <v>2017</v>
      </c>
      <c r="G567" s="20">
        <v>1</v>
      </c>
      <c r="H567" s="20" t="s">
        <v>210</v>
      </c>
      <c r="I567" s="20" t="s">
        <v>43</v>
      </c>
      <c r="J567" s="20">
        <v>3</v>
      </c>
      <c r="K567" s="35">
        <v>334718</v>
      </c>
      <c r="L567" s="35">
        <v>-89859</v>
      </c>
      <c r="M567" s="35">
        <v>-89870</v>
      </c>
      <c r="N567" s="35">
        <v>-89870</v>
      </c>
      <c r="O567" s="35">
        <v>2905999</v>
      </c>
      <c r="P567" s="35">
        <v>6361033</v>
      </c>
      <c r="Q567" s="35">
        <v>4615162</v>
      </c>
      <c r="R567" s="35">
        <v>2348030</v>
      </c>
    </row>
    <row r="568" spans="1:18" ht="13.5" customHeight="1">
      <c r="A568" s="20">
        <v>564</v>
      </c>
      <c r="B568" s="45" t="s">
        <v>188</v>
      </c>
      <c r="C568" s="44" t="s">
        <v>134</v>
      </c>
      <c r="D568" s="45" t="s">
        <v>342</v>
      </c>
      <c r="E568" s="20">
        <v>34</v>
      </c>
      <c r="F568" s="20">
        <v>2017</v>
      </c>
      <c r="G568" s="20">
        <v>2</v>
      </c>
      <c r="H568" s="20" t="s">
        <v>212</v>
      </c>
      <c r="I568" s="20" t="s">
        <v>44</v>
      </c>
      <c r="J568" s="20">
        <v>6</v>
      </c>
      <c r="K568" s="35">
        <v>853174</v>
      </c>
      <c r="L568" s="35">
        <v>-78537</v>
      </c>
      <c r="M568" s="35">
        <v>-78548</v>
      </c>
      <c r="N568" s="35">
        <v>-78548</v>
      </c>
      <c r="O568" s="35">
        <v>2891211</v>
      </c>
      <c r="P568" s="35">
        <v>6499152</v>
      </c>
      <c r="Q568" s="35">
        <v>4741957</v>
      </c>
      <c r="R568" s="35">
        <v>2348030</v>
      </c>
    </row>
    <row r="569" spans="1:18" ht="13.5" customHeight="1">
      <c r="A569" s="20">
        <v>565</v>
      </c>
      <c r="B569" s="45" t="s">
        <v>188</v>
      </c>
      <c r="C569" s="44" t="s">
        <v>134</v>
      </c>
      <c r="D569" s="45" t="s">
        <v>342</v>
      </c>
      <c r="E569" s="20">
        <v>34</v>
      </c>
      <c r="F569" s="20">
        <v>2017</v>
      </c>
      <c r="G569" s="20">
        <v>3</v>
      </c>
      <c r="H569" s="20" t="s">
        <v>213</v>
      </c>
      <c r="I569" s="20" t="s">
        <v>51</v>
      </c>
      <c r="J569" s="20">
        <v>9</v>
      </c>
      <c r="K569" s="35">
        <v>1488682</v>
      </c>
      <c r="L569" s="35">
        <v>-161301</v>
      </c>
      <c r="M569" s="35">
        <v>-161312</v>
      </c>
      <c r="N569" s="35">
        <v>-161312</v>
      </c>
      <c r="O569" s="35">
        <v>2882173</v>
      </c>
      <c r="P569" s="35">
        <v>6502021</v>
      </c>
      <c r="Q569" s="35">
        <v>4829301</v>
      </c>
      <c r="R569" s="35">
        <v>2348030</v>
      </c>
    </row>
    <row r="570" spans="1:18" ht="13.5" customHeight="1">
      <c r="A570" s="20">
        <v>566</v>
      </c>
      <c r="B570" s="45" t="s">
        <v>188</v>
      </c>
      <c r="C570" s="44" t="s">
        <v>134</v>
      </c>
      <c r="D570" s="45" t="s">
        <v>342</v>
      </c>
      <c r="E570" s="20">
        <v>34</v>
      </c>
      <c r="F570" s="20">
        <v>2017</v>
      </c>
      <c r="G570" s="20">
        <v>4</v>
      </c>
      <c r="H570" s="20" t="s">
        <v>211</v>
      </c>
      <c r="I570" s="20" t="s">
        <v>57</v>
      </c>
      <c r="J570" s="20">
        <v>12</v>
      </c>
      <c r="K570" s="35">
        <v>1956517</v>
      </c>
      <c r="L570" s="35">
        <v>-1230432</v>
      </c>
      <c r="M570" s="35">
        <v>-1269217</v>
      </c>
      <c r="N570" s="35">
        <v>-1269217</v>
      </c>
      <c r="O570" s="35">
        <v>2809867</v>
      </c>
      <c r="P570" s="35">
        <v>4772133</v>
      </c>
      <c r="Q570" s="35">
        <v>4186621</v>
      </c>
      <c r="R570" s="35">
        <v>2348030</v>
      </c>
    </row>
    <row r="571" spans="1:18" ht="13.5" customHeight="1">
      <c r="A571" s="20">
        <v>567</v>
      </c>
      <c r="B571" s="45" t="s">
        <v>188</v>
      </c>
      <c r="C571" s="44" t="s">
        <v>134</v>
      </c>
      <c r="D571" s="45" t="s">
        <v>342</v>
      </c>
      <c r="E571" s="20">
        <v>34</v>
      </c>
      <c r="F571" s="20">
        <v>2018</v>
      </c>
      <c r="G571" s="20">
        <v>1</v>
      </c>
      <c r="H571" s="20" t="s">
        <v>257</v>
      </c>
      <c r="I571" s="20" t="s">
        <v>43</v>
      </c>
      <c r="J571" s="20">
        <v>3</v>
      </c>
      <c r="K571" s="35">
        <v>739004</v>
      </c>
      <c r="L571" s="35">
        <v>129522</v>
      </c>
      <c r="M571" s="35">
        <v>119160</v>
      </c>
      <c r="N571" s="35">
        <v>119160</v>
      </c>
      <c r="O571" s="35">
        <v>2776059</v>
      </c>
      <c r="P571" s="35">
        <v>5041794</v>
      </c>
      <c r="Q571" s="35">
        <v>4337121</v>
      </c>
      <c r="R571" s="35">
        <v>2348030</v>
      </c>
    </row>
    <row r="572" spans="1:18" ht="13.5" customHeight="1">
      <c r="A572" s="20">
        <v>568</v>
      </c>
      <c r="B572" s="45" t="s">
        <v>188</v>
      </c>
      <c r="C572" s="44" t="s">
        <v>134</v>
      </c>
      <c r="D572" s="45" t="s">
        <v>342</v>
      </c>
      <c r="E572" s="20">
        <v>34</v>
      </c>
      <c r="F572" s="20">
        <v>2018</v>
      </c>
      <c r="G572" s="20">
        <v>2</v>
      </c>
      <c r="H572" s="20" t="s">
        <v>264</v>
      </c>
      <c r="I572" s="20" t="s">
        <v>44</v>
      </c>
      <c r="J572" s="20">
        <f>G572*3</f>
        <v>6</v>
      </c>
      <c r="K572" s="37">
        <v>1369283</v>
      </c>
      <c r="L572" s="37">
        <v>291965</v>
      </c>
      <c r="M572" s="37">
        <v>272357</v>
      </c>
      <c r="N572" s="37">
        <v>272357</v>
      </c>
      <c r="O572" s="37">
        <v>2758924</v>
      </c>
      <c r="P572" s="37">
        <v>5237279</v>
      </c>
      <c r="Q572" s="37">
        <v>4379409</v>
      </c>
      <c r="R572" s="37">
        <v>2348030</v>
      </c>
    </row>
    <row r="573" spans="1:18" ht="13.5" customHeight="1">
      <c r="A573" s="20">
        <v>569</v>
      </c>
      <c r="B573" s="45" t="s">
        <v>188</v>
      </c>
      <c r="C573" s="44" t="s">
        <v>134</v>
      </c>
      <c r="D573" s="45" t="s">
        <v>342</v>
      </c>
      <c r="E573" s="20">
        <v>34</v>
      </c>
      <c r="F573" s="20">
        <v>2018</v>
      </c>
      <c r="G573" s="20">
        <v>3</v>
      </c>
      <c r="H573" s="20" t="s">
        <v>256</v>
      </c>
      <c r="I573" s="20" t="s">
        <v>51</v>
      </c>
      <c r="J573" s="20">
        <f>G573*3</f>
        <v>9</v>
      </c>
      <c r="K573" s="37">
        <v>2213396</v>
      </c>
      <c r="L573" s="37">
        <v>178110</v>
      </c>
      <c r="M573" s="37">
        <v>151394</v>
      </c>
      <c r="N573" s="37">
        <v>151394</v>
      </c>
      <c r="O573" s="37">
        <v>2753594</v>
      </c>
      <c r="P573" s="37">
        <v>5292050</v>
      </c>
      <c r="Q573" s="37">
        <v>4555143</v>
      </c>
      <c r="R573" s="37">
        <v>2348030</v>
      </c>
    </row>
    <row r="574" spans="1:18" ht="13.5" customHeight="1">
      <c r="A574" s="20">
        <v>570</v>
      </c>
      <c r="B574" s="45" t="s">
        <v>188</v>
      </c>
      <c r="C574" s="44" t="s">
        <v>134</v>
      </c>
      <c r="D574" s="45" t="s">
        <v>342</v>
      </c>
      <c r="E574" s="20">
        <v>34</v>
      </c>
      <c r="F574" s="20">
        <v>2018</v>
      </c>
      <c r="G574" s="20">
        <v>4</v>
      </c>
      <c r="H574" s="20" t="s">
        <v>265</v>
      </c>
      <c r="I574" s="20" t="s">
        <v>46</v>
      </c>
      <c r="J574" s="20">
        <v>12</v>
      </c>
      <c r="K574" s="37">
        <v>3012513</v>
      </c>
      <c r="L574" s="37">
        <v>301614</v>
      </c>
      <c r="M574" s="37">
        <v>380148</v>
      </c>
      <c r="N574" s="37">
        <v>951217</v>
      </c>
      <c r="O574" s="37">
        <v>2663076</v>
      </c>
      <c r="P574" s="37">
        <v>5254983</v>
      </c>
      <c r="Q574" s="37">
        <v>3601741</v>
      </c>
      <c r="R574" s="37">
        <v>2348030</v>
      </c>
    </row>
    <row r="575" spans="1:18" ht="13.5" customHeight="1">
      <c r="A575" s="20">
        <v>571</v>
      </c>
      <c r="B575" s="45" t="s">
        <v>188</v>
      </c>
      <c r="C575" s="44" t="s">
        <v>134</v>
      </c>
      <c r="D575" s="45" t="s">
        <v>342</v>
      </c>
      <c r="E575" s="20">
        <v>34</v>
      </c>
      <c r="F575" s="20">
        <v>2019</v>
      </c>
      <c r="G575" s="20">
        <v>1</v>
      </c>
      <c r="H575" s="20" t="s">
        <v>277</v>
      </c>
      <c r="I575" s="20" t="s">
        <v>43</v>
      </c>
      <c r="J575" s="20">
        <v>3</v>
      </c>
      <c r="K575" s="37">
        <v>1259385</v>
      </c>
      <c r="L575" s="37">
        <v>182854</v>
      </c>
      <c r="M575" s="37">
        <v>182843</v>
      </c>
      <c r="N575" s="37">
        <v>182843</v>
      </c>
      <c r="O575" s="37">
        <v>2647282</v>
      </c>
      <c r="P575" s="37">
        <v>6111078</v>
      </c>
      <c r="Q575" s="37">
        <v>4160930</v>
      </c>
      <c r="R575" s="37">
        <v>2348030</v>
      </c>
    </row>
    <row r="576" spans="1:18" ht="13.5" customHeight="1">
      <c r="A576" s="20">
        <v>572</v>
      </c>
      <c r="B576" s="45" t="s">
        <v>188</v>
      </c>
      <c r="C576" s="44" t="s">
        <v>134</v>
      </c>
      <c r="D576" s="45" t="s">
        <v>342</v>
      </c>
      <c r="E576" s="20">
        <v>34</v>
      </c>
      <c r="F576" s="20">
        <v>2019</v>
      </c>
      <c r="G576" s="20">
        <v>2</v>
      </c>
      <c r="H576" s="20" t="s">
        <v>278</v>
      </c>
      <c r="I576" s="20" t="s">
        <v>44</v>
      </c>
      <c r="J576" s="20">
        <v>6</v>
      </c>
      <c r="K576" s="37">
        <v>1956843</v>
      </c>
      <c r="L576" s="37">
        <v>225969</v>
      </c>
      <c r="M576" s="37">
        <v>225958</v>
      </c>
      <c r="N576" s="37">
        <v>225958</v>
      </c>
      <c r="O576" s="37">
        <v>2610190</v>
      </c>
      <c r="P576" s="37">
        <v>5480673</v>
      </c>
      <c r="Q576" s="37">
        <v>3742354</v>
      </c>
      <c r="R576" s="37">
        <v>2348030</v>
      </c>
    </row>
    <row r="577" spans="1:18" ht="13.5" customHeight="1">
      <c r="A577" s="20">
        <v>573</v>
      </c>
      <c r="B577" s="45" t="s">
        <v>188</v>
      </c>
      <c r="C577" s="44" t="s">
        <v>134</v>
      </c>
      <c r="D577" s="45" t="s">
        <v>342</v>
      </c>
      <c r="E577" s="20">
        <v>34</v>
      </c>
      <c r="F577" s="20">
        <v>2019</v>
      </c>
      <c r="G577" s="20">
        <v>3</v>
      </c>
      <c r="H577" s="20" t="s">
        <v>279</v>
      </c>
      <c r="I577" s="20" t="s">
        <v>51</v>
      </c>
      <c r="J577" s="20">
        <v>9</v>
      </c>
      <c r="K577" s="37">
        <v>2804376</v>
      </c>
      <c r="L577" s="37">
        <v>300608</v>
      </c>
      <c r="M577" s="37">
        <v>277813</v>
      </c>
      <c r="N577" s="37">
        <v>277813</v>
      </c>
      <c r="O577" s="37">
        <v>2544870</v>
      </c>
      <c r="P577" s="37">
        <v>6180550</v>
      </c>
      <c r="Q577" s="37">
        <v>4249496</v>
      </c>
      <c r="R577" s="37">
        <v>2348030</v>
      </c>
    </row>
    <row r="578" spans="1:18" ht="13.5" customHeight="1">
      <c r="A578" s="20">
        <v>574</v>
      </c>
      <c r="B578" s="45" t="s">
        <v>188</v>
      </c>
      <c r="C578" s="44" t="s">
        <v>134</v>
      </c>
      <c r="D578" s="45" t="s">
        <v>342</v>
      </c>
      <c r="E578" s="20">
        <v>34</v>
      </c>
      <c r="F578" s="20">
        <v>2019</v>
      </c>
      <c r="G578" s="20">
        <v>4</v>
      </c>
      <c r="H578" s="20" t="s">
        <v>281</v>
      </c>
      <c r="I578" s="20" t="s">
        <v>46</v>
      </c>
      <c r="J578" s="20">
        <v>12</v>
      </c>
      <c r="K578" s="37">
        <v>667286</v>
      </c>
      <c r="L578" s="37">
        <v>115857</v>
      </c>
      <c r="M578" s="37">
        <v>93073</v>
      </c>
      <c r="N578" s="37">
        <v>93073</v>
      </c>
      <c r="O578" s="37">
        <v>2544455</v>
      </c>
      <c r="P578" s="37">
        <v>7045548</v>
      </c>
      <c r="Q578" s="37">
        <v>5174409</v>
      </c>
      <c r="R578" s="37">
        <v>2348030</v>
      </c>
    </row>
    <row r="579" spans="1:18" ht="13.5" customHeight="1">
      <c r="A579" s="20">
        <v>575</v>
      </c>
      <c r="B579" s="45" t="s">
        <v>188</v>
      </c>
      <c r="C579" s="44" t="s">
        <v>134</v>
      </c>
      <c r="D579" s="45" t="s">
        <v>342</v>
      </c>
      <c r="E579" s="20">
        <v>34</v>
      </c>
      <c r="F579" s="20">
        <v>2020</v>
      </c>
      <c r="G579" s="49">
        <v>1</v>
      </c>
      <c r="H579" s="20" t="s">
        <v>309</v>
      </c>
      <c r="I579" s="20" t="s">
        <v>43</v>
      </c>
      <c r="J579" s="20">
        <v>3</v>
      </c>
      <c r="K579" s="37">
        <v>525860</v>
      </c>
      <c r="L579" s="37">
        <v>-33796</v>
      </c>
      <c r="M579" s="37">
        <v>-33796</v>
      </c>
      <c r="N579" s="37">
        <v>-33796</v>
      </c>
      <c r="O579" s="37">
        <v>2469057</v>
      </c>
      <c r="P579" s="37">
        <v>6146226</v>
      </c>
      <c r="Q579" s="37">
        <v>4205178</v>
      </c>
      <c r="R579" s="37"/>
    </row>
    <row r="580" spans="1:18" ht="13.5" customHeight="1">
      <c r="A580" s="20">
        <v>576</v>
      </c>
      <c r="B580" s="45" t="s">
        <v>188</v>
      </c>
      <c r="C580" s="44" t="s">
        <v>134</v>
      </c>
      <c r="D580" s="45" t="s">
        <v>342</v>
      </c>
      <c r="E580" s="20">
        <v>34</v>
      </c>
      <c r="F580" s="20">
        <v>2020</v>
      </c>
      <c r="G580" s="49">
        <v>2</v>
      </c>
      <c r="H580" s="20" t="s">
        <v>310</v>
      </c>
      <c r="I580" s="20" t="s">
        <v>44</v>
      </c>
      <c r="J580" s="20">
        <v>6</v>
      </c>
      <c r="K580" s="37">
        <v>910104</v>
      </c>
      <c r="L580" s="37">
        <v>-13135</v>
      </c>
      <c r="M580" s="37">
        <v>-13135</v>
      </c>
      <c r="N580" s="37">
        <v>-13135</v>
      </c>
      <c r="O580" s="37">
        <v>2435048</v>
      </c>
      <c r="P580" s="37">
        <v>5484034</v>
      </c>
      <c r="Q580" s="37">
        <v>3522325</v>
      </c>
      <c r="R580" s="37"/>
    </row>
    <row r="581" spans="1:18" ht="13.5" customHeight="1">
      <c r="A581" s="20">
        <v>577</v>
      </c>
      <c r="B581" s="45" t="s">
        <v>188</v>
      </c>
      <c r="C581" s="44" t="s">
        <v>134</v>
      </c>
      <c r="D581" s="45" t="s">
        <v>342</v>
      </c>
      <c r="E581" s="20">
        <v>34</v>
      </c>
      <c r="F581" s="20">
        <v>2020</v>
      </c>
      <c r="G581" s="46">
        <v>3</v>
      </c>
      <c r="H581" s="47" t="s">
        <v>311</v>
      </c>
      <c r="I581" s="47" t="s">
        <v>51</v>
      </c>
      <c r="J581" s="46">
        <v>9</v>
      </c>
      <c r="K581" s="37">
        <v>1195599</v>
      </c>
      <c r="L581" s="37">
        <v>-125514</v>
      </c>
      <c r="M581" s="37">
        <v>-125514</v>
      </c>
      <c r="N581" s="37">
        <v>-125514</v>
      </c>
      <c r="O581" s="37">
        <v>2408584</v>
      </c>
      <c r="P581" s="37">
        <v>8056661</v>
      </c>
      <c r="Q581" s="37">
        <v>6207331</v>
      </c>
      <c r="R581" s="37">
        <v>2348030</v>
      </c>
    </row>
    <row r="582" spans="1:18" ht="13.5" customHeight="1">
      <c r="A582" s="20">
        <v>578</v>
      </c>
      <c r="B582" s="45" t="s">
        <v>298</v>
      </c>
      <c r="C582" s="44" t="s">
        <v>135</v>
      </c>
      <c r="D582" s="45" t="s">
        <v>343</v>
      </c>
      <c r="E582" s="20">
        <v>35</v>
      </c>
      <c r="F582" s="20">
        <v>2015</v>
      </c>
      <c r="G582" s="20">
        <v>1</v>
      </c>
      <c r="H582" s="20" t="s">
        <v>202</v>
      </c>
      <c r="I582" s="20" t="s">
        <v>44</v>
      </c>
      <c r="J582" s="20">
        <v>3</v>
      </c>
      <c r="K582" s="35">
        <v>5396173</v>
      </c>
      <c r="L582" s="35">
        <v>22467</v>
      </c>
      <c r="M582" s="35">
        <v>22467</v>
      </c>
      <c r="N582" s="35">
        <v>22467</v>
      </c>
      <c r="O582" s="35">
        <v>4122891</v>
      </c>
      <c r="P582" s="35">
        <v>16111945</v>
      </c>
      <c r="Q582" s="35">
        <v>14910080</v>
      </c>
      <c r="R582" s="35">
        <v>361463</v>
      </c>
    </row>
    <row r="583" spans="1:18" ht="13.5" customHeight="1">
      <c r="A583" s="20">
        <v>579</v>
      </c>
      <c r="B583" s="45" t="s">
        <v>298</v>
      </c>
      <c r="C583" s="44" t="s">
        <v>135</v>
      </c>
      <c r="D583" s="45" t="s">
        <v>343</v>
      </c>
      <c r="E583" s="20">
        <v>35</v>
      </c>
      <c r="F583" s="20">
        <v>2015</v>
      </c>
      <c r="G583" s="20">
        <v>2</v>
      </c>
      <c r="H583" s="20" t="s">
        <v>203</v>
      </c>
      <c r="I583" s="20" t="s">
        <v>51</v>
      </c>
      <c r="J583" s="20">
        <v>6</v>
      </c>
      <c r="K583" s="35">
        <v>10714844</v>
      </c>
      <c r="L583" s="35">
        <v>127201</v>
      </c>
      <c r="M583" s="35">
        <v>108712</v>
      </c>
      <c r="N583" s="35">
        <v>108712</v>
      </c>
      <c r="O583" s="35">
        <v>4081550</v>
      </c>
      <c r="P583" s="35">
        <v>16447239</v>
      </c>
      <c r="Q583" s="35">
        <v>15159129</v>
      </c>
      <c r="R583" s="35">
        <v>361463</v>
      </c>
    </row>
    <row r="584" spans="1:18" ht="13.5" customHeight="1">
      <c r="A584" s="20">
        <v>580</v>
      </c>
      <c r="B584" s="45" t="s">
        <v>298</v>
      </c>
      <c r="C584" s="44" t="s">
        <v>135</v>
      </c>
      <c r="D584" s="45" t="s">
        <v>343</v>
      </c>
      <c r="E584" s="20">
        <v>35</v>
      </c>
      <c r="F584" s="20">
        <v>2015</v>
      </c>
      <c r="G584" s="20">
        <v>3</v>
      </c>
      <c r="H584" s="20" t="s">
        <v>204</v>
      </c>
      <c r="I584" s="20" t="s">
        <v>52</v>
      </c>
      <c r="J584" s="20">
        <v>9</v>
      </c>
      <c r="K584" s="35">
        <v>15962901</v>
      </c>
      <c r="L584" s="35">
        <v>231277</v>
      </c>
      <c r="M584" s="35">
        <v>202564</v>
      </c>
      <c r="N584" s="35">
        <v>202564</v>
      </c>
      <c r="O584" s="35">
        <v>4007628</v>
      </c>
      <c r="P584" s="35">
        <v>15493513</v>
      </c>
      <c r="Q584" s="35">
        <v>14111551</v>
      </c>
      <c r="R584" s="35">
        <v>361463</v>
      </c>
    </row>
    <row r="585" spans="1:18" ht="13.5" customHeight="1">
      <c r="A585" s="20">
        <v>581</v>
      </c>
      <c r="B585" s="45" t="s">
        <v>298</v>
      </c>
      <c r="C585" s="44" t="s">
        <v>135</v>
      </c>
      <c r="D585" s="45" t="s">
        <v>343</v>
      </c>
      <c r="E585" s="20">
        <v>35</v>
      </c>
      <c r="F585" s="20">
        <v>2015</v>
      </c>
      <c r="G585" s="20">
        <v>4</v>
      </c>
      <c r="H585" s="20" t="s">
        <v>205</v>
      </c>
      <c r="I585" s="20" t="s">
        <v>43</v>
      </c>
      <c r="J585" s="20">
        <v>12</v>
      </c>
      <c r="K585" s="35">
        <v>25063961</v>
      </c>
      <c r="L585" s="35">
        <v>-2622640</v>
      </c>
      <c r="M585" s="35">
        <v>-3161092</v>
      </c>
      <c r="N585" s="35">
        <v>-3161092</v>
      </c>
      <c r="O585" s="35">
        <v>4205233</v>
      </c>
      <c r="P585" s="35">
        <v>18535524</v>
      </c>
      <c r="Q585" s="35">
        <v>17369677</v>
      </c>
      <c r="R585" s="35">
        <v>361463</v>
      </c>
    </row>
    <row r="586" spans="1:18" ht="13.5" customHeight="1">
      <c r="A586" s="20">
        <v>582</v>
      </c>
      <c r="B586" s="45" t="s">
        <v>298</v>
      </c>
      <c r="C586" s="44" t="s">
        <v>135</v>
      </c>
      <c r="D586" s="45" t="s">
        <v>343</v>
      </c>
      <c r="E586" s="20">
        <v>35</v>
      </c>
      <c r="F586" s="20">
        <v>2016</v>
      </c>
      <c r="G586" s="20">
        <v>1</v>
      </c>
      <c r="H586" s="20" t="s">
        <v>206</v>
      </c>
      <c r="I586" s="20" t="s">
        <v>44</v>
      </c>
      <c r="J586" s="51">
        <v>3</v>
      </c>
      <c r="K586" s="35">
        <v>3377305</v>
      </c>
      <c r="L586" s="35">
        <v>198726</v>
      </c>
      <c r="M586" s="35">
        <v>178854</v>
      </c>
      <c r="N586" s="35">
        <v>178854</v>
      </c>
      <c r="O586" s="35">
        <v>3948508</v>
      </c>
      <c r="P586" s="35">
        <v>12694432</v>
      </c>
      <c r="Q586" s="35">
        <v>11084313</v>
      </c>
      <c r="R586" s="35">
        <v>361463</v>
      </c>
    </row>
    <row r="587" spans="1:18" ht="13.5" customHeight="1">
      <c r="A587" s="20">
        <v>583</v>
      </c>
      <c r="B587" s="45" t="s">
        <v>298</v>
      </c>
      <c r="C587" s="44" t="s">
        <v>135</v>
      </c>
      <c r="D587" s="45" t="s">
        <v>343</v>
      </c>
      <c r="E587" s="20">
        <v>35</v>
      </c>
      <c r="F587" s="20">
        <v>2016</v>
      </c>
      <c r="G587" s="20">
        <v>2</v>
      </c>
      <c r="H587" s="20" t="s">
        <v>207</v>
      </c>
      <c r="I587" s="20" t="s">
        <v>51</v>
      </c>
      <c r="J587" s="51">
        <v>6</v>
      </c>
      <c r="K587" s="35">
        <v>6289422</v>
      </c>
      <c r="L587" s="35">
        <v>246594</v>
      </c>
      <c r="M587" s="35">
        <v>206347</v>
      </c>
      <c r="N587" s="35">
        <v>206347</v>
      </c>
      <c r="O587" s="35">
        <v>3909780</v>
      </c>
      <c r="P587" s="35">
        <v>12652600</v>
      </c>
      <c r="Q587" s="35">
        <v>9837044</v>
      </c>
      <c r="R587" s="35">
        <v>361463</v>
      </c>
    </row>
    <row r="588" spans="1:18" ht="13.5" customHeight="1">
      <c r="A588" s="20">
        <v>584</v>
      </c>
      <c r="B588" s="45" t="s">
        <v>298</v>
      </c>
      <c r="C588" s="44" t="s">
        <v>135</v>
      </c>
      <c r="D588" s="45" t="s">
        <v>343</v>
      </c>
      <c r="E588" s="20">
        <v>35</v>
      </c>
      <c r="F588" s="20">
        <v>2016</v>
      </c>
      <c r="G588" s="20">
        <v>3</v>
      </c>
      <c r="H588" s="20" t="s">
        <v>208</v>
      </c>
      <c r="I588" s="20" t="s">
        <v>52</v>
      </c>
      <c r="J588" s="51">
        <v>9</v>
      </c>
      <c r="K588" s="35">
        <v>9392603</v>
      </c>
      <c r="L588" s="35">
        <v>402702</v>
      </c>
      <c r="M588" s="35">
        <v>339095</v>
      </c>
      <c r="N588" s="35">
        <v>339095</v>
      </c>
      <c r="O588" s="35">
        <v>3857959</v>
      </c>
      <c r="P588" s="35">
        <f>5129355+6488945</f>
        <v>11618300</v>
      </c>
      <c r="Q588" s="35">
        <v>11095821</v>
      </c>
      <c r="R588" s="35">
        <v>361463</v>
      </c>
    </row>
    <row r="589" spans="1:18" ht="13.5" customHeight="1">
      <c r="A589" s="20">
        <v>585</v>
      </c>
      <c r="B589" s="45" t="s">
        <v>298</v>
      </c>
      <c r="C589" s="44" t="s">
        <v>135</v>
      </c>
      <c r="D589" s="45" t="s">
        <v>343</v>
      </c>
      <c r="E589" s="20">
        <v>35</v>
      </c>
      <c r="F589" s="20">
        <v>2016</v>
      </c>
      <c r="G589" s="20">
        <v>4</v>
      </c>
      <c r="H589" s="20" t="s">
        <v>209</v>
      </c>
      <c r="I589" s="20" t="s">
        <v>43</v>
      </c>
      <c r="J589" s="20">
        <v>12</v>
      </c>
      <c r="K589" s="35">
        <v>20086943</v>
      </c>
      <c r="L589" s="35">
        <v>235051</v>
      </c>
      <c r="M589" s="35">
        <v>157019</v>
      </c>
      <c r="N589" s="35">
        <v>157019</v>
      </c>
      <c r="O589" s="35">
        <v>4010894</v>
      </c>
      <c r="P589" s="35">
        <v>13849376</v>
      </c>
      <c r="Q589" s="35">
        <v>12418201</v>
      </c>
      <c r="R589" s="35">
        <v>361463</v>
      </c>
    </row>
    <row r="590" spans="1:18" ht="13.5" customHeight="1">
      <c r="A590" s="20">
        <v>586</v>
      </c>
      <c r="B590" s="45" t="s">
        <v>298</v>
      </c>
      <c r="C590" s="44" t="s">
        <v>135</v>
      </c>
      <c r="D590" s="45" t="s">
        <v>343</v>
      </c>
      <c r="E590" s="20">
        <v>35</v>
      </c>
      <c r="F590" s="20">
        <v>2017</v>
      </c>
      <c r="G590" s="20">
        <v>1</v>
      </c>
      <c r="H590" s="20" t="s">
        <v>210</v>
      </c>
      <c r="I590" s="20" t="s">
        <v>44</v>
      </c>
      <c r="J590" s="20">
        <v>3</v>
      </c>
      <c r="K590" s="35">
        <v>3147471</v>
      </c>
      <c r="L590" s="35">
        <v>2316718</v>
      </c>
      <c r="M590" s="35">
        <v>2311354</v>
      </c>
      <c r="N590" s="35">
        <v>2311354</v>
      </c>
      <c r="O590" s="35">
        <v>3779708</v>
      </c>
      <c r="P590" s="35">
        <f>4991246+7640614</f>
        <v>12631860</v>
      </c>
      <c r="Q590" s="35">
        <f>4802562+3752715</f>
        <v>8555277</v>
      </c>
      <c r="R590" s="35">
        <v>361463</v>
      </c>
    </row>
    <row r="591" spans="1:18" ht="13.5" customHeight="1">
      <c r="A591" s="20">
        <v>587</v>
      </c>
      <c r="B591" s="45" t="s">
        <v>298</v>
      </c>
      <c r="C591" s="44" t="s">
        <v>135</v>
      </c>
      <c r="D591" s="45" t="s">
        <v>343</v>
      </c>
      <c r="E591" s="20">
        <v>35</v>
      </c>
      <c r="F591" s="20">
        <v>2017</v>
      </c>
      <c r="G591" s="20">
        <v>2</v>
      </c>
      <c r="H591" s="20" t="s">
        <v>212</v>
      </c>
      <c r="I591" s="20" t="s">
        <v>51</v>
      </c>
      <c r="J591" s="20">
        <v>6</v>
      </c>
      <c r="K591" s="35">
        <v>6042550</v>
      </c>
      <c r="L591" s="35">
        <v>2680611</v>
      </c>
      <c r="M591" s="35">
        <v>2636341</v>
      </c>
      <c r="N591" s="35">
        <v>2636341</v>
      </c>
      <c r="O591" s="35">
        <v>3466376</v>
      </c>
      <c r="P591" s="35">
        <f>4654774+8559912</f>
        <v>13214686</v>
      </c>
      <c r="Q591" s="35">
        <f>5149495+3663621</f>
        <v>8813116</v>
      </c>
      <c r="R591" s="35">
        <v>361463</v>
      </c>
    </row>
    <row r="592" spans="1:18" ht="13.5" customHeight="1">
      <c r="A592" s="20">
        <v>588</v>
      </c>
      <c r="B592" s="45" t="s">
        <v>298</v>
      </c>
      <c r="C592" s="44" t="s">
        <v>135</v>
      </c>
      <c r="D592" s="45" t="s">
        <v>343</v>
      </c>
      <c r="E592" s="20">
        <v>35</v>
      </c>
      <c r="F592" s="20">
        <v>2017</v>
      </c>
      <c r="G592" s="20">
        <v>3</v>
      </c>
      <c r="H592" s="20" t="s">
        <v>213</v>
      </c>
      <c r="I592" s="20" t="s">
        <v>46</v>
      </c>
      <c r="J592" s="20">
        <v>9</v>
      </c>
      <c r="K592" s="35">
        <v>8567735</v>
      </c>
      <c r="L592" s="35">
        <v>2522853</v>
      </c>
      <c r="M592" s="35">
        <v>2475172</v>
      </c>
      <c r="N592" s="35">
        <v>2475172</v>
      </c>
      <c r="O592" s="35">
        <v>3466376</v>
      </c>
      <c r="P592" s="35">
        <v>4654774</v>
      </c>
      <c r="Q592" s="35">
        <f>5548267+3145171</f>
        <v>8693438</v>
      </c>
      <c r="R592" s="35">
        <v>361463</v>
      </c>
    </row>
    <row r="593" spans="1:18" ht="13.5" customHeight="1">
      <c r="A593" s="20">
        <v>589</v>
      </c>
      <c r="B593" s="45" t="s">
        <v>298</v>
      </c>
      <c r="C593" s="44" t="s">
        <v>135</v>
      </c>
      <c r="D593" s="45" t="s">
        <v>343</v>
      </c>
      <c r="E593" s="20">
        <v>35</v>
      </c>
      <c r="F593" s="20">
        <v>2017</v>
      </c>
      <c r="G593" s="20">
        <v>4</v>
      </c>
      <c r="H593" s="20" t="s">
        <v>211</v>
      </c>
      <c r="I593" s="20" t="s">
        <v>43</v>
      </c>
      <c r="J593" s="20">
        <v>12</v>
      </c>
      <c r="K593" s="35">
        <v>12400402</v>
      </c>
      <c r="L593" s="35">
        <v>567738</v>
      </c>
      <c r="M593" s="35">
        <v>334055</v>
      </c>
      <c r="N593" s="35">
        <v>334055</v>
      </c>
      <c r="O593" s="35">
        <v>3804394</v>
      </c>
      <c r="P593" s="35">
        <v>13370890</v>
      </c>
      <c r="Q593" s="35">
        <v>11605661</v>
      </c>
      <c r="R593" s="35">
        <v>361463</v>
      </c>
    </row>
    <row r="594" spans="1:18" ht="13.5" customHeight="1">
      <c r="A594" s="20">
        <v>590</v>
      </c>
      <c r="B594" s="45" t="s">
        <v>298</v>
      </c>
      <c r="C594" s="21" t="s">
        <v>135</v>
      </c>
      <c r="D594" s="45" t="s">
        <v>343</v>
      </c>
      <c r="E594" s="20">
        <v>35</v>
      </c>
      <c r="F594" s="20">
        <v>2018</v>
      </c>
      <c r="G594" s="20">
        <v>1</v>
      </c>
      <c r="H594" s="20" t="s">
        <v>257</v>
      </c>
      <c r="I594" s="20" t="s">
        <v>44</v>
      </c>
      <c r="J594" s="20">
        <f>G594*3</f>
        <v>3</v>
      </c>
      <c r="K594" s="37">
        <v>2577285</v>
      </c>
      <c r="L594" s="37">
        <v>-143639</v>
      </c>
      <c r="M594" s="37">
        <v>-153960</v>
      </c>
      <c r="N594" s="37">
        <v>-153960</v>
      </c>
      <c r="O594" s="37">
        <v>4703793</v>
      </c>
      <c r="P594" s="37">
        <f>6602250+5878744</f>
        <v>12480994</v>
      </c>
      <c r="Q594" s="37">
        <f>7326827+1902589</f>
        <v>9229416</v>
      </c>
      <c r="R594" s="37">
        <v>361463</v>
      </c>
    </row>
    <row r="595" spans="1:18" ht="13.5" customHeight="1">
      <c r="A595" s="20">
        <v>591</v>
      </c>
      <c r="B595" s="45" t="s">
        <v>298</v>
      </c>
      <c r="C595" s="21" t="s">
        <v>135</v>
      </c>
      <c r="D595" s="45" t="s">
        <v>343</v>
      </c>
      <c r="E595" s="20">
        <v>35</v>
      </c>
      <c r="F595" s="20">
        <v>2018</v>
      </c>
      <c r="G595" s="20">
        <v>2</v>
      </c>
      <c r="H595" s="20" t="s">
        <v>264</v>
      </c>
      <c r="I595" s="20" t="s">
        <v>51</v>
      </c>
      <c r="J595" s="20">
        <f>G595*3</f>
        <v>6</v>
      </c>
      <c r="K595" s="37">
        <v>5149977</v>
      </c>
      <c r="L595" s="37">
        <v>-621457</v>
      </c>
      <c r="M595" s="37">
        <v>-627646</v>
      </c>
      <c r="N595" s="37">
        <v>-627646</v>
      </c>
      <c r="O595" s="37">
        <v>4429450</v>
      </c>
      <c r="P595" s="37">
        <v>3623781</v>
      </c>
      <c r="Q595" s="37">
        <v>6079582</v>
      </c>
      <c r="R595" s="37">
        <v>361463</v>
      </c>
    </row>
    <row r="596" spans="1:18" ht="13.5" customHeight="1">
      <c r="A596" s="20">
        <v>592</v>
      </c>
      <c r="B596" s="45" t="s">
        <v>298</v>
      </c>
      <c r="C596" s="21" t="s">
        <v>135</v>
      </c>
      <c r="D596" s="45" t="s">
        <v>343</v>
      </c>
      <c r="E596" s="20">
        <v>35</v>
      </c>
      <c r="F596" s="20">
        <v>2018</v>
      </c>
      <c r="G596" s="20">
        <v>3</v>
      </c>
      <c r="H596" s="20" t="s">
        <v>256</v>
      </c>
      <c r="I596" s="20" t="s">
        <v>46</v>
      </c>
      <c r="J596" s="20">
        <v>9</v>
      </c>
      <c r="K596" s="37">
        <v>8493834</v>
      </c>
      <c r="L596" s="37">
        <v>-1115433</v>
      </c>
      <c r="M596" s="37">
        <v>-1129144</v>
      </c>
      <c r="N596" s="37">
        <v>-1129144</v>
      </c>
      <c r="O596" s="37">
        <v>4877123</v>
      </c>
      <c r="P596" s="37">
        <v>6870229</v>
      </c>
      <c r="Q596" s="37">
        <v>8940664</v>
      </c>
      <c r="R596" s="37">
        <v>361463</v>
      </c>
    </row>
    <row r="597" spans="1:18" ht="13.5" customHeight="1">
      <c r="A597" s="20">
        <v>593</v>
      </c>
      <c r="B597" s="45" t="s">
        <v>298</v>
      </c>
      <c r="C597" s="21" t="s">
        <v>135</v>
      </c>
      <c r="D597" s="45" t="s">
        <v>343</v>
      </c>
      <c r="E597" s="20">
        <v>35</v>
      </c>
      <c r="F597" s="20">
        <v>2018</v>
      </c>
      <c r="G597" s="20">
        <v>4</v>
      </c>
      <c r="H597" s="20" t="s">
        <v>265</v>
      </c>
      <c r="I597" s="20" t="s">
        <v>43</v>
      </c>
      <c r="J597" s="20">
        <f>G597*3</f>
        <v>12</v>
      </c>
      <c r="K597" s="37">
        <v>8732985</v>
      </c>
      <c r="L597" s="37">
        <v>269904</v>
      </c>
      <c r="M597" s="37">
        <v>200711</v>
      </c>
      <c r="N597" s="37">
        <v>1638018</v>
      </c>
      <c r="O597" s="37">
        <v>4908746</v>
      </c>
      <c r="P597" s="37">
        <f>7175979+6008746</f>
        <v>13184725</v>
      </c>
      <c r="Q597" s="37">
        <f>7393163+2386025</f>
        <v>9779188</v>
      </c>
      <c r="R597" s="37">
        <v>361463</v>
      </c>
    </row>
    <row r="598" spans="1:18" ht="13.5" customHeight="1">
      <c r="A598" s="20">
        <v>594</v>
      </c>
      <c r="B598" s="45" t="s">
        <v>298</v>
      </c>
      <c r="C598" s="21" t="s">
        <v>135</v>
      </c>
      <c r="D598" s="45" t="s">
        <v>343</v>
      </c>
      <c r="E598" s="20">
        <v>35</v>
      </c>
      <c r="F598" s="20">
        <v>2019</v>
      </c>
      <c r="G598" s="20">
        <v>1</v>
      </c>
      <c r="H598" s="20" t="s">
        <v>277</v>
      </c>
      <c r="I598" s="20" t="s">
        <v>44</v>
      </c>
      <c r="J598" s="20">
        <v>3</v>
      </c>
      <c r="K598" s="37">
        <v>2317786</v>
      </c>
      <c r="L598" s="37">
        <v>-398049</v>
      </c>
      <c r="M598" s="37">
        <v>-406785</v>
      </c>
      <c r="N598" s="37">
        <v>-406785</v>
      </c>
      <c r="O598" s="37">
        <v>4811040</v>
      </c>
      <c r="P598" s="37">
        <v>11909797</v>
      </c>
      <c r="Q598" s="37">
        <v>9031022</v>
      </c>
      <c r="R598" s="37">
        <v>361463</v>
      </c>
    </row>
    <row r="599" spans="1:18" ht="13.5" customHeight="1">
      <c r="A599" s="20">
        <v>595</v>
      </c>
      <c r="B599" s="45" t="s">
        <v>298</v>
      </c>
      <c r="C599" s="21" t="s">
        <v>135</v>
      </c>
      <c r="D599" s="45" t="s">
        <v>343</v>
      </c>
      <c r="E599" s="20">
        <v>35</v>
      </c>
      <c r="F599" s="20">
        <v>2019</v>
      </c>
      <c r="G599" s="20">
        <v>2</v>
      </c>
      <c r="H599" s="20" t="s">
        <v>278</v>
      </c>
      <c r="I599" s="20" t="s">
        <v>51</v>
      </c>
      <c r="J599" s="20">
        <v>6</v>
      </c>
      <c r="K599" s="37">
        <v>4332552</v>
      </c>
      <c r="L599" s="37">
        <v>-929611</v>
      </c>
      <c r="M599" s="37">
        <v>-1067330</v>
      </c>
      <c r="N599" s="37">
        <v>-1067330</v>
      </c>
      <c r="O599" s="37">
        <v>4787253</v>
      </c>
      <c r="P599" s="37">
        <v>10181398</v>
      </c>
      <c r="Q599" s="37">
        <v>12143286</v>
      </c>
      <c r="R599" s="37"/>
    </row>
    <row r="600" spans="1:18" ht="13.5" customHeight="1">
      <c r="A600" s="20">
        <v>596</v>
      </c>
      <c r="B600" s="45" t="s">
        <v>298</v>
      </c>
      <c r="C600" s="21" t="s">
        <v>135</v>
      </c>
      <c r="D600" s="45" t="s">
        <v>343</v>
      </c>
      <c r="E600" s="20">
        <v>35</v>
      </c>
      <c r="F600" s="20">
        <v>2019</v>
      </c>
      <c r="G600" s="20">
        <v>3</v>
      </c>
      <c r="H600" s="20" t="s">
        <v>279</v>
      </c>
      <c r="I600" s="20" t="s">
        <v>46</v>
      </c>
      <c r="J600" s="20">
        <v>9</v>
      </c>
      <c r="K600" s="37">
        <v>1837475</v>
      </c>
      <c r="L600" s="37">
        <v>-855117</v>
      </c>
      <c r="M600" s="37">
        <v>-970274</v>
      </c>
      <c r="N600" s="37">
        <v>-970274</v>
      </c>
      <c r="O600" s="37">
        <v>4730533</v>
      </c>
      <c r="P600" s="37">
        <v>10629810</v>
      </c>
      <c r="Q600" s="37">
        <v>11444206</v>
      </c>
      <c r="R600" s="37">
        <v>361463</v>
      </c>
    </row>
    <row r="601" spans="1:18" ht="13.5" customHeight="1">
      <c r="A601" s="20">
        <v>597</v>
      </c>
      <c r="B601" s="45" t="s">
        <v>298</v>
      </c>
      <c r="C601" s="21" t="s">
        <v>135</v>
      </c>
      <c r="D601" s="45" t="s">
        <v>343</v>
      </c>
      <c r="E601" s="20">
        <v>35</v>
      </c>
      <c r="F601" s="20">
        <v>2020</v>
      </c>
      <c r="G601" s="49">
        <v>4</v>
      </c>
      <c r="H601" s="20" t="s">
        <v>312</v>
      </c>
      <c r="I601" s="20" t="s">
        <v>43</v>
      </c>
      <c r="J601" s="20">
        <v>3</v>
      </c>
      <c r="K601" s="37">
        <v>1130098</v>
      </c>
      <c r="L601" s="37">
        <v>542489</v>
      </c>
      <c r="M601" s="37">
        <v>542837</v>
      </c>
      <c r="N601" s="37">
        <v>542837</v>
      </c>
      <c r="O601" s="37">
        <v>4250848</v>
      </c>
      <c r="P601" s="37">
        <v>9850473</v>
      </c>
      <c r="Q601" s="37">
        <v>49331</v>
      </c>
      <c r="R601" s="37">
        <v>361463</v>
      </c>
    </row>
    <row r="602" spans="1:18" ht="13.5" customHeight="1">
      <c r="A602" s="20">
        <v>598</v>
      </c>
      <c r="B602" s="45" t="s">
        <v>290</v>
      </c>
      <c r="C602" s="44" t="s">
        <v>74</v>
      </c>
      <c r="D602" s="45" t="s">
        <v>344</v>
      </c>
      <c r="E602" s="20">
        <v>36</v>
      </c>
      <c r="F602" s="20">
        <v>2015</v>
      </c>
      <c r="G602" s="20">
        <v>1</v>
      </c>
      <c r="H602" s="20" t="s">
        <v>202</v>
      </c>
      <c r="I602" s="20" t="s">
        <v>43</v>
      </c>
      <c r="J602" s="20">
        <v>3</v>
      </c>
      <c r="K602" s="35">
        <v>22363490</v>
      </c>
      <c r="L602" s="35">
        <v>-751484</v>
      </c>
      <c r="M602" s="35">
        <v>-827823</v>
      </c>
      <c r="N602" s="35">
        <v>-827823</v>
      </c>
      <c r="O602" s="35">
        <v>3681286</v>
      </c>
      <c r="P602" s="35">
        <v>86559357</v>
      </c>
      <c r="Q602" s="35">
        <v>71291133</v>
      </c>
      <c r="R602" s="35">
        <v>346976</v>
      </c>
    </row>
    <row r="603" spans="1:18" ht="13.5" customHeight="1">
      <c r="A603" s="20">
        <v>599</v>
      </c>
      <c r="B603" s="45" t="s">
        <v>290</v>
      </c>
      <c r="C603" s="44" t="s">
        <v>74</v>
      </c>
      <c r="D603" s="45" t="s">
        <v>344</v>
      </c>
      <c r="E603" s="20">
        <v>36</v>
      </c>
      <c r="F603" s="20">
        <v>2015</v>
      </c>
      <c r="G603" s="20">
        <v>2</v>
      </c>
      <c r="H603" s="20" t="s">
        <v>203</v>
      </c>
      <c r="I603" s="20" t="s">
        <v>44</v>
      </c>
      <c r="J603" s="20">
        <v>6</v>
      </c>
      <c r="K603" s="35">
        <v>43027230</v>
      </c>
      <c r="L603" s="35">
        <v>528548</v>
      </c>
      <c r="M603" s="35">
        <v>359413</v>
      </c>
      <c r="N603" s="35">
        <v>359413</v>
      </c>
      <c r="O603" s="35">
        <v>3384193</v>
      </c>
      <c r="P603" s="35">
        <v>83768293</v>
      </c>
      <c r="Q603" s="35">
        <v>67312833</v>
      </c>
      <c r="R603" s="35">
        <v>346976</v>
      </c>
    </row>
    <row r="604" spans="1:18" ht="13.5" customHeight="1">
      <c r="A604" s="20">
        <v>600</v>
      </c>
      <c r="B604" s="45" t="s">
        <v>290</v>
      </c>
      <c r="C604" s="44" t="s">
        <v>74</v>
      </c>
      <c r="D604" s="45" t="s">
        <v>344</v>
      </c>
      <c r="E604" s="20">
        <v>36</v>
      </c>
      <c r="F604" s="20">
        <v>2015</v>
      </c>
      <c r="G604" s="20">
        <v>3</v>
      </c>
      <c r="H604" s="20" t="s">
        <v>204</v>
      </c>
      <c r="I604" s="20" t="s">
        <v>51</v>
      </c>
      <c r="J604" s="20">
        <v>9</v>
      </c>
      <c r="K604" s="35">
        <v>60156690</v>
      </c>
      <c r="L604" s="35">
        <v>1760175</v>
      </c>
      <c r="M604" s="35">
        <v>1196919</v>
      </c>
      <c r="N604" s="35">
        <v>1196919</v>
      </c>
      <c r="O604" s="35">
        <v>3110227</v>
      </c>
      <c r="P604" s="35">
        <v>96007534</v>
      </c>
      <c r="Q604" s="35">
        <v>78714568</v>
      </c>
      <c r="R604" s="35">
        <v>346976</v>
      </c>
    </row>
    <row r="605" spans="1:18" ht="13.5" customHeight="1">
      <c r="A605" s="20">
        <v>601</v>
      </c>
      <c r="B605" s="45" t="s">
        <v>290</v>
      </c>
      <c r="C605" s="44" t="s">
        <v>74</v>
      </c>
      <c r="D605" s="45" t="s">
        <v>344</v>
      </c>
      <c r="E605" s="20">
        <v>36</v>
      </c>
      <c r="F605" s="20">
        <v>2015</v>
      </c>
      <c r="G605" s="20">
        <v>4</v>
      </c>
      <c r="H605" s="20" t="s">
        <v>205</v>
      </c>
      <c r="I605" s="20" t="s">
        <v>46</v>
      </c>
      <c r="J605" s="20">
        <v>12</v>
      </c>
      <c r="K605" s="35">
        <v>82919220</v>
      </c>
      <c r="L605" s="35">
        <v>3448397</v>
      </c>
      <c r="M605" s="35">
        <v>2307557</v>
      </c>
      <c r="N605" s="35">
        <v>2307557</v>
      </c>
      <c r="O605" s="35">
        <v>3169460</v>
      </c>
      <c r="P605" s="35">
        <v>69387365</v>
      </c>
      <c r="Q605" s="35">
        <v>51677712</v>
      </c>
      <c r="R605" s="35">
        <v>346976</v>
      </c>
    </row>
    <row r="606" spans="1:18" ht="13.5" customHeight="1">
      <c r="A606" s="20">
        <v>602</v>
      </c>
      <c r="B606" s="45" t="s">
        <v>290</v>
      </c>
      <c r="C606" s="44" t="s">
        <v>74</v>
      </c>
      <c r="D606" s="45" t="s">
        <v>344</v>
      </c>
      <c r="E606" s="20">
        <v>36</v>
      </c>
      <c r="F606" s="20">
        <v>2016</v>
      </c>
      <c r="G606" s="20">
        <v>1</v>
      </c>
      <c r="H606" s="20" t="s">
        <v>206</v>
      </c>
      <c r="I606" s="20" t="s">
        <v>43</v>
      </c>
      <c r="J606" s="20">
        <v>3</v>
      </c>
      <c r="K606" s="35">
        <v>19042375</v>
      </c>
      <c r="L606" s="35">
        <v>-860608</v>
      </c>
      <c r="M606" s="35">
        <v>-943765</v>
      </c>
      <c r="N606" s="35">
        <v>-943765</v>
      </c>
      <c r="O606" s="35">
        <v>2851565</v>
      </c>
      <c r="P606" s="35">
        <v>72701829</v>
      </c>
      <c r="Q606" s="35">
        <v>55935943</v>
      </c>
      <c r="R606" s="35">
        <v>346976</v>
      </c>
    </row>
    <row r="607" spans="1:18" ht="13.5" customHeight="1">
      <c r="A607" s="20">
        <v>603</v>
      </c>
      <c r="B607" s="45" t="s">
        <v>290</v>
      </c>
      <c r="C607" s="44" t="s">
        <v>74</v>
      </c>
      <c r="D607" s="45" t="s">
        <v>344</v>
      </c>
      <c r="E607" s="20">
        <v>36</v>
      </c>
      <c r="F607" s="20">
        <v>2016</v>
      </c>
      <c r="G607" s="20">
        <v>2</v>
      </c>
      <c r="H607" s="20" t="s">
        <v>207</v>
      </c>
      <c r="I607" s="20" t="s">
        <v>44</v>
      </c>
      <c r="J607" s="20">
        <v>6</v>
      </c>
      <c r="K607" s="35">
        <v>39514418</v>
      </c>
      <c r="L607" s="35">
        <v>1566983</v>
      </c>
      <c r="M607" s="35">
        <v>1042183</v>
      </c>
      <c r="N607" s="35">
        <v>1042183</v>
      </c>
      <c r="O607" s="35">
        <v>2294498</v>
      </c>
      <c r="P607" s="35">
        <v>66546919</v>
      </c>
      <c r="Q607" s="35">
        <v>47795084</v>
      </c>
      <c r="R607" s="35">
        <v>346976</v>
      </c>
    </row>
    <row r="608" spans="1:18" ht="13.5" customHeight="1">
      <c r="A608" s="20">
        <v>604</v>
      </c>
      <c r="B608" s="45" t="s">
        <v>290</v>
      </c>
      <c r="C608" s="44" t="s">
        <v>74</v>
      </c>
      <c r="D608" s="45" t="s">
        <v>344</v>
      </c>
      <c r="E608" s="20">
        <v>36</v>
      </c>
      <c r="F608" s="20">
        <v>2016</v>
      </c>
      <c r="G608" s="20">
        <v>3</v>
      </c>
      <c r="H608" s="20" t="s">
        <v>208</v>
      </c>
      <c r="I608" s="20" t="s">
        <v>51</v>
      </c>
      <c r="J608" s="20">
        <v>9</v>
      </c>
      <c r="K608" s="35">
        <v>63950683</v>
      </c>
      <c r="L608" s="35">
        <v>2715473</v>
      </c>
      <c r="M608" s="35">
        <v>1809597</v>
      </c>
      <c r="N608" s="35">
        <v>1809597</v>
      </c>
      <c r="O608" s="35">
        <v>2107791</v>
      </c>
      <c r="P608" s="35">
        <v>64185138</v>
      </c>
      <c r="Q608" s="35">
        <v>44665889</v>
      </c>
      <c r="R608" s="35">
        <v>346976</v>
      </c>
    </row>
    <row r="609" spans="1:18" ht="13.5" customHeight="1">
      <c r="A609" s="20">
        <v>605</v>
      </c>
      <c r="B609" s="45" t="s">
        <v>290</v>
      </c>
      <c r="C609" s="44" t="s">
        <v>74</v>
      </c>
      <c r="D609" s="45" t="s">
        <v>344</v>
      </c>
      <c r="E609" s="20">
        <v>36</v>
      </c>
      <c r="F609" s="20">
        <v>2016</v>
      </c>
      <c r="G609" s="20">
        <v>4</v>
      </c>
      <c r="H609" s="20" t="s">
        <v>209</v>
      </c>
      <c r="I609" s="20" t="s">
        <v>46</v>
      </c>
      <c r="J609" s="20">
        <v>12</v>
      </c>
      <c r="K609" s="35">
        <v>85023546</v>
      </c>
      <c r="L609" s="35">
        <v>4280549</v>
      </c>
      <c r="M609" s="35">
        <v>2837884</v>
      </c>
      <c r="N609" s="35">
        <v>2837884</v>
      </c>
      <c r="O609" s="35">
        <v>2438467</v>
      </c>
      <c r="P609" s="35">
        <v>69833464</v>
      </c>
      <c r="Q609" s="35">
        <v>51367783</v>
      </c>
      <c r="R609" s="35">
        <v>346976</v>
      </c>
    </row>
    <row r="610" spans="1:18" ht="13.5" customHeight="1">
      <c r="A610" s="20">
        <v>606</v>
      </c>
      <c r="B610" s="45" t="s">
        <v>290</v>
      </c>
      <c r="C610" s="44" t="s">
        <v>74</v>
      </c>
      <c r="D610" s="45" t="s">
        <v>344</v>
      </c>
      <c r="E610" s="20">
        <v>36</v>
      </c>
      <c r="F610" s="20">
        <v>2017</v>
      </c>
      <c r="G610" s="20">
        <v>1</v>
      </c>
      <c r="H610" s="20" t="s">
        <v>210</v>
      </c>
      <c r="I610" s="20" t="s">
        <v>43</v>
      </c>
      <c r="J610" s="20">
        <v>3</v>
      </c>
      <c r="K610" s="35">
        <v>24474292</v>
      </c>
      <c r="L610" s="35">
        <v>255087</v>
      </c>
      <c r="M610" s="35">
        <v>173459</v>
      </c>
      <c r="N610" s="35">
        <v>173459</v>
      </c>
      <c r="O610" s="35">
        <v>2279049</v>
      </c>
      <c r="P610" s="35">
        <v>78121042</v>
      </c>
      <c r="Q610" s="35">
        <v>59481903</v>
      </c>
      <c r="R610" s="35">
        <v>346976</v>
      </c>
    </row>
    <row r="611" spans="1:18" ht="13.5" customHeight="1">
      <c r="A611" s="20">
        <v>607</v>
      </c>
      <c r="B611" s="45" t="s">
        <v>290</v>
      </c>
      <c r="C611" s="44" t="s">
        <v>74</v>
      </c>
      <c r="D611" s="45" t="s">
        <v>344</v>
      </c>
      <c r="E611" s="20">
        <v>36</v>
      </c>
      <c r="F611" s="20">
        <v>2017</v>
      </c>
      <c r="G611" s="20">
        <v>2</v>
      </c>
      <c r="H611" s="20" t="s">
        <v>212</v>
      </c>
      <c r="I611" s="20" t="s">
        <v>44</v>
      </c>
      <c r="J611" s="20">
        <v>6</v>
      </c>
      <c r="K611" s="35">
        <v>44925644</v>
      </c>
      <c r="L611" s="35">
        <v>627909</v>
      </c>
      <c r="M611" s="35">
        <v>427290</v>
      </c>
      <c r="N611" s="35">
        <v>427290</v>
      </c>
      <c r="O611" s="35">
        <v>2056859</v>
      </c>
      <c r="P611" s="35">
        <v>78192641</v>
      </c>
      <c r="Q611" s="35">
        <v>59299671</v>
      </c>
      <c r="R611" s="35">
        <v>346976</v>
      </c>
    </row>
    <row r="612" spans="1:18" ht="13.5" customHeight="1">
      <c r="A612" s="20">
        <v>608</v>
      </c>
      <c r="B612" s="45" t="s">
        <v>290</v>
      </c>
      <c r="C612" s="44" t="s">
        <v>74</v>
      </c>
      <c r="D612" s="45" t="s">
        <v>344</v>
      </c>
      <c r="E612" s="20">
        <v>36</v>
      </c>
      <c r="F612" s="20">
        <v>2017</v>
      </c>
      <c r="G612" s="20">
        <v>3</v>
      </c>
      <c r="H612" s="20" t="s">
        <v>213</v>
      </c>
      <c r="I612" s="20" t="s">
        <v>51</v>
      </c>
      <c r="J612" s="20">
        <v>9</v>
      </c>
      <c r="K612" s="35">
        <v>70229461</v>
      </c>
      <c r="L612" s="35">
        <v>2026868</v>
      </c>
      <c r="M612" s="35">
        <v>1358001</v>
      </c>
      <c r="N612" s="35">
        <v>1358001</v>
      </c>
      <c r="O612" s="35">
        <v>2023772</v>
      </c>
      <c r="P612" s="35">
        <v>72891865</v>
      </c>
      <c r="Q612" s="35">
        <v>55219435</v>
      </c>
      <c r="R612" s="35">
        <v>346976</v>
      </c>
    </row>
    <row r="613" spans="1:18" ht="13.5" customHeight="1">
      <c r="A613" s="20">
        <v>609</v>
      </c>
      <c r="B613" s="45" t="s">
        <v>290</v>
      </c>
      <c r="C613" s="44" t="s">
        <v>74</v>
      </c>
      <c r="D613" s="45" t="s">
        <v>344</v>
      </c>
      <c r="E613" s="20">
        <v>36</v>
      </c>
      <c r="F613" s="20">
        <v>2017</v>
      </c>
      <c r="G613" s="20">
        <v>4</v>
      </c>
      <c r="H613" s="20" t="s">
        <v>211</v>
      </c>
      <c r="I613" s="20" t="s">
        <v>46</v>
      </c>
      <c r="J613" s="20">
        <f>G613*3</f>
        <v>12</v>
      </c>
      <c r="K613" s="37">
        <v>115513246</v>
      </c>
      <c r="L613" s="37">
        <v>2304627</v>
      </c>
      <c r="M613" s="37">
        <v>1578507</v>
      </c>
      <c r="N613" s="37">
        <v>1578507</v>
      </c>
      <c r="O613" s="37">
        <v>2519941</v>
      </c>
      <c r="P613" s="37">
        <v>62855084</v>
      </c>
      <c r="Q613" s="37">
        <v>44962148</v>
      </c>
      <c r="R613" s="37">
        <v>346976</v>
      </c>
    </row>
    <row r="614" spans="1:18" ht="13.5" customHeight="1">
      <c r="A614" s="20">
        <v>610</v>
      </c>
      <c r="B614" s="45" t="s">
        <v>290</v>
      </c>
      <c r="C614" s="44" t="s">
        <v>74</v>
      </c>
      <c r="D614" s="45" t="s">
        <v>344</v>
      </c>
      <c r="E614" s="20">
        <v>36</v>
      </c>
      <c r="F614" s="20">
        <v>2018</v>
      </c>
      <c r="G614" s="20">
        <v>1</v>
      </c>
      <c r="H614" s="20" t="s">
        <v>257</v>
      </c>
      <c r="I614" s="20" t="s">
        <v>43</v>
      </c>
      <c r="J614" s="20">
        <f>G614*3</f>
        <v>3</v>
      </c>
      <c r="K614" s="37">
        <v>31318539</v>
      </c>
      <c r="L614" s="37">
        <v>310730</v>
      </c>
      <c r="M614" s="37">
        <v>211295</v>
      </c>
      <c r="N614" s="37">
        <v>211295</v>
      </c>
      <c r="O614" s="37">
        <v>2278295</v>
      </c>
      <c r="P614" s="37">
        <v>63598465</v>
      </c>
      <c r="Q614" s="37">
        <v>45494233</v>
      </c>
      <c r="R614" s="37">
        <v>346976</v>
      </c>
    </row>
    <row r="615" spans="1:18" ht="13.5" customHeight="1">
      <c r="A615" s="20">
        <v>611</v>
      </c>
      <c r="B615" s="45" t="s">
        <v>290</v>
      </c>
      <c r="C615" s="44" t="s">
        <v>74</v>
      </c>
      <c r="D615" s="45" t="s">
        <v>344</v>
      </c>
      <c r="E615" s="20">
        <v>36</v>
      </c>
      <c r="F615" s="20">
        <v>2018</v>
      </c>
      <c r="G615" s="20">
        <v>2</v>
      </c>
      <c r="H615" s="20" t="s">
        <v>264</v>
      </c>
      <c r="I615" s="20" t="s">
        <v>44</v>
      </c>
      <c r="J615" s="20">
        <f>G615*3</f>
        <v>6</v>
      </c>
      <c r="K615" s="37">
        <v>54481293</v>
      </c>
      <c r="L615" s="37">
        <v>809782</v>
      </c>
      <c r="M615" s="37">
        <v>550651</v>
      </c>
      <c r="N615" s="37">
        <v>550651</v>
      </c>
      <c r="O615" s="37">
        <v>2071647</v>
      </c>
      <c r="P615" s="37">
        <v>58680836</v>
      </c>
      <c r="Q615" s="37">
        <v>40237249</v>
      </c>
      <c r="R615" s="37">
        <v>346976</v>
      </c>
    </row>
    <row r="616" spans="1:18" ht="13.5" customHeight="1">
      <c r="A616" s="20">
        <v>612</v>
      </c>
      <c r="B616" s="45" t="s">
        <v>290</v>
      </c>
      <c r="C616" s="44" t="s">
        <v>74</v>
      </c>
      <c r="D616" s="45" t="s">
        <v>344</v>
      </c>
      <c r="E616" s="20">
        <v>36</v>
      </c>
      <c r="F616" s="20">
        <v>2018</v>
      </c>
      <c r="G616" s="20">
        <v>4</v>
      </c>
      <c r="H616" s="20" t="s">
        <v>265</v>
      </c>
      <c r="I616" s="20" t="s">
        <v>46</v>
      </c>
      <c r="J616" s="20">
        <v>12</v>
      </c>
      <c r="K616" s="37">
        <v>122213014</v>
      </c>
      <c r="L616" s="37">
        <v>2566765</v>
      </c>
      <c r="M616" s="37">
        <v>1796042</v>
      </c>
      <c r="N616" s="37">
        <v>1796042</v>
      </c>
      <c r="O616" s="37">
        <v>3084601</v>
      </c>
      <c r="P616" s="37">
        <v>60897246</v>
      </c>
      <c r="Q616" s="37">
        <v>42596172</v>
      </c>
      <c r="R616" s="37">
        <v>346976</v>
      </c>
    </row>
    <row r="617" spans="1:18" ht="13.5" customHeight="1">
      <c r="A617" s="20">
        <v>613</v>
      </c>
      <c r="B617" s="45" t="s">
        <v>290</v>
      </c>
      <c r="C617" s="44" t="s">
        <v>74</v>
      </c>
      <c r="D617" s="45" t="s">
        <v>344</v>
      </c>
      <c r="E617" s="20">
        <v>36</v>
      </c>
      <c r="F617" s="20">
        <v>2019</v>
      </c>
      <c r="G617" s="20">
        <v>1</v>
      </c>
      <c r="H617" s="20" t="s">
        <v>277</v>
      </c>
      <c r="I617" s="20" t="s">
        <v>43</v>
      </c>
      <c r="J617" s="20">
        <v>3</v>
      </c>
      <c r="K617" s="37">
        <v>35637487</v>
      </c>
      <c r="L617" s="37">
        <v>478202</v>
      </c>
      <c r="M617" s="37">
        <v>325178</v>
      </c>
      <c r="N617" s="37">
        <v>325178</v>
      </c>
      <c r="O617" s="37">
        <v>3011247</v>
      </c>
      <c r="P617" s="37">
        <v>66810312</v>
      </c>
      <c r="Q617" s="37">
        <v>48243316</v>
      </c>
      <c r="R617" s="37">
        <v>346976</v>
      </c>
    </row>
    <row r="618" spans="1:18" ht="13.5" customHeight="1">
      <c r="A618" s="20">
        <v>614</v>
      </c>
      <c r="B618" s="45" t="s">
        <v>290</v>
      </c>
      <c r="C618" s="44" t="s">
        <v>74</v>
      </c>
      <c r="D618" s="45" t="s">
        <v>344</v>
      </c>
      <c r="E618" s="20">
        <v>36</v>
      </c>
      <c r="F618" s="20">
        <v>2019</v>
      </c>
      <c r="G618" s="20">
        <v>2</v>
      </c>
      <c r="H618" s="20" t="s">
        <v>278</v>
      </c>
      <c r="I618" s="20" t="s">
        <v>44</v>
      </c>
      <c r="J618" s="20">
        <v>6</v>
      </c>
      <c r="K618" s="37">
        <v>72219024</v>
      </c>
      <c r="L618" s="37">
        <v>1518669</v>
      </c>
      <c r="M618" s="37">
        <v>1032695</v>
      </c>
      <c r="N618" s="37">
        <v>1032695</v>
      </c>
      <c r="O618" s="37">
        <v>2753019</v>
      </c>
      <c r="P618" s="37">
        <v>61619446</v>
      </c>
      <c r="Q618" s="37">
        <v>43673581</v>
      </c>
      <c r="R618" s="37">
        <v>346976</v>
      </c>
    </row>
    <row r="619" spans="1:18" ht="13.5" customHeight="1">
      <c r="A619" s="20">
        <v>615</v>
      </c>
      <c r="B619" s="45" t="s">
        <v>290</v>
      </c>
      <c r="C619" s="44" t="s">
        <v>74</v>
      </c>
      <c r="D619" s="45" t="s">
        <v>344</v>
      </c>
      <c r="E619" s="20">
        <v>36</v>
      </c>
      <c r="F619" s="20">
        <v>2019</v>
      </c>
      <c r="G619" s="20">
        <v>3</v>
      </c>
      <c r="H619" s="20" t="s">
        <v>279</v>
      </c>
      <c r="I619" s="20" t="s">
        <v>51</v>
      </c>
      <c r="J619" s="20">
        <v>9</v>
      </c>
      <c r="K619" s="37">
        <v>112722803</v>
      </c>
      <c r="L619" s="37">
        <v>2453272</v>
      </c>
      <c r="M619" s="37">
        <v>1700224</v>
      </c>
      <c r="N619" s="37">
        <v>1700224</v>
      </c>
      <c r="O619" s="37">
        <v>2327646</v>
      </c>
      <c r="P619" s="37">
        <v>53886300</v>
      </c>
      <c r="Q619" s="37">
        <v>346976</v>
      </c>
      <c r="R619" s="37">
        <v>35272906</v>
      </c>
    </row>
    <row r="620" spans="1:18" ht="13.5" customHeight="1">
      <c r="A620" s="20">
        <v>616</v>
      </c>
      <c r="B620" s="45" t="s">
        <v>290</v>
      </c>
      <c r="C620" s="44" t="s">
        <v>74</v>
      </c>
      <c r="D620" s="45" t="s">
        <v>344</v>
      </c>
      <c r="E620" s="20">
        <v>36</v>
      </c>
      <c r="F620" s="20">
        <v>2019</v>
      </c>
      <c r="G620" s="20">
        <v>4</v>
      </c>
      <c r="H620" s="20" t="s">
        <v>281</v>
      </c>
      <c r="I620" s="20" t="s">
        <v>46</v>
      </c>
      <c r="J620" s="20">
        <v>12</v>
      </c>
      <c r="K620" s="37">
        <v>139758398</v>
      </c>
      <c r="L620" s="37">
        <v>2777052</v>
      </c>
      <c r="M620" s="37">
        <v>1985802</v>
      </c>
      <c r="N620" s="37">
        <v>1985802</v>
      </c>
      <c r="O620" s="37">
        <v>2229272</v>
      </c>
      <c r="P620" s="37">
        <v>69200239</v>
      </c>
      <c r="Q620" s="37">
        <v>50301268</v>
      </c>
      <c r="R620" s="37">
        <v>346976</v>
      </c>
    </row>
    <row r="621" spans="1:18" ht="13.5" customHeight="1">
      <c r="A621" s="20">
        <v>617</v>
      </c>
      <c r="B621" s="45" t="s">
        <v>290</v>
      </c>
      <c r="C621" s="44" t="s">
        <v>74</v>
      </c>
      <c r="D621" s="45" t="s">
        <v>344</v>
      </c>
      <c r="E621" s="20">
        <v>36</v>
      </c>
      <c r="F621" s="20">
        <v>2020</v>
      </c>
      <c r="G621" s="49">
        <v>1</v>
      </c>
      <c r="H621" s="20" t="s">
        <v>309</v>
      </c>
      <c r="I621" s="20" t="s">
        <v>43</v>
      </c>
      <c r="J621" s="20">
        <v>3</v>
      </c>
      <c r="K621" s="37">
        <v>38143726</v>
      </c>
      <c r="L621" s="37">
        <v>382915</v>
      </c>
      <c r="M621" s="37">
        <v>260382</v>
      </c>
      <c r="N621" s="37">
        <v>260382</v>
      </c>
      <c r="O621" s="37">
        <v>2803540</v>
      </c>
      <c r="P621" s="37">
        <v>58760633</v>
      </c>
      <c r="Q621" s="37">
        <v>39032512</v>
      </c>
      <c r="R621" s="37">
        <v>346976</v>
      </c>
    </row>
    <row r="622" spans="1:18" ht="13.5" customHeight="1">
      <c r="A622" s="20">
        <v>618</v>
      </c>
      <c r="B622" s="45" t="s">
        <v>290</v>
      </c>
      <c r="C622" s="44" t="s">
        <v>74</v>
      </c>
      <c r="D622" s="45" t="s">
        <v>344</v>
      </c>
      <c r="E622" s="20">
        <v>36</v>
      </c>
      <c r="F622" s="20">
        <v>2020</v>
      </c>
      <c r="G622" s="49">
        <v>2</v>
      </c>
      <c r="H622" s="20" t="s">
        <v>310</v>
      </c>
      <c r="I622" s="20" t="s">
        <v>44</v>
      </c>
      <c r="J622" s="20">
        <v>6</v>
      </c>
      <c r="K622" s="37">
        <v>57455721</v>
      </c>
      <c r="L622" s="37">
        <v>498084</v>
      </c>
      <c r="M622" s="37">
        <v>338697</v>
      </c>
      <c r="N622" s="37">
        <v>338697</v>
      </c>
      <c r="O622" s="37">
        <v>2672266</v>
      </c>
      <c r="P622" s="37">
        <v>53631490</v>
      </c>
      <c r="Q622" s="37">
        <v>33825054</v>
      </c>
      <c r="R622" s="37">
        <v>346976</v>
      </c>
    </row>
    <row r="623" spans="1:18" ht="13.5" customHeight="1">
      <c r="A623" s="20">
        <v>619</v>
      </c>
      <c r="B623" s="45" t="s">
        <v>287</v>
      </c>
      <c r="C623" s="44" t="s">
        <v>75</v>
      </c>
      <c r="D623" s="45" t="s">
        <v>345</v>
      </c>
      <c r="E623" s="20">
        <v>37</v>
      </c>
      <c r="F623" s="20">
        <v>2015</v>
      </c>
      <c r="G623" s="20">
        <v>1</v>
      </c>
      <c r="H623" s="20" t="s">
        <v>202</v>
      </c>
      <c r="I623" s="20" t="s">
        <v>43</v>
      </c>
      <c r="J623" s="20">
        <v>3</v>
      </c>
      <c r="K623" s="35">
        <v>1971722.027</v>
      </c>
      <c r="L623" s="35">
        <v>419838.59499999997</v>
      </c>
      <c r="M623" s="35">
        <v>285170.848</v>
      </c>
      <c r="N623" s="35">
        <v>285170.848</v>
      </c>
      <c r="O623" s="35">
        <v>916605.53399999999</v>
      </c>
      <c r="P623" s="35">
        <v>6742854.7379999999</v>
      </c>
      <c r="Q623" s="35">
        <v>2615372.2400000002</v>
      </c>
      <c r="R623" s="35">
        <v>3000000</v>
      </c>
    </row>
    <row r="624" spans="1:18" ht="13.5" customHeight="1">
      <c r="A624" s="20">
        <v>620</v>
      </c>
      <c r="B624" s="45" t="s">
        <v>287</v>
      </c>
      <c r="C624" s="44" t="s">
        <v>75</v>
      </c>
      <c r="D624" s="45" t="s">
        <v>345</v>
      </c>
      <c r="E624" s="20">
        <v>37</v>
      </c>
      <c r="F624" s="20">
        <v>2015</v>
      </c>
      <c r="G624" s="20">
        <v>2</v>
      </c>
      <c r="H624" s="20" t="s">
        <v>203</v>
      </c>
      <c r="I624" s="20" t="s">
        <v>44</v>
      </c>
      <c r="J624" s="20">
        <v>6</v>
      </c>
      <c r="K624" s="35">
        <v>3490323.6609999998</v>
      </c>
      <c r="L624" s="35">
        <v>483218.37599999999</v>
      </c>
      <c r="M624" s="35">
        <v>333727.21500000003</v>
      </c>
      <c r="N624" s="35">
        <v>333727.21500000003</v>
      </c>
      <c r="O624" s="35">
        <v>926955.73899999994</v>
      </c>
      <c r="P624" s="35">
        <v>7001008.6169999996</v>
      </c>
      <c r="Q624" s="35">
        <v>2835253.1940000001</v>
      </c>
      <c r="R624" s="35">
        <v>3000000</v>
      </c>
    </row>
    <row r="625" spans="1:18" ht="13.5" customHeight="1">
      <c r="A625" s="20">
        <v>621</v>
      </c>
      <c r="B625" s="45" t="s">
        <v>287</v>
      </c>
      <c r="C625" s="44" t="s">
        <v>75</v>
      </c>
      <c r="D625" s="45" t="s">
        <v>345</v>
      </c>
      <c r="E625" s="20">
        <v>37</v>
      </c>
      <c r="F625" s="20">
        <v>2015</v>
      </c>
      <c r="G625" s="20">
        <v>3</v>
      </c>
      <c r="H625" s="20" t="s">
        <v>204</v>
      </c>
      <c r="I625" s="20" t="s">
        <v>51</v>
      </c>
      <c r="J625" s="20">
        <v>9</v>
      </c>
      <c r="K625" s="35">
        <v>4657411.6449999996</v>
      </c>
      <c r="L625" s="35">
        <v>530727.44499999995</v>
      </c>
      <c r="M625" s="35">
        <v>362064.19900000002</v>
      </c>
      <c r="N625" s="35">
        <v>362064.19900000002</v>
      </c>
      <c r="O625" s="35">
        <v>923567.45700000005</v>
      </c>
      <c r="P625" s="35">
        <v>7019362.1730000004</v>
      </c>
      <c r="Q625" s="35">
        <v>2907301.085</v>
      </c>
      <c r="R625" s="35">
        <v>3000000</v>
      </c>
    </row>
    <row r="626" spans="1:18" ht="13.5" customHeight="1">
      <c r="A626" s="20">
        <v>622</v>
      </c>
      <c r="B626" s="45" t="s">
        <v>287</v>
      </c>
      <c r="C626" s="44" t="s">
        <v>75</v>
      </c>
      <c r="D626" s="45" t="s">
        <v>345</v>
      </c>
      <c r="E626" s="20">
        <v>37</v>
      </c>
      <c r="F626" s="20">
        <v>2015</v>
      </c>
      <c r="G626" s="20">
        <v>4</v>
      </c>
      <c r="H626" s="20" t="s">
        <v>205</v>
      </c>
      <c r="I626" s="20" t="s">
        <v>46</v>
      </c>
      <c r="J626" s="20">
        <v>12</v>
      </c>
      <c r="K626" s="35">
        <v>5875522.0939999996</v>
      </c>
      <c r="L626" s="35">
        <v>704911.95900000003</v>
      </c>
      <c r="M626" s="35">
        <v>545811.07799999998</v>
      </c>
      <c r="N626" s="35">
        <v>545811.07799999998</v>
      </c>
      <c r="O626" s="35">
        <v>917049.34400000004</v>
      </c>
      <c r="P626" s="35">
        <v>7023316.0350000001</v>
      </c>
      <c r="Q626" s="35">
        <v>2755503.1680000001</v>
      </c>
      <c r="R626" s="35">
        <v>3000000</v>
      </c>
    </row>
    <row r="627" spans="1:18" ht="13.5" customHeight="1">
      <c r="A627" s="20">
        <v>623</v>
      </c>
      <c r="B627" s="45" t="s">
        <v>287</v>
      </c>
      <c r="C627" s="44" t="s">
        <v>75</v>
      </c>
      <c r="D627" s="45" t="s">
        <v>345</v>
      </c>
      <c r="E627" s="20">
        <v>37</v>
      </c>
      <c r="F627" s="20">
        <v>2016</v>
      </c>
      <c r="G627" s="20">
        <v>1</v>
      </c>
      <c r="H627" s="20" t="s">
        <v>206</v>
      </c>
      <c r="I627" s="20" t="s">
        <v>43</v>
      </c>
      <c r="J627" s="20">
        <v>3</v>
      </c>
      <c r="K627" s="35">
        <v>1655010.9639999999</v>
      </c>
      <c r="L627" s="35">
        <v>238196.24100000001</v>
      </c>
      <c r="M627" s="35">
        <v>142029.57800000001</v>
      </c>
      <c r="N627" s="35">
        <v>142029.57800000001</v>
      </c>
      <c r="O627" s="35">
        <v>977248.43900000001</v>
      </c>
      <c r="P627" s="35">
        <v>7318734.6349999998</v>
      </c>
      <c r="Q627" s="35">
        <v>2907857.6949999998</v>
      </c>
      <c r="R627" s="35">
        <v>3000000</v>
      </c>
    </row>
    <row r="628" spans="1:18" ht="13.5" customHeight="1">
      <c r="A628" s="20">
        <v>624</v>
      </c>
      <c r="B628" s="45" t="s">
        <v>287</v>
      </c>
      <c r="C628" s="44" t="s">
        <v>75</v>
      </c>
      <c r="D628" s="45" t="s">
        <v>345</v>
      </c>
      <c r="E628" s="20">
        <v>37</v>
      </c>
      <c r="F628" s="20">
        <v>2016</v>
      </c>
      <c r="G628" s="20">
        <v>2</v>
      </c>
      <c r="H628" s="20" t="s">
        <v>207</v>
      </c>
      <c r="I628" s="20" t="s">
        <v>44</v>
      </c>
      <c r="J628" s="20">
        <v>6</v>
      </c>
      <c r="K628" s="35">
        <v>3294943.6540000001</v>
      </c>
      <c r="L628" s="35">
        <v>422342.01699999999</v>
      </c>
      <c r="M628" s="35">
        <v>259138.731</v>
      </c>
      <c r="N628" s="35">
        <v>259138.731</v>
      </c>
      <c r="O628" s="35">
        <v>983805.14199999999</v>
      </c>
      <c r="P628" s="35">
        <v>7739964.5789999999</v>
      </c>
      <c r="Q628" s="35">
        <v>3273012.9810000001</v>
      </c>
      <c r="R628" s="35">
        <v>3000000</v>
      </c>
    </row>
    <row r="629" spans="1:18" ht="13.5" customHeight="1">
      <c r="A629" s="20">
        <v>625</v>
      </c>
      <c r="B629" s="45" t="s">
        <v>287</v>
      </c>
      <c r="C629" s="44" t="s">
        <v>75</v>
      </c>
      <c r="D629" s="45" t="s">
        <v>345</v>
      </c>
      <c r="E629" s="20">
        <v>37</v>
      </c>
      <c r="F629" s="20">
        <v>2016</v>
      </c>
      <c r="G629" s="20">
        <v>3</v>
      </c>
      <c r="H629" s="20" t="s">
        <v>208</v>
      </c>
      <c r="I629" s="20" t="s">
        <v>51</v>
      </c>
      <c r="J629" s="20">
        <v>9</v>
      </c>
      <c r="K629" s="35">
        <v>4884029.4210000001</v>
      </c>
      <c r="L629" s="35">
        <v>358078.93800000002</v>
      </c>
      <c r="M629" s="35">
        <v>196027.13800000001</v>
      </c>
      <c r="N629" s="35">
        <v>196027.13800000001</v>
      </c>
      <c r="O629" s="35">
        <v>965540.11499999999</v>
      </c>
      <c r="P629" s="35">
        <v>7865785.4469999997</v>
      </c>
      <c r="Q629" s="35">
        <v>3461945.446</v>
      </c>
      <c r="R629" s="35">
        <v>3000000</v>
      </c>
    </row>
    <row r="630" spans="1:18" ht="13.5" customHeight="1">
      <c r="A630" s="20">
        <v>626</v>
      </c>
      <c r="B630" s="45" t="s">
        <v>287</v>
      </c>
      <c r="C630" s="44" t="s">
        <v>75</v>
      </c>
      <c r="D630" s="45" t="s">
        <v>345</v>
      </c>
      <c r="E630" s="20">
        <v>37</v>
      </c>
      <c r="F630" s="20">
        <v>2016</v>
      </c>
      <c r="G630" s="20">
        <v>4</v>
      </c>
      <c r="H630" s="20" t="s">
        <v>209</v>
      </c>
      <c r="I630" s="20" t="s">
        <v>46</v>
      </c>
      <c r="J630" s="51">
        <v>12</v>
      </c>
      <c r="K630" s="35">
        <v>5708277.0599999996</v>
      </c>
      <c r="L630" s="35">
        <v>368133.12900000002</v>
      </c>
      <c r="M630" s="35">
        <v>194987.845</v>
      </c>
      <c r="N630" s="35">
        <v>194987.845</v>
      </c>
      <c r="O630" s="35">
        <v>974022.62600000005</v>
      </c>
      <c r="P630" s="35">
        <v>7442464.3700000001</v>
      </c>
      <c r="Q630" s="35">
        <v>3039663.6609999998</v>
      </c>
      <c r="R630" s="35">
        <v>3000000</v>
      </c>
    </row>
    <row r="631" spans="1:18" ht="13.5" customHeight="1">
      <c r="A631" s="20">
        <v>627</v>
      </c>
      <c r="B631" s="45" t="s">
        <v>287</v>
      </c>
      <c r="C631" s="44" t="s">
        <v>75</v>
      </c>
      <c r="D631" s="45" t="s">
        <v>345</v>
      </c>
      <c r="E631" s="20">
        <v>37</v>
      </c>
      <c r="F631" s="20">
        <v>2017</v>
      </c>
      <c r="G631" s="20">
        <v>1</v>
      </c>
      <c r="H631" s="20" t="s">
        <v>210</v>
      </c>
      <c r="I631" s="20" t="s">
        <v>43</v>
      </c>
      <c r="J631" s="20">
        <v>3</v>
      </c>
      <c r="K631" s="35">
        <v>1676825.301</v>
      </c>
      <c r="L631" s="35">
        <v>404892.94199999998</v>
      </c>
      <c r="M631" s="35">
        <v>303900.72499999998</v>
      </c>
      <c r="N631" s="35">
        <v>303900.72499999998</v>
      </c>
      <c r="O631" s="35">
        <v>951526.70600000001</v>
      </c>
      <c r="P631" s="35">
        <v>8260920.9929999998</v>
      </c>
      <c r="Q631" s="35">
        <v>3554219.5589999999</v>
      </c>
      <c r="R631" s="35">
        <v>3000000</v>
      </c>
    </row>
    <row r="632" spans="1:18" ht="13.5" customHeight="1">
      <c r="A632" s="20">
        <v>628</v>
      </c>
      <c r="B632" s="45" t="s">
        <v>287</v>
      </c>
      <c r="C632" s="44" t="s">
        <v>75</v>
      </c>
      <c r="D632" s="45" t="s">
        <v>345</v>
      </c>
      <c r="E632" s="20">
        <v>37</v>
      </c>
      <c r="F632" s="20">
        <v>2017</v>
      </c>
      <c r="G632" s="20">
        <v>3</v>
      </c>
      <c r="H632" s="20" t="s">
        <v>213</v>
      </c>
      <c r="I632" s="20" t="s">
        <v>51</v>
      </c>
      <c r="J632" s="20">
        <v>9</v>
      </c>
      <c r="K632" s="35">
        <v>4365120.1689999998</v>
      </c>
      <c r="L632" s="35">
        <v>360218.261</v>
      </c>
      <c r="M632" s="35">
        <v>207860.56099999999</v>
      </c>
      <c r="N632" s="35">
        <v>207860.56099999999</v>
      </c>
      <c r="O632" s="35">
        <v>929384.8</v>
      </c>
      <c r="P632" s="35">
        <v>8147820.0880000005</v>
      </c>
      <c r="Q632" s="35">
        <v>3657158.818</v>
      </c>
      <c r="R632" s="35">
        <v>3000000</v>
      </c>
    </row>
    <row r="633" spans="1:18" ht="13.5" customHeight="1">
      <c r="A633" s="20">
        <v>629</v>
      </c>
      <c r="B633" s="45" t="s">
        <v>287</v>
      </c>
      <c r="C633" s="44" t="s">
        <v>75</v>
      </c>
      <c r="D633" s="45" t="s">
        <v>345</v>
      </c>
      <c r="E633" s="20">
        <v>37</v>
      </c>
      <c r="F633" s="20">
        <v>2017</v>
      </c>
      <c r="G633" s="20">
        <v>4</v>
      </c>
      <c r="H633" s="20" t="s">
        <v>211</v>
      </c>
      <c r="I633" s="20" t="s">
        <v>46</v>
      </c>
      <c r="J633" s="20">
        <v>12</v>
      </c>
      <c r="K633" s="35">
        <v>5542732.7290000003</v>
      </c>
      <c r="L633" s="35">
        <v>641052.022</v>
      </c>
      <c r="M633" s="35">
        <v>406205.40600000002</v>
      </c>
      <c r="N633" s="35">
        <v>406205.40600000002</v>
      </c>
      <c r="O633" s="35">
        <v>976591.36699999997</v>
      </c>
      <c r="P633" s="35">
        <v>9490174.3939999994</v>
      </c>
      <c r="Q633" s="35">
        <v>4801168.2790000001</v>
      </c>
      <c r="R633" s="35">
        <v>3000000</v>
      </c>
    </row>
    <row r="634" spans="1:18" ht="13.5" customHeight="1">
      <c r="A634" s="20">
        <v>630</v>
      </c>
      <c r="B634" s="45" t="s">
        <v>287</v>
      </c>
      <c r="C634" s="44" t="s">
        <v>75</v>
      </c>
      <c r="D634" s="45" t="s">
        <v>345</v>
      </c>
      <c r="E634" s="20">
        <v>37</v>
      </c>
      <c r="F634" s="20">
        <v>2018</v>
      </c>
      <c r="G634" s="20">
        <v>1</v>
      </c>
      <c r="H634" s="20" t="s">
        <v>257</v>
      </c>
      <c r="I634" s="20" t="s">
        <v>43</v>
      </c>
      <c r="J634" s="20">
        <v>3</v>
      </c>
      <c r="K634" s="35">
        <v>1947844.9569999999</v>
      </c>
      <c r="L634" s="35">
        <v>285802.196</v>
      </c>
      <c r="M634" s="35">
        <v>209645.57399999999</v>
      </c>
      <c r="N634" s="35">
        <v>209645.57399999999</v>
      </c>
      <c r="O634" s="35">
        <v>989596.30900000001</v>
      </c>
      <c r="P634" s="35">
        <v>10092712.734999999</v>
      </c>
      <c r="Q634" s="35">
        <v>4694061.0460000001</v>
      </c>
      <c r="R634" s="37">
        <v>3500000</v>
      </c>
    </row>
    <row r="635" spans="1:18" ht="13.5" customHeight="1">
      <c r="A635" s="20">
        <v>631</v>
      </c>
      <c r="B635" s="45" t="s">
        <v>287</v>
      </c>
      <c r="C635" s="44" t="s">
        <v>75</v>
      </c>
      <c r="D635" s="45" t="s">
        <v>345</v>
      </c>
      <c r="E635" s="20">
        <v>37</v>
      </c>
      <c r="F635" s="20">
        <v>2018</v>
      </c>
      <c r="G635" s="20">
        <v>2</v>
      </c>
      <c r="H635" s="20" t="s">
        <v>264</v>
      </c>
      <c r="I635" s="20" t="s">
        <v>44</v>
      </c>
      <c r="J635" s="20">
        <f>G635*3</f>
        <v>6</v>
      </c>
      <c r="K635" s="37">
        <v>3775396.2069999999</v>
      </c>
      <c r="L635" s="37">
        <v>212151.29199999999</v>
      </c>
      <c r="M635" s="37">
        <v>148266.29399999999</v>
      </c>
      <c r="N635" s="37">
        <v>148266.29399999999</v>
      </c>
      <c r="O635" s="37">
        <v>993501.08900000004</v>
      </c>
      <c r="P635" s="37">
        <v>12207905.202</v>
      </c>
      <c r="Q635" s="37">
        <v>7010632.7929999996</v>
      </c>
      <c r="R635" s="37">
        <v>3500000</v>
      </c>
    </row>
    <row r="636" spans="1:18" ht="13.5" customHeight="1">
      <c r="A636" s="20">
        <v>632</v>
      </c>
      <c r="B636" s="45" t="s">
        <v>287</v>
      </c>
      <c r="C636" s="44" t="s">
        <v>75</v>
      </c>
      <c r="D636" s="45" t="s">
        <v>345</v>
      </c>
      <c r="E636" s="20">
        <v>37</v>
      </c>
      <c r="F636" s="20">
        <v>2018</v>
      </c>
      <c r="G636" s="20">
        <v>3</v>
      </c>
      <c r="H636" s="20" t="s">
        <v>256</v>
      </c>
      <c r="I636" s="20" t="s">
        <v>51</v>
      </c>
      <c r="J636" s="20">
        <f>G636*3</f>
        <v>9</v>
      </c>
      <c r="K636" s="37">
        <v>5200705.13</v>
      </c>
      <c r="L636" s="37">
        <v>422342.995</v>
      </c>
      <c r="M636" s="37">
        <v>355916.49800000002</v>
      </c>
      <c r="N636" s="37">
        <v>355916.49800000002</v>
      </c>
      <c r="O636" s="37">
        <v>985592.20900000003</v>
      </c>
      <c r="P636" s="37">
        <v>10587896.981000001</v>
      </c>
      <c r="Q636" s="37">
        <v>5182974.3679999998</v>
      </c>
      <c r="R636" s="37">
        <v>3500000</v>
      </c>
    </row>
    <row r="637" spans="1:18" ht="13.5" customHeight="1">
      <c r="A637" s="20">
        <v>633</v>
      </c>
      <c r="B637" s="45" t="s">
        <v>287</v>
      </c>
      <c r="C637" s="44" t="s">
        <v>75</v>
      </c>
      <c r="D637" s="45" t="s">
        <v>345</v>
      </c>
      <c r="E637" s="20">
        <v>37</v>
      </c>
      <c r="F637" s="20">
        <v>2018</v>
      </c>
      <c r="G637" s="20">
        <v>4</v>
      </c>
      <c r="H637" s="20" t="s">
        <v>265</v>
      </c>
      <c r="I637" s="20" t="s">
        <v>46</v>
      </c>
      <c r="J637" s="20">
        <v>12</v>
      </c>
      <c r="K637" s="37">
        <v>6512335.0140000004</v>
      </c>
      <c r="L637" s="37">
        <v>534437.70600000001</v>
      </c>
      <c r="M637" s="37">
        <v>406710.74200000003</v>
      </c>
      <c r="N637" s="37">
        <v>406710.74200000003</v>
      </c>
      <c r="O637" s="37">
        <v>1006001.531</v>
      </c>
      <c r="P637" s="37">
        <v>10821606.128</v>
      </c>
      <c r="Q637" s="37">
        <v>4645625.1040000003</v>
      </c>
      <c r="R637" s="37">
        <v>4065000</v>
      </c>
    </row>
    <row r="638" spans="1:18" ht="13.5" customHeight="1">
      <c r="A638" s="20">
        <v>634</v>
      </c>
      <c r="B638" s="45" t="s">
        <v>287</v>
      </c>
      <c r="C638" s="44" t="s">
        <v>75</v>
      </c>
      <c r="D638" s="45" t="s">
        <v>345</v>
      </c>
      <c r="E638" s="20">
        <v>37</v>
      </c>
      <c r="F638" s="20">
        <v>2019</v>
      </c>
      <c r="G638" s="20">
        <v>1</v>
      </c>
      <c r="H638" s="20" t="s">
        <v>277</v>
      </c>
      <c r="I638" s="20" t="s">
        <v>43</v>
      </c>
      <c r="J638" s="20">
        <v>3</v>
      </c>
      <c r="K638" s="37">
        <v>2364473.1970000002</v>
      </c>
      <c r="L638" s="37">
        <v>276846.93099999998</v>
      </c>
      <c r="M638" s="37">
        <v>198915.99</v>
      </c>
      <c r="N638" s="37">
        <v>198915.99</v>
      </c>
      <c r="O638" s="37">
        <v>991789.85400000005</v>
      </c>
      <c r="P638" s="37">
        <v>11672738.422</v>
      </c>
      <c r="Q638" s="37">
        <v>5297841.4060000004</v>
      </c>
      <c r="R638" s="37">
        <v>4065000</v>
      </c>
    </row>
    <row r="639" spans="1:18" ht="13.5" customHeight="1">
      <c r="A639" s="20">
        <v>635</v>
      </c>
      <c r="B639" s="45" t="s">
        <v>287</v>
      </c>
      <c r="C639" s="44" t="s">
        <v>75</v>
      </c>
      <c r="D639" s="45" t="s">
        <v>345</v>
      </c>
      <c r="E639" s="20">
        <v>37</v>
      </c>
      <c r="F639" s="20">
        <v>2019</v>
      </c>
      <c r="G639" s="20">
        <v>2</v>
      </c>
      <c r="H639" s="20" t="s">
        <v>278</v>
      </c>
      <c r="I639" s="20" t="s">
        <v>44</v>
      </c>
      <c r="J639" s="20">
        <v>6</v>
      </c>
      <c r="K639" s="37">
        <v>4443979.2750000004</v>
      </c>
      <c r="L639" s="37">
        <v>426591.77600000001</v>
      </c>
      <c r="M639" s="37">
        <v>332371.978</v>
      </c>
      <c r="N639" s="37">
        <v>332371.978</v>
      </c>
      <c r="O639" s="37">
        <v>979685.897</v>
      </c>
      <c r="P639" s="37">
        <v>11381508.096000001</v>
      </c>
      <c r="Q639" s="37">
        <v>5035755.0939999996</v>
      </c>
      <c r="R639" s="37">
        <v>4065000</v>
      </c>
    </row>
    <row r="640" spans="1:18" ht="13.5" customHeight="1">
      <c r="A640" s="20">
        <v>636</v>
      </c>
      <c r="B640" s="45" t="s">
        <v>287</v>
      </c>
      <c r="C640" s="44" t="s">
        <v>75</v>
      </c>
      <c r="D640" s="45" t="s">
        <v>345</v>
      </c>
      <c r="E640" s="20">
        <v>37</v>
      </c>
      <c r="F640" s="20">
        <v>2019</v>
      </c>
      <c r="G640" s="20">
        <v>3</v>
      </c>
      <c r="H640" s="20" t="s">
        <v>279</v>
      </c>
      <c r="I640" s="20" t="s">
        <v>51</v>
      </c>
      <c r="J640" s="20">
        <v>9</v>
      </c>
      <c r="K640" s="37">
        <v>6687092.767</v>
      </c>
      <c r="L640" s="37">
        <v>659901.98499999999</v>
      </c>
      <c r="M640" s="37">
        <v>519610.53200000001</v>
      </c>
      <c r="N640" s="37">
        <v>519610.53200000001</v>
      </c>
      <c r="O640" s="37">
        <v>968331.44</v>
      </c>
      <c r="P640" s="37">
        <v>11159193.501</v>
      </c>
      <c r="Q640" s="37">
        <v>4626201.9440000001</v>
      </c>
      <c r="R640" s="37">
        <v>4065000</v>
      </c>
    </row>
    <row r="641" spans="1:18" ht="13.5" customHeight="1">
      <c r="A641" s="20">
        <v>637</v>
      </c>
      <c r="B641" s="45" t="s">
        <v>287</v>
      </c>
      <c r="C641" s="44" t="s">
        <v>75</v>
      </c>
      <c r="D641" s="45" t="s">
        <v>345</v>
      </c>
      <c r="E641" s="20">
        <v>37</v>
      </c>
      <c r="F641" s="20">
        <v>2019</v>
      </c>
      <c r="G641" s="20">
        <v>4</v>
      </c>
      <c r="H641" s="20" t="s">
        <v>281</v>
      </c>
      <c r="I641" s="20" t="s">
        <v>46</v>
      </c>
      <c r="J641" s="20">
        <v>12</v>
      </c>
      <c r="K641" s="37">
        <v>8310310.8470000001</v>
      </c>
      <c r="L641" s="37">
        <v>751104.97900000005</v>
      </c>
      <c r="M641" s="37">
        <v>636934.43500000006</v>
      </c>
      <c r="N641" s="37">
        <v>636934.43500000006</v>
      </c>
      <c r="O641" s="37">
        <v>994509.15099999995</v>
      </c>
      <c r="P641" s="37">
        <v>11047053.18</v>
      </c>
      <c r="Q641" s="37">
        <v>4396737.7209999999</v>
      </c>
      <c r="R641" s="37">
        <v>4065000</v>
      </c>
    </row>
    <row r="642" spans="1:18" ht="13.5" customHeight="1">
      <c r="A642" s="20">
        <v>638</v>
      </c>
      <c r="B642" s="45" t="s">
        <v>287</v>
      </c>
      <c r="C642" s="44" t="s">
        <v>75</v>
      </c>
      <c r="D642" s="45" t="s">
        <v>345</v>
      </c>
      <c r="E642" s="20">
        <v>37</v>
      </c>
      <c r="F642" s="20">
        <v>2020</v>
      </c>
      <c r="G642" s="49">
        <v>1</v>
      </c>
      <c r="H642" s="20" t="s">
        <v>309</v>
      </c>
      <c r="I642" s="20" t="s">
        <v>43</v>
      </c>
      <c r="J642" s="20">
        <v>3</v>
      </c>
      <c r="K642" s="37">
        <v>3113712.5550000002</v>
      </c>
      <c r="L642" s="37">
        <v>346270.397</v>
      </c>
      <c r="M642" s="37">
        <v>209509.56899999999</v>
      </c>
      <c r="N642" s="37">
        <v>209509.56899999999</v>
      </c>
      <c r="O642" s="37">
        <v>977326.23699999996</v>
      </c>
      <c r="P642" s="37">
        <v>12267976.822000001</v>
      </c>
      <c r="Q642" s="37">
        <v>5444771.6399999997</v>
      </c>
      <c r="R642" s="37">
        <v>4065000</v>
      </c>
    </row>
    <row r="643" spans="1:18" ht="13.5" customHeight="1">
      <c r="A643" s="20">
        <v>639</v>
      </c>
      <c r="B643" s="45" t="s">
        <v>287</v>
      </c>
      <c r="C643" s="44" t="s">
        <v>75</v>
      </c>
      <c r="D643" s="45" t="s">
        <v>345</v>
      </c>
      <c r="E643" s="20">
        <v>37</v>
      </c>
      <c r="F643" s="20">
        <v>2020</v>
      </c>
      <c r="G643" s="49">
        <v>2</v>
      </c>
      <c r="H643" s="20" t="s">
        <v>310</v>
      </c>
      <c r="I643" s="20" t="s">
        <v>44</v>
      </c>
      <c r="J643" s="20">
        <v>6</v>
      </c>
      <c r="K643" s="37">
        <v>5061679.5939999996</v>
      </c>
      <c r="L643" s="37">
        <v>444429.61</v>
      </c>
      <c r="M643" s="37">
        <v>295396.70299999998</v>
      </c>
      <c r="N643" s="37">
        <v>295396.70299999998</v>
      </c>
      <c r="O643" s="37">
        <v>997324.42099999997</v>
      </c>
      <c r="P643" s="37">
        <v>12170367.649</v>
      </c>
      <c r="Q643" s="37">
        <v>526127.53339999996</v>
      </c>
      <c r="R643" s="37">
        <v>4065000</v>
      </c>
    </row>
    <row r="644" spans="1:18" ht="13.5" customHeight="1">
      <c r="A644" s="20">
        <v>640</v>
      </c>
      <c r="B644" s="45" t="s">
        <v>287</v>
      </c>
      <c r="C644" s="44" t="s">
        <v>75</v>
      </c>
      <c r="D644" s="45" t="s">
        <v>345</v>
      </c>
      <c r="E644" s="20">
        <v>37</v>
      </c>
      <c r="F644" s="20">
        <v>2020</v>
      </c>
      <c r="G644" s="46">
        <v>3</v>
      </c>
      <c r="H644" s="47" t="s">
        <v>311</v>
      </c>
      <c r="I644" s="47" t="s">
        <v>51</v>
      </c>
      <c r="J644" s="46">
        <v>9</v>
      </c>
      <c r="K644" s="37">
        <v>7420178.4000000004</v>
      </c>
      <c r="L644" s="37">
        <v>672125.60199999996</v>
      </c>
      <c r="M644" s="37">
        <v>456265.21399999998</v>
      </c>
      <c r="N644" s="37">
        <v>456265.21399999998</v>
      </c>
      <c r="O644" s="37">
        <v>1044198.7929999999</v>
      </c>
      <c r="P644" s="37">
        <v>14069128.15</v>
      </c>
      <c r="Q644" s="37">
        <v>5969247.6569999997</v>
      </c>
      <c r="R644" s="37">
        <v>5081250</v>
      </c>
    </row>
    <row r="645" spans="1:18" ht="13.5" customHeight="1">
      <c r="A645" s="20">
        <v>641</v>
      </c>
      <c r="B645" s="45" t="s">
        <v>287</v>
      </c>
      <c r="C645" s="44" t="s">
        <v>160</v>
      </c>
      <c r="D645" s="45" t="s">
        <v>346</v>
      </c>
      <c r="E645" s="20">
        <v>38</v>
      </c>
      <c r="F645" s="20">
        <v>2015</v>
      </c>
      <c r="G645" s="20">
        <v>1</v>
      </c>
      <c r="H645" s="20" t="s">
        <v>202</v>
      </c>
      <c r="I645" s="20" t="s">
        <v>43</v>
      </c>
      <c r="J645" s="20">
        <v>3</v>
      </c>
      <c r="K645" s="35">
        <v>4822124</v>
      </c>
      <c r="L645" s="35">
        <v>1083191</v>
      </c>
      <c r="M645" s="35">
        <v>812393</v>
      </c>
      <c r="N645" s="35">
        <v>812393</v>
      </c>
      <c r="O645" s="35">
        <v>720784</v>
      </c>
      <c r="P645" s="35">
        <v>30836872</v>
      </c>
      <c r="Q645" s="35">
        <v>14624594</v>
      </c>
      <c r="R645" s="35">
        <v>5186372</v>
      </c>
    </row>
    <row r="646" spans="1:18" ht="13.5" customHeight="1">
      <c r="A646" s="20">
        <v>642</v>
      </c>
      <c r="B646" s="45" t="s">
        <v>287</v>
      </c>
      <c r="C646" s="44" t="s">
        <v>160</v>
      </c>
      <c r="D646" s="45" t="s">
        <v>346</v>
      </c>
      <c r="E646" s="20">
        <v>38</v>
      </c>
      <c r="F646" s="20">
        <v>2015</v>
      </c>
      <c r="G646" s="20">
        <v>2</v>
      </c>
      <c r="H646" s="20" t="s">
        <v>203</v>
      </c>
      <c r="I646" s="20" t="s">
        <v>44</v>
      </c>
      <c r="J646" s="20">
        <v>6</v>
      </c>
      <c r="K646" s="35">
        <v>10816683</v>
      </c>
      <c r="L646" s="35">
        <v>1394739</v>
      </c>
      <c r="M646" s="35">
        <v>1033919</v>
      </c>
      <c r="N646" s="35">
        <v>1376789</v>
      </c>
      <c r="O646" s="35">
        <v>747055</v>
      </c>
      <c r="P646" s="35">
        <v>31717618</v>
      </c>
      <c r="Q646" s="35">
        <v>15564449</v>
      </c>
      <c r="R646" s="35">
        <v>5186372</v>
      </c>
    </row>
    <row r="647" spans="1:18" ht="13.5" customHeight="1">
      <c r="A647" s="20">
        <v>643</v>
      </c>
      <c r="B647" s="45" t="s">
        <v>287</v>
      </c>
      <c r="C647" s="44" t="s">
        <v>160</v>
      </c>
      <c r="D647" s="45" t="s">
        <v>346</v>
      </c>
      <c r="E647" s="20">
        <v>38</v>
      </c>
      <c r="F647" s="20">
        <v>2015</v>
      </c>
      <c r="G647" s="20">
        <v>3</v>
      </c>
      <c r="H647" s="20" t="s">
        <v>204</v>
      </c>
      <c r="I647" s="20" t="s">
        <v>51</v>
      </c>
      <c r="J647" s="20">
        <v>9</v>
      </c>
      <c r="K647" s="35">
        <v>14714955</v>
      </c>
      <c r="L647" s="35">
        <v>2072644</v>
      </c>
      <c r="M647" s="35">
        <v>1537617</v>
      </c>
      <c r="N647" s="35">
        <v>1499447</v>
      </c>
      <c r="O647" s="35">
        <v>733052</v>
      </c>
      <c r="P647" s="35">
        <v>30723613</v>
      </c>
      <c r="Q647" s="35">
        <v>15571197</v>
      </c>
      <c r="R647" s="35">
        <v>5186372</v>
      </c>
    </row>
    <row r="648" spans="1:18" ht="13.5" customHeight="1">
      <c r="A648" s="20">
        <v>644</v>
      </c>
      <c r="B648" s="45" t="s">
        <v>287</v>
      </c>
      <c r="C648" s="44" t="s">
        <v>160</v>
      </c>
      <c r="D648" s="45" t="s">
        <v>346</v>
      </c>
      <c r="E648" s="20">
        <v>38</v>
      </c>
      <c r="F648" s="20">
        <v>2015</v>
      </c>
      <c r="G648" s="20">
        <v>4</v>
      </c>
      <c r="H648" s="20" t="s">
        <v>205</v>
      </c>
      <c r="I648" s="20" t="s">
        <v>46</v>
      </c>
      <c r="J648" s="20">
        <v>12</v>
      </c>
      <c r="K648" s="35">
        <v>20679772</v>
      </c>
      <c r="L648" s="35">
        <v>2915593</v>
      </c>
      <c r="M648" s="35">
        <v>2142788</v>
      </c>
      <c r="N648" s="35">
        <v>1901813</v>
      </c>
      <c r="O648" s="35">
        <v>1127498</v>
      </c>
      <c r="P648" s="35">
        <v>29668730</v>
      </c>
      <c r="Q648" s="35">
        <v>14131539</v>
      </c>
      <c r="R648" s="35">
        <v>5186372</v>
      </c>
    </row>
    <row r="649" spans="1:18" ht="13.5" customHeight="1">
      <c r="A649" s="20">
        <v>645</v>
      </c>
      <c r="B649" s="45" t="s">
        <v>287</v>
      </c>
      <c r="C649" s="44" t="s">
        <v>160</v>
      </c>
      <c r="D649" s="45" t="s">
        <v>346</v>
      </c>
      <c r="E649" s="20">
        <v>38</v>
      </c>
      <c r="F649" s="20">
        <v>2016</v>
      </c>
      <c r="G649" s="20">
        <v>1</v>
      </c>
      <c r="H649" s="20" t="s">
        <v>206</v>
      </c>
      <c r="I649" s="20" t="s">
        <v>43</v>
      </c>
      <c r="J649" s="20">
        <v>3</v>
      </c>
      <c r="K649" s="35">
        <v>5511604</v>
      </c>
      <c r="L649" s="35">
        <v>722807</v>
      </c>
      <c r="M649" s="35">
        <v>499232</v>
      </c>
      <c r="N649" s="35">
        <v>440840</v>
      </c>
      <c r="O649" s="35">
        <v>1082002</v>
      </c>
      <c r="P649" s="35">
        <v>32801450</v>
      </c>
      <c r="Q649" s="35">
        <v>16329099</v>
      </c>
      <c r="R649" s="35">
        <v>5186372</v>
      </c>
    </row>
    <row r="650" spans="1:18" ht="13.5" customHeight="1">
      <c r="A650" s="20">
        <v>646</v>
      </c>
      <c r="B650" s="45" t="s">
        <v>287</v>
      </c>
      <c r="C650" s="44" t="s">
        <v>160</v>
      </c>
      <c r="D650" s="45" t="s">
        <v>346</v>
      </c>
      <c r="E650" s="20">
        <v>38</v>
      </c>
      <c r="F650" s="20">
        <v>2016</v>
      </c>
      <c r="G650" s="20">
        <v>2</v>
      </c>
      <c r="H650" s="20" t="s">
        <v>207</v>
      </c>
      <c r="I650" s="20" t="s">
        <v>44</v>
      </c>
      <c r="J650" s="20">
        <v>6</v>
      </c>
      <c r="K650" s="35">
        <v>9567114</v>
      </c>
      <c r="L650" s="35">
        <v>2807913</v>
      </c>
      <c r="M650" s="35">
        <v>-701978</v>
      </c>
      <c r="N650" s="35">
        <v>2117872</v>
      </c>
      <c r="O650" s="35">
        <v>1127498</v>
      </c>
      <c r="P650" s="35">
        <v>29668730</v>
      </c>
      <c r="Q650" s="35">
        <v>14131539</v>
      </c>
      <c r="R650" s="35">
        <v>5186372</v>
      </c>
    </row>
    <row r="651" spans="1:18" ht="13.5" customHeight="1">
      <c r="A651" s="20">
        <v>647</v>
      </c>
      <c r="B651" s="45" t="s">
        <v>287</v>
      </c>
      <c r="C651" s="44" t="s">
        <v>160</v>
      </c>
      <c r="D651" s="45" t="s">
        <v>346</v>
      </c>
      <c r="E651" s="20">
        <v>38</v>
      </c>
      <c r="F651" s="20">
        <v>2016</v>
      </c>
      <c r="G651" s="20">
        <v>3</v>
      </c>
      <c r="H651" s="20" t="s">
        <v>208</v>
      </c>
      <c r="I651" s="20" t="s">
        <v>51</v>
      </c>
      <c r="J651" s="20">
        <v>9</v>
      </c>
      <c r="K651" s="35">
        <v>18119845</v>
      </c>
      <c r="L651" s="35">
        <v>5031978</v>
      </c>
      <c r="M651" s="35">
        <v>3751307</v>
      </c>
      <c r="N651" s="35">
        <v>3743981</v>
      </c>
      <c r="O651" s="35">
        <v>1176487</v>
      </c>
      <c r="P651" s="35">
        <v>39398210</v>
      </c>
      <c r="Q651" s="35">
        <v>20698991</v>
      </c>
      <c r="R651" s="35">
        <v>5186372</v>
      </c>
    </row>
    <row r="652" spans="1:18" ht="13.5" customHeight="1">
      <c r="A652" s="20">
        <v>648</v>
      </c>
      <c r="B652" s="45" t="s">
        <v>287</v>
      </c>
      <c r="C652" s="44" t="s">
        <v>160</v>
      </c>
      <c r="D652" s="45" t="s">
        <v>346</v>
      </c>
      <c r="E652" s="20">
        <v>38</v>
      </c>
      <c r="F652" s="20">
        <v>2016</v>
      </c>
      <c r="G652" s="20">
        <v>4</v>
      </c>
      <c r="H652" s="20" t="s">
        <v>209</v>
      </c>
      <c r="I652" s="20" t="s">
        <v>46</v>
      </c>
      <c r="J652" s="20">
        <v>12</v>
      </c>
      <c r="K652" s="35">
        <v>22406048</v>
      </c>
      <c r="L652" s="35">
        <v>4651687</v>
      </c>
      <c r="M652" s="35">
        <v>3118635</v>
      </c>
      <c r="N652" s="35">
        <v>5435960</v>
      </c>
      <c r="O652" s="35">
        <v>1311956</v>
      </c>
      <c r="P652" s="35">
        <v>40251676</v>
      </c>
      <c r="Q652" s="35">
        <v>20523254</v>
      </c>
      <c r="R652" s="35">
        <v>5186372</v>
      </c>
    </row>
    <row r="653" spans="1:18" ht="13.5" customHeight="1">
      <c r="A653" s="20">
        <v>649</v>
      </c>
      <c r="B653" s="45" t="s">
        <v>287</v>
      </c>
      <c r="C653" s="44" t="s">
        <v>160</v>
      </c>
      <c r="D653" s="45" t="s">
        <v>346</v>
      </c>
      <c r="E653" s="20">
        <v>38</v>
      </c>
      <c r="F653" s="20">
        <v>2017</v>
      </c>
      <c r="G653" s="20">
        <v>1</v>
      </c>
      <c r="H653" s="20" t="s">
        <v>210</v>
      </c>
      <c r="I653" s="20" t="s">
        <v>43</v>
      </c>
      <c r="J653" s="20">
        <v>3</v>
      </c>
      <c r="K653" s="35">
        <v>6744640</v>
      </c>
      <c r="L653" s="35">
        <v>705693</v>
      </c>
      <c r="M653" s="35">
        <v>515656</v>
      </c>
      <c r="N653" s="35">
        <v>369219</v>
      </c>
      <c r="O653" s="35">
        <v>1318097</v>
      </c>
      <c r="P653" s="35">
        <v>42020601</v>
      </c>
      <c r="Q653" s="35">
        <v>21947542</v>
      </c>
      <c r="R653" s="35">
        <v>5186372</v>
      </c>
    </row>
    <row r="654" spans="1:18" ht="13.5" customHeight="1">
      <c r="A654" s="20">
        <v>650</v>
      </c>
      <c r="B654" s="45" t="s">
        <v>287</v>
      </c>
      <c r="C654" s="44" t="s">
        <v>160</v>
      </c>
      <c r="D654" s="45" t="s">
        <v>346</v>
      </c>
      <c r="E654" s="20">
        <v>38</v>
      </c>
      <c r="F654" s="20">
        <v>2017</v>
      </c>
      <c r="G654" s="20">
        <v>2</v>
      </c>
      <c r="H654" s="20" t="s">
        <v>212</v>
      </c>
      <c r="I654" s="20" t="s">
        <v>44</v>
      </c>
      <c r="J654" s="20">
        <v>6</v>
      </c>
      <c r="K654" s="35">
        <v>11085915</v>
      </c>
      <c r="L654" s="35">
        <v>2485820</v>
      </c>
      <c r="M654" s="35">
        <v>1729365</v>
      </c>
      <c r="N654" s="35">
        <v>1556062</v>
      </c>
      <c r="O654" s="35">
        <v>1292352</v>
      </c>
      <c r="P654" s="35">
        <v>40196141</v>
      </c>
      <c r="Q654" s="35">
        <v>19909606</v>
      </c>
      <c r="R654" s="35">
        <v>5186372</v>
      </c>
    </row>
    <row r="655" spans="1:18" ht="13.5" customHeight="1">
      <c r="A655" s="20">
        <v>651</v>
      </c>
      <c r="B655" s="45" t="s">
        <v>287</v>
      </c>
      <c r="C655" s="44" t="s">
        <v>160</v>
      </c>
      <c r="D655" s="45" t="s">
        <v>346</v>
      </c>
      <c r="E655" s="20">
        <v>38</v>
      </c>
      <c r="F655" s="20">
        <v>2017</v>
      </c>
      <c r="G655" s="20">
        <v>3</v>
      </c>
      <c r="H655" s="20" t="s">
        <v>213</v>
      </c>
      <c r="I655" s="20" t="s">
        <v>51</v>
      </c>
      <c r="J655" s="20">
        <v>9</v>
      </c>
      <c r="K655" s="35">
        <v>15175940</v>
      </c>
      <c r="L655" s="35">
        <v>3187693</v>
      </c>
      <c r="M655" s="35">
        <v>2390770</v>
      </c>
      <c r="N655" s="35">
        <v>2146876</v>
      </c>
      <c r="O655" s="35">
        <v>1306715</v>
      </c>
      <c r="P655" s="35">
        <v>41198719</v>
      </c>
      <c r="Q655" s="35">
        <v>20503106</v>
      </c>
      <c r="R655" s="35">
        <v>5186372</v>
      </c>
    </row>
    <row r="656" spans="1:18" ht="13.5" customHeight="1">
      <c r="A656" s="20">
        <v>652</v>
      </c>
      <c r="B656" s="45" t="s">
        <v>287</v>
      </c>
      <c r="C656" s="44" t="s">
        <v>160</v>
      </c>
      <c r="D656" s="45" t="s">
        <v>346</v>
      </c>
      <c r="E656" s="20">
        <v>38</v>
      </c>
      <c r="F656" s="20">
        <v>2017</v>
      </c>
      <c r="G656" s="20">
        <v>4</v>
      </c>
      <c r="H656" s="20" t="s">
        <v>211</v>
      </c>
      <c r="I656" s="20" t="s">
        <v>46</v>
      </c>
      <c r="J656" s="20">
        <v>12</v>
      </c>
      <c r="K656" s="35">
        <v>26411922</v>
      </c>
      <c r="L656" s="35">
        <v>3570285</v>
      </c>
      <c r="M656" s="35">
        <v>2470291</v>
      </c>
      <c r="N656" s="35">
        <v>2140991</v>
      </c>
      <c r="O656" s="35">
        <v>2488615</v>
      </c>
      <c r="P656" s="35">
        <v>43134490</v>
      </c>
      <c r="Q656" s="35">
        <v>22357448</v>
      </c>
      <c r="R656" s="35">
        <v>5186372</v>
      </c>
    </row>
    <row r="657" spans="1:18" ht="13.5" customHeight="1">
      <c r="A657" s="20">
        <v>653</v>
      </c>
      <c r="B657" s="45" t="s">
        <v>287</v>
      </c>
      <c r="C657" s="44" t="s">
        <v>160</v>
      </c>
      <c r="D657" s="45" t="s">
        <v>346</v>
      </c>
      <c r="E657" s="20">
        <v>38</v>
      </c>
      <c r="F657" s="20">
        <v>2018</v>
      </c>
      <c r="G657" s="20">
        <v>1</v>
      </c>
      <c r="H657" s="20" t="s">
        <v>257</v>
      </c>
      <c r="I657" s="20" t="s">
        <v>43</v>
      </c>
      <c r="J657" s="20">
        <v>3</v>
      </c>
      <c r="K657" s="35">
        <v>7715512</v>
      </c>
      <c r="L657" s="35">
        <v>928835</v>
      </c>
      <c r="M657" s="35">
        <v>712477</v>
      </c>
      <c r="N657" s="35">
        <v>741094</v>
      </c>
      <c r="O657" s="35">
        <v>2465921</v>
      </c>
      <c r="P657" s="35">
        <v>51554836</v>
      </c>
      <c r="Q657" s="35">
        <v>29755774</v>
      </c>
      <c r="R657" s="35">
        <v>5186372</v>
      </c>
    </row>
    <row r="658" spans="1:18" ht="13.5" customHeight="1">
      <c r="A658" s="20">
        <v>654</v>
      </c>
      <c r="B658" s="45" t="s">
        <v>287</v>
      </c>
      <c r="C658" s="21" t="s">
        <v>160</v>
      </c>
      <c r="D658" s="45" t="s">
        <v>346</v>
      </c>
      <c r="E658" s="20">
        <v>38</v>
      </c>
      <c r="F658" s="20">
        <v>2018</v>
      </c>
      <c r="G658" s="20">
        <v>2</v>
      </c>
      <c r="H658" s="20" t="s">
        <v>264</v>
      </c>
      <c r="I658" s="20" t="s">
        <v>44</v>
      </c>
      <c r="J658" s="20">
        <f>G658*3</f>
        <v>6</v>
      </c>
      <c r="K658" s="37">
        <v>17475967</v>
      </c>
      <c r="L658" s="37">
        <v>3239201</v>
      </c>
      <c r="M658" s="37">
        <v>2430354</v>
      </c>
      <c r="N658" s="37">
        <v>2432277</v>
      </c>
      <c r="O658" s="37">
        <v>2914824</v>
      </c>
      <c r="P658" s="37">
        <v>53009571</v>
      </c>
      <c r="Q658" s="37">
        <v>27242253</v>
      </c>
      <c r="R658" s="37">
        <v>5186372</v>
      </c>
    </row>
    <row r="659" spans="1:18" ht="13.5" customHeight="1">
      <c r="A659" s="20">
        <v>655</v>
      </c>
      <c r="B659" s="45" t="s">
        <v>287</v>
      </c>
      <c r="C659" s="21" t="s">
        <v>160</v>
      </c>
      <c r="D659" s="45" t="s">
        <v>346</v>
      </c>
      <c r="E659" s="20">
        <v>38</v>
      </c>
      <c r="F659" s="20">
        <v>2018</v>
      </c>
      <c r="G659" s="20">
        <v>3</v>
      </c>
      <c r="H659" s="20" t="s">
        <v>256</v>
      </c>
      <c r="I659" s="20" t="s">
        <v>51</v>
      </c>
      <c r="J659" s="20">
        <f>G659*3</f>
        <v>9</v>
      </c>
      <c r="K659" s="37">
        <v>27008578</v>
      </c>
      <c r="L659" s="37">
        <v>2900347</v>
      </c>
      <c r="M659" s="37">
        <v>2117167</v>
      </c>
      <c r="N659" s="37">
        <v>2117167</v>
      </c>
      <c r="O659" s="37">
        <v>3083691</v>
      </c>
      <c r="P659" s="37">
        <v>51079522</v>
      </c>
      <c r="Q659" s="37">
        <v>27018614</v>
      </c>
      <c r="R659" s="37">
        <v>5186372</v>
      </c>
    </row>
    <row r="660" spans="1:18" ht="13.5" customHeight="1">
      <c r="A660" s="20">
        <v>656</v>
      </c>
      <c r="B660" s="45" t="s">
        <v>287</v>
      </c>
      <c r="C660" s="21" t="s">
        <v>160</v>
      </c>
      <c r="D660" s="45" t="s">
        <v>346</v>
      </c>
      <c r="E660" s="20">
        <v>38</v>
      </c>
      <c r="F660" s="20">
        <v>2018</v>
      </c>
      <c r="G660" s="20">
        <v>4</v>
      </c>
      <c r="H660" s="20" t="s">
        <v>265</v>
      </c>
      <c r="I660" s="20" t="s">
        <v>46</v>
      </c>
      <c r="J660" s="20">
        <v>12</v>
      </c>
      <c r="K660" s="37">
        <v>34185991</v>
      </c>
      <c r="L660" s="37">
        <v>4359355</v>
      </c>
      <c r="M660" s="37">
        <v>3322113</v>
      </c>
      <c r="N660" s="37">
        <v>6879724</v>
      </c>
      <c r="O660" s="37">
        <v>3395476</v>
      </c>
      <c r="P660" s="37">
        <v>57637329</v>
      </c>
      <c r="Q660" s="37">
        <v>28689113</v>
      </c>
      <c r="R660" s="37">
        <v>5186372</v>
      </c>
    </row>
    <row r="661" spans="1:18" ht="13.5" customHeight="1">
      <c r="A661" s="20">
        <v>657</v>
      </c>
      <c r="B661" s="45" t="s">
        <v>287</v>
      </c>
      <c r="C661" s="21" t="s">
        <v>160</v>
      </c>
      <c r="D661" s="45" t="s">
        <v>346</v>
      </c>
      <c r="E661" s="20">
        <v>38</v>
      </c>
      <c r="F661" s="20">
        <v>2019</v>
      </c>
      <c r="G661" s="20">
        <v>1</v>
      </c>
      <c r="H661" s="20" t="s">
        <v>277</v>
      </c>
      <c r="I661" s="20" t="s">
        <v>43</v>
      </c>
      <c r="J661" s="20">
        <v>3</v>
      </c>
      <c r="K661" s="37">
        <v>5435494</v>
      </c>
      <c r="L661" s="37">
        <v>99453</v>
      </c>
      <c r="M661" s="37">
        <v>74589</v>
      </c>
      <c r="N661" s="37">
        <v>74127</v>
      </c>
      <c r="O661" s="37">
        <v>3544075</v>
      </c>
      <c r="P661" s="37">
        <v>56624574</v>
      </c>
      <c r="Q661" s="37">
        <v>27276891</v>
      </c>
      <c r="R661" s="37">
        <v>5186372</v>
      </c>
    </row>
    <row r="662" spans="1:18" ht="13.5" customHeight="1">
      <c r="A662" s="20">
        <v>658</v>
      </c>
      <c r="B662" s="45" t="s">
        <v>287</v>
      </c>
      <c r="C662" s="21" t="s">
        <v>160</v>
      </c>
      <c r="D662" s="45" t="s">
        <v>346</v>
      </c>
      <c r="E662" s="20">
        <v>38</v>
      </c>
      <c r="F662" s="20">
        <v>2019</v>
      </c>
      <c r="G662" s="20">
        <v>2</v>
      </c>
      <c r="H662" s="20" t="s">
        <v>278</v>
      </c>
      <c r="I662" s="20" t="s">
        <v>44</v>
      </c>
      <c r="J662" s="20">
        <v>6</v>
      </c>
      <c r="K662" s="37">
        <v>19738538</v>
      </c>
      <c r="L662" s="37">
        <v>1171951</v>
      </c>
      <c r="M662" s="37">
        <v>864311</v>
      </c>
      <c r="N662" s="37">
        <v>933466</v>
      </c>
      <c r="O662" s="37">
        <v>4184719</v>
      </c>
      <c r="P662" s="37">
        <v>59866155</v>
      </c>
      <c r="Q662" s="37">
        <v>30161872</v>
      </c>
      <c r="R662" s="37">
        <v>5186372</v>
      </c>
    </row>
    <row r="663" spans="1:18" ht="13.5" customHeight="1">
      <c r="A663" s="20">
        <v>659</v>
      </c>
      <c r="B663" s="45" t="s">
        <v>287</v>
      </c>
      <c r="C663" s="21" t="s">
        <v>160</v>
      </c>
      <c r="D663" s="45" t="s">
        <v>346</v>
      </c>
      <c r="E663" s="20">
        <v>38</v>
      </c>
      <c r="F663" s="20">
        <v>2019</v>
      </c>
      <c r="G663" s="20">
        <v>3</v>
      </c>
      <c r="H663" s="20" t="s">
        <v>279</v>
      </c>
      <c r="I663" s="20" t="s">
        <v>51</v>
      </c>
      <c r="J663" s="20">
        <v>9</v>
      </c>
      <c r="K663" s="37">
        <v>30075320</v>
      </c>
      <c r="L663" s="37">
        <v>1452675</v>
      </c>
      <c r="M663" s="37">
        <v>1002464</v>
      </c>
      <c r="N663" s="37">
        <v>969105</v>
      </c>
      <c r="O663" s="37">
        <v>4055272</v>
      </c>
      <c r="P663" s="37">
        <v>58779346</v>
      </c>
      <c r="Q663" s="37">
        <v>28987551</v>
      </c>
      <c r="R663" s="37">
        <v>5186372</v>
      </c>
    </row>
    <row r="664" spans="1:18" ht="13.5" customHeight="1">
      <c r="A664" s="20">
        <v>660</v>
      </c>
      <c r="B664" s="45" t="s">
        <v>287</v>
      </c>
      <c r="C664" s="44" t="s">
        <v>181</v>
      </c>
      <c r="D664" s="45" t="s">
        <v>347</v>
      </c>
      <c r="E664" s="20">
        <v>39</v>
      </c>
      <c r="F664" s="20">
        <v>2015</v>
      </c>
      <c r="G664" s="20">
        <v>1</v>
      </c>
      <c r="H664" s="20" t="s">
        <v>202</v>
      </c>
      <c r="I664" s="20" t="s">
        <v>43</v>
      </c>
      <c r="J664" s="20">
        <v>3</v>
      </c>
      <c r="K664" s="35">
        <v>2107413</v>
      </c>
      <c r="L664" s="35">
        <v>130455</v>
      </c>
      <c r="M664" s="35">
        <v>117367</v>
      </c>
      <c r="N664" s="35">
        <v>117367</v>
      </c>
      <c r="O664" s="35">
        <v>2070529</v>
      </c>
      <c r="P664" s="35">
        <v>20988144</v>
      </c>
      <c r="Q664" s="35">
        <v>8895859</v>
      </c>
      <c r="R664" s="35">
        <v>7364754</v>
      </c>
    </row>
    <row r="665" spans="1:18" ht="13.5" customHeight="1">
      <c r="A665" s="20">
        <v>661</v>
      </c>
      <c r="B665" s="45" t="s">
        <v>287</v>
      </c>
      <c r="C665" s="44" t="s">
        <v>181</v>
      </c>
      <c r="D665" s="45" t="s">
        <v>347</v>
      </c>
      <c r="E665" s="20">
        <v>39</v>
      </c>
      <c r="F665" s="20">
        <v>2016</v>
      </c>
      <c r="G665" s="20">
        <v>1</v>
      </c>
      <c r="H665" s="20" t="s">
        <v>206</v>
      </c>
      <c r="I665" s="20" t="s">
        <v>43</v>
      </c>
      <c r="J665" s="20">
        <v>3</v>
      </c>
      <c r="K665" s="35">
        <v>2072825</v>
      </c>
      <c r="L665" s="35">
        <v>-142363</v>
      </c>
      <c r="M665" s="35">
        <v>-140556</v>
      </c>
      <c r="N665" s="35">
        <v>-140556</v>
      </c>
      <c r="O665" s="35">
        <v>2235927</v>
      </c>
      <c r="P665" s="35">
        <v>21436369</v>
      </c>
      <c r="Q665" s="35">
        <v>11131945</v>
      </c>
      <c r="R665" s="35">
        <v>7364754</v>
      </c>
    </row>
    <row r="666" spans="1:18" ht="13.5" customHeight="1">
      <c r="A666" s="20">
        <v>662</v>
      </c>
      <c r="B666" s="45" t="s">
        <v>287</v>
      </c>
      <c r="C666" s="44" t="s">
        <v>181</v>
      </c>
      <c r="D666" s="45" t="s">
        <v>347</v>
      </c>
      <c r="E666" s="20">
        <v>39</v>
      </c>
      <c r="F666" s="20">
        <v>2016</v>
      </c>
      <c r="G666" s="20">
        <v>4</v>
      </c>
      <c r="H666" s="20" t="s">
        <v>209</v>
      </c>
      <c r="I666" s="20" t="s">
        <v>46</v>
      </c>
      <c r="J666" s="20">
        <v>12</v>
      </c>
      <c r="K666" s="35">
        <v>8456458</v>
      </c>
      <c r="L666" s="35">
        <v>-1264660</v>
      </c>
      <c r="M666" s="35">
        <v>-1735223</v>
      </c>
      <c r="N666" s="35">
        <v>-1768329</v>
      </c>
      <c r="O666" s="35">
        <v>2235928</v>
      </c>
      <c r="P666" s="35">
        <v>21436369</v>
      </c>
      <c r="Q666" s="35">
        <v>11131946</v>
      </c>
      <c r="R666" s="35">
        <v>7364754</v>
      </c>
    </row>
    <row r="667" spans="1:18" ht="13.5" customHeight="1">
      <c r="A667" s="20">
        <v>663</v>
      </c>
      <c r="B667" s="45" t="s">
        <v>287</v>
      </c>
      <c r="C667" s="44" t="s">
        <v>181</v>
      </c>
      <c r="D667" s="45" t="s">
        <v>347</v>
      </c>
      <c r="E667" s="20">
        <v>39</v>
      </c>
      <c r="F667" s="20">
        <v>2017</v>
      </c>
      <c r="G667" s="20">
        <v>1</v>
      </c>
      <c r="H667" s="20" t="s">
        <v>210</v>
      </c>
      <c r="I667" s="20" t="s">
        <v>43</v>
      </c>
      <c r="J667" s="20">
        <v>3</v>
      </c>
      <c r="K667" s="35">
        <v>2216557</v>
      </c>
      <c r="L667" s="35">
        <v>-278151</v>
      </c>
      <c r="M667" s="35">
        <v>-305967</v>
      </c>
      <c r="N667" s="35">
        <v>-305967</v>
      </c>
      <c r="O667" s="35">
        <v>2232013</v>
      </c>
      <c r="P667" s="35">
        <v>22090239</v>
      </c>
      <c r="Q667" s="35">
        <v>12063966</v>
      </c>
      <c r="R667" s="35">
        <v>7364754</v>
      </c>
    </row>
    <row r="668" spans="1:18" ht="13.5" customHeight="1">
      <c r="A668" s="20">
        <v>664</v>
      </c>
      <c r="B668" s="45" t="s">
        <v>287</v>
      </c>
      <c r="C668" s="44" t="s">
        <v>181</v>
      </c>
      <c r="D668" s="45" t="s">
        <v>347</v>
      </c>
      <c r="E668" s="20">
        <v>39</v>
      </c>
      <c r="F668" s="20">
        <v>2017</v>
      </c>
      <c r="G668" s="20">
        <v>2</v>
      </c>
      <c r="H668" s="20" t="s">
        <v>212</v>
      </c>
      <c r="I668" s="20" t="s">
        <v>44</v>
      </c>
      <c r="J668" s="20">
        <v>6</v>
      </c>
      <c r="K668" s="35">
        <v>4537026</v>
      </c>
      <c r="L668" s="35">
        <v>-866583</v>
      </c>
      <c r="M668" s="35">
        <v>-953241</v>
      </c>
      <c r="N668" s="35">
        <v>-953241</v>
      </c>
      <c r="O668" s="35">
        <v>2204393</v>
      </c>
      <c r="P668" s="35">
        <v>22190673</v>
      </c>
      <c r="Q668" s="35">
        <v>12752831</v>
      </c>
      <c r="R668" s="35">
        <v>7364754</v>
      </c>
    </row>
    <row r="669" spans="1:18" ht="13.5" customHeight="1">
      <c r="A669" s="20">
        <v>665</v>
      </c>
      <c r="B669" s="45" t="s">
        <v>287</v>
      </c>
      <c r="C669" s="44" t="s">
        <v>181</v>
      </c>
      <c r="D669" s="45" t="s">
        <v>347</v>
      </c>
      <c r="E669" s="20">
        <v>39</v>
      </c>
      <c r="F669" s="20">
        <v>2017</v>
      </c>
      <c r="G669" s="20">
        <v>3</v>
      </c>
      <c r="H669" s="20" t="s">
        <v>213</v>
      </c>
      <c r="I669" s="20" t="s">
        <v>51</v>
      </c>
      <c r="J669" s="20">
        <v>9</v>
      </c>
      <c r="K669" s="35">
        <v>6564771</v>
      </c>
      <c r="L669" s="35">
        <v>-1921721</v>
      </c>
      <c r="M669" s="35">
        <v>-2113893</v>
      </c>
      <c r="N669" s="35">
        <v>-2113893</v>
      </c>
      <c r="O669" s="35">
        <v>2142073</v>
      </c>
      <c r="P669" s="35">
        <v>21618372</v>
      </c>
      <c r="Q669" s="35">
        <v>13427841</v>
      </c>
      <c r="R669" s="35">
        <v>7364754</v>
      </c>
    </row>
    <row r="670" spans="1:18" ht="13.5" customHeight="1">
      <c r="A670" s="20">
        <v>666</v>
      </c>
      <c r="B670" s="45" t="s">
        <v>287</v>
      </c>
      <c r="C670" s="21" t="s">
        <v>181</v>
      </c>
      <c r="D670" s="45" t="s">
        <v>347</v>
      </c>
      <c r="E670" s="20">
        <v>39</v>
      </c>
      <c r="F670" s="20">
        <v>2017</v>
      </c>
      <c r="G670" s="20">
        <v>4</v>
      </c>
      <c r="H670" s="20" t="s">
        <v>211</v>
      </c>
      <c r="I670" s="20" t="s">
        <v>46</v>
      </c>
      <c r="J670" s="20">
        <f>G670*3</f>
        <v>12</v>
      </c>
      <c r="K670" s="37">
        <v>9180270</v>
      </c>
      <c r="L670" s="37">
        <v>-3426517</v>
      </c>
      <c r="M670" s="37">
        <v>-3362081</v>
      </c>
      <c r="N670" s="37">
        <v>-2907085</v>
      </c>
      <c r="O670" s="37">
        <v>2017994</v>
      </c>
      <c r="P670" s="37">
        <v>24089257</v>
      </c>
      <c r="Q670" s="37">
        <v>16758123</v>
      </c>
      <c r="R670" s="37">
        <v>7364754</v>
      </c>
    </row>
    <row r="671" spans="1:18" ht="13.5" customHeight="1">
      <c r="A671" s="20">
        <v>667</v>
      </c>
      <c r="B671" s="45" t="s">
        <v>287</v>
      </c>
      <c r="C671" s="21" t="s">
        <v>181</v>
      </c>
      <c r="D671" s="45" t="s">
        <v>347</v>
      </c>
      <c r="E671" s="20">
        <v>39</v>
      </c>
      <c r="F671" s="20">
        <v>2018</v>
      </c>
      <c r="G671" s="20">
        <v>1</v>
      </c>
      <c r="H671" s="20" t="s">
        <v>257</v>
      </c>
      <c r="I671" s="20" t="s">
        <v>43</v>
      </c>
      <c r="J671" s="20">
        <f>G671*3</f>
        <v>3</v>
      </c>
      <c r="K671" s="37">
        <v>2534034</v>
      </c>
      <c r="L671" s="37">
        <v>463121</v>
      </c>
      <c r="M671" s="37">
        <v>416809</v>
      </c>
      <c r="N671" s="37">
        <v>454104</v>
      </c>
      <c r="O671" s="37">
        <v>1820440</v>
      </c>
      <c r="P671" s="37">
        <v>23800216</v>
      </c>
      <c r="Q671" s="37">
        <v>16195493</v>
      </c>
      <c r="R671" s="37">
        <v>7364754</v>
      </c>
    </row>
    <row r="672" spans="1:18" ht="13.5" customHeight="1">
      <c r="A672" s="20">
        <v>668</v>
      </c>
      <c r="B672" s="45" t="s">
        <v>287</v>
      </c>
      <c r="C672" s="21" t="s">
        <v>181</v>
      </c>
      <c r="D672" s="45" t="s">
        <v>347</v>
      </c>
      <c r="E672" s="20">
        <v>39</v>
      </c>
      <c r="F672" s="20">
        <v>2018</v>
      </c>
      <c r="G672" s="20">
        <v>2</v>
      </c>
      <c r="H672" s="20" t="s">
        <v>264</v>
      </c>
      <c r="I672" s="20" t="s">
        <v>44</v>
      </c>
      <c r="J672" s="20">
        <f>G672*3</f>
        <v>6</v>
      </c>
      <c r="K672" s="37">
        <v>5447455</v>
      </c>
      <c r="L672" s="37">
        <v>415192</v>
      </c>
      <c r="M672" s="37">
        <v>456712</v>
      </c>
      <c r="N672" s="37">
        <v>456712</v>
      </c>
      <c r="O672" s="37">
        <v>2064849</v>
      </c>
      <c r="P672" s="37">
        <v>27806467</v>
      </c>
      <c r="Q672" s="37">
        <v>20120450</v>
      </c>
      <c r="R672" s="37">
        <v>7364754</v>
      </c>
    </row>
    <row r="673" spans="1:18" ht="13.5" customHeight="1">
      <c r="A673" s="20">
        <v>669</v>
      </c>
      <c r="B673" s="45" t="s">
        <v>287</v>
      </c>
      <c r="C673" s="21" t="s">
        <v>181</v>
      </c>
      <c r="D673" s="45" t="s">
        <v>347</v>
      </c>
      <c r="E673" s="20">
        <v>39</v>
      </c>
      <c r="F673" s="20">
        <v>2018</v>
      </c>
      <c r="G673" s="20">
        <v>3</v>
      </c>
      <c r="H673" s="20" t="s">
        <v>256</v>
      </c>
      <c r="I673" s="20" t="s">
        <v>51</v>
      </c>
      <c r="J673" s="20">
        <f>G673*3</f>
        <v>9</v>
      </c>
      <c r="K673" s="37">
        <v>8124621</v>
      </c>
      <c r="L673" s="37">
        <v>789387</v>
      </c>
      <c r="M673" s="37">
        <v>658818</v>
      </c>
      <c r="N673" s="37">
        <v>658818</v>
      </c>
      <c r="O673" s="37">
        <v>2014814</v>
      </c>
      <c r="P673" s="37">
        <v>26844746</v>
      </c>
      <c r="Q673" s="37">
        <v>18854794</v>
      </c>
      <c r="R673" s="37">
        <v>7364754</v>
      </c>
    </row>
    <row r="674" spans="1:18" ht="13.5" customHeight="1">
      <c r="A674" s="20">
        <v>670</v>
      </c>
      <c r="B674" s="45" t="s">
        <v>287</v>
      </c>
      <c r="C674" s="21" t="s">
        <v>181</v>
      </c>
      <c r="D674" s="45" t="s">
        <v>347</v>
      </c>
      <c r="E674" s="20">
        <v>39</v>
      </c>
      <c r="F674" s="20">
        <v>2018</v>
      </c>
      <c r="G674" s="20">
        <v>4</v>
      </c>
      <c r="H674" s="20" t="s">
        <v>265</v>
      </c>
      <c r="I674" s="20" t="s">
        <v>46</v>
      </c>
      <c r="J674" s="20">
        <v>12</v>
      </c>
      <c r="K674" s="37">
        <v>11353294</v>
      </c>
      <c r="L674" s="37">
        <v>3284554</v>
      </c>
      <c r="M674" s="37">
        <v>3017572</v>
      </c>
      <c r="N674" s="37">
        <v>3080924</v>
      </c>
      <c r="O674" s="37">
        <v>1838849</v>
      </c>
      <c r="P674" s="37">
        <v>28712246</v>
      </c>
      <c r="Q674" s="37">
        <v>18300188</v>
      </c>
      <c r="R674" s="37">
        <v>7364754</v>
      </c>
    </row>
    <row r="675" spans="1:18" ht="13.5" customHeight="1">
      <c r="A675" s="20">
        <v>671</v>
      </c>
      <c r="B675" s="45" t="s">
        <v>287</v>
      </c>
      <c r="C675" s="21" t="s">
        <v>181</v>
      </c>
      <c r="D675" s="45" t="s">
        <v>347</v>
      </c>
      <c r="E675" s="20">
        <v>39</v>
      </c>
      <c r="F675" s="20">
        <v>2019</v>
      </c>
      <c r="G675" s="20">
        <v>1</v>
      </c>
      <c r="H675" s="20" t="s">
        <v>277</v>
      </c>
      <c r="I675" s="20" t="s">
        <v>43</v>
      </c>
      <c r="J675" s="20">
        <v>3</v>
      </c>
      <c r="K675" s="37">
        <v>4793662</v>
      </c>
      <c r="L675" s="37">
        <v>-39674</v>
      </c>
      <c r="M675" s="37">
        <v>-43642</v>
      </c>
      <c r="N675" s="37">
        <v>-63649</v>
      </c>
      <c r="O675" s="37">
        <v>2075736</v>
      </c>
      <c r="P675" s="37">
        <v>32893950</v>
      </c>
      <c r="Q675" s="37">
        <v>22329586</v>
      </c>
      <c r="R675" s="37">
        <v>7364754</v>
      </c>
    </row>
    <row r="676" spans="1:18" ht="13.5" customHeight="1">
      <c r="A676" s="20">
        <v>672</v>
      </c>
      <c r="B676" s="45" t="s">
        <v>287</v>
      </c>
      <c r="C676" s="21" t="s">
        <v>181</v>
      </c>
      <c r="D676" s="45" t="s">
        <v>347</v>
      </c>
      <c r="E676" s="20">
        <v>39</v>
      </c>
      <c r="F676" s="20">
        <v>2019</v>
      </c>
      <c r="G676" s="20">
        <v>2</v>
      </c>
      <c r="H676" s="20" t="s">
        <v>278</v>
      </c>
      <c r="I676" s="20" t="s">
        <v>44</v>
      </c>
      <c r="J676" s="20">
        <v>6</v>
      </c>
      <c r="K676" s="37">
        <v>6062519</v>
      </c>
      <c r="L676" s="37">
        <v>557510</v>
      </c>
      <c r="M676" s="37">
        <v>501759</v>
      </c>
      <c r="N676" s="37">
        <v>2424573</v>
      </c>
      <c r="O676" s="37">
        <v>2068390</v>
      </c>
      <c r="P676" s="37">
        <v>32126434</v>
      </c>
      <c r="Q676" s="37">
        <v>19321900</v>
      </c>
      <c r="R676" s="37">
        <v>7364754</v>
      </c>
    </row>
    <row r="677" spans="1:18" ht="13.5" customHeight="1">
      <c r="A677" s="20">
        <v>673</v>
      </c>
      <c r="B677" s="45" t="s">
        <v>287</v>
      </c>
      <c r="C677" s="21" t="s">
        <v>181</v>
      </c>
      <c r="D677" s="45" t="s">
        <v>347</v>
      </c>
      <c r="E677" s="20">
        <v>39</v>
      </c>
      <c r="F677" s="20">
        <v>2019</v>
      </c>
      <c r="G677" s="20">
        <v>3</v>
      </c>
      <c r="H677" s="20" t="s">
        <v>279</v>
      </c>
      <c r="I677" s="20" t="s">
        <v>51</v>
      </c>
      <c r="J677" s="20">
        <v>9</v>
      </c>
      <c r="K677" s="37">
        <v>9192499</v>
      </c>
      <c r="L677" s="37">
        <v>3131496</v>
      </c>
      <c r="M677" s="37">
        <v>2818347</v>
      </c>
      <c r="N677" s="37">
        <v>4231079</v>
      </c>
      <c r="O677" s="37">
        <v>2047725</v>
      </c>
      <c r="P677" s="37">
        <v>35521215</v>
      </c>
      <c r="Q677" s="37">
        <v>20878078</v>
      </c>
      <c r="R677" s="37">
        <v>7364754</v>
      </c>
    </row>
    <row r="678" spans="1:18" ht="13.5" customHeight="1">
      <c r="A678" s="20">
        <v>674</v>
      </c>
      <c r="B678" s="45" t="s">
        <v>287</v>
      </c>
      <c r="C678" s="21" t="s">
        <v>181</v>
      </c>
      <c r="D678" s="45" t="s">
        <v>347</v>
      </c>
      <c r="E678" s="20">
        <v>39</v>
      </c>
      <c r="F678" s="20">
        <v>2019</v>
      </c>
      <c r="G678" s="20">
        <v>4</v>
      </c>
      <c r="H678" s="20" t="s">
        <v>281</v>
      </c>
      <c r="I678" s="20" t="s">
        <v>46</v>
      </c>
      <c r="J678" s="20">
        <v>12</v>
      </c>
      <c r="K678" s="37">
        <v>12199953</v>
      </c>
      <c r="L678" s="37">
        <v>3324722</v>
      </c>
      <c r="M678" s="37">
        <v>2991698</v>
      </c>
      <c r="N678" s="37">
        <v>3744409</v>
      </c>
      <c r="O678" s="37">
        <v>2141007</v>
      </c>
      <c r="P678" s="37">
        <v>35100820</v>
      </c>
      <c r="Q678" s="37">
        <v>20646772</v>
      </c>
      <c r="R678" s="37">
        <v>7364754</v>
      </c>
    </row>
    <row r="679" spans="1:18" ht="13.5" customHeight="1">
      <c r="A679" s="20">
        <v>675</v>
      </c>
      <c r="B679" s="45" t="s">
        <v>287</v>
      </c>
      <c r="C679" s="21" t="s">
        <v>181</v>
      </c>
      <c r="D679" s="45" t="s">
        <v>347</v>
      </c>
      <c r="E679" s="20">
        <v>39</v>
      </c>
      <c r="F679" s="20">
        <v>2020</v>
      </c>
      <c r="G679" s="49">
        <v>1</v>
      </c>
      <c r="H679" s="20" t="s">
        <v>309</v>
      </c>
      <c r="I679" s="20" t="s">
        <v>43</v>
      </c>
      <c r="J679" s="20">
        <v>3</v>
      </c>
      <c r="K679" s="37">
        <v>4575086</v>
      </c>
      <c r="L679" s="37">
        <v>521393</v>
      </c>
      <c r="M679" s="37">
        <v>475117</v>
      </c>
      <c r="N679" s="37">
        <v>233225</v>
      </c>
      <c r="O679" s="37">
        <v>2182593</v>
      </c>
      <c r="P679" s="37">
        <v>36131360</v>
      </c>
      <c r="Q679" s="37">
        <v>21012525</v>
      </c>
      <c r="R679" s="37">
        <v>7364754</v>
      </c>
    </row>
    <row r="680" spans="1:18" ht="13.5" customHeight="1">
      <c r="A680" s="20">
        <v>676</v>
      </c>
      <c r="B680" s="45" t="s">
        <v>287</v>
      </c>
      <c r="C680" s="21" t="s">
        <v>181</v>
      </c>
      <c r="D680" s="45" t="s">
        <v>347</v>
      </c>
      <c r="E680" s="20">
        <v>39</v>
      </c>
      <c r="F680" s="20">
        <v>2020</v>
      </c>
      <c r="G680" s="49">
        <v>2</v>
      </c>
      <c r="H680" s="20" t="s">
        <v>310</v>
      </c>
      <c r="I680" s="20" t="s">
        <v>44</v>
      </c>
      <c r="J680" s="20">
        <v>6</v>
      </c>
      <c r="K680" s="37">
        <v>6766060</v>
      </c>
      <c r="L680" s="37">
        <v>1100844</v>
      </c>
      <c r="M680" s="37">
        <v>1000547</v>
      </c>
      <c r="N680" s="37">
        <v>1708145</v>
      </c>
      <c r="O680" s="37">
        <v>2172263</v>
      </c>
      <c r="P680" s="37">
        <v>39179967</v>
      </c>
      <c r="Q680" s="37">
        <v>22686214</v>
      </c>
      <c r="R680" s="37">
        <v>7364754</v>
      </c>
    </row>
    <row r="681" spans="1:18" ht="13.5" customHeight="1">
      <c r="A681" s="20">
        <v>677</v>
      </c>
      <c r="B681" s="45" t="s">
        <v>287</v>
      </c>
      <c r="C681" s="21" t="s">
        <v>181</v>
      </c>
      <c r="D681" s="45" t="s">
        <v>347</v>
      </c>
      <c r="E681" s="20">
        <v>39</v>
      </c>
      <c r="F681" s="20">
        <v>2020</v>
      </c>
      <c r="G681" s="46">
        <v>3</v>
      </c>
      <c r="H681" s="47" t="s">
        <v>311</v>
      </c>
      <c r="I681" s="47" t="s">
        <v>51</v>
      </c>
      <c r="J681" s="46">
        <v>9</v>
      </c>
      <c r="K681" s="37">
        <v>11093472</v>
      </c>
      <c r="L681" s="37">
        <v>1006547</v>
      </c>
      <c r="M681" s="37">
        <v>924709</v>
      </c>
      <c r="N681" s="37">
        <v>1596672</v>
      </c>
      <c r="O681" s="37">
        <v>2086135</v>
      </c>
      <c r="P681" s="37">
        <v>39997101</v>
      </c>
      <c r="Q681" s="37">
        <v>23511475</v>
      </c>
      <c r="R681" s="37">
        <v>7364754</v>
      </c>
    </row>
    <row r="682" spans="1:18" ht="13.5" customHeight="1">
      <c r="A682" s="20">
        <v>678</v>
      </c>
      <c r="B682" s="45" t="s">
        <v>188</v>
      </c>
      <c r="C682" s="44" t="s">
        <v>239</v>
      </c>
      <c r="D682" s="45" t="s">
        <v>348</v>
      </c>
      <c r="E682" s="20">
        <v>40</v>
      </c>
      <c r="F682" s="20">
        <v>2015</v>
      </c>
      <c r="G682" s="20">
        <v>4</v>
      </c>
      <c r="H682" s="20" t="s">
        <v>205</v>
      </c>
      <c r="I682" s="20" t="s">
        <v>46</v>
      </c>
      <c r="J682" s="20">
        <v>12</v>
      </c>
      <c r="K682" s="35">
        <v>1486006.5009999999</v>
      </c>
      <c r="L682" s="35">
        <v>184386.41500000001</v>
      </c>
      <c r="M682" s="35">
        <v>65617.262000000002</v>
      </c>
      <c r="N682" s="35">
        <v>60317.631999999998</v>
      </c>
      <c r="O682" s="35">
        <v>1521115.0060000001</v>
      </c>
      <c r="P682" s="35">
        <v>4396118.7249999996</v>
      </c>
      <c r="Q682" s="35">
        <v>1274943.814</v>
      </c>
      <c r="R682" s="35">
        <v>1776000</v>
      </c>
    </row>
    <row r="683" spans="1:18" ht="13.5" customHeight="1">
      <c r="A683" s="20">
        <v>679</v>
      </c>
      <c r="B683" s="45" t="s">
        <v>188</v>
      </c>
      <c r="C683" s="44" t="s">
        <v>239</v>
      </c>
      <c r="D683" s="45" t="s">
        <v>348</v>
      </c>
      <c r="E683" s="20">
        <v>40</v>
      </c>
      <c r="F683" s="20">
        <v>2016</v>
      </c>
      <c r="G683" s="20">
        <v>1</v>
      </c>
      <c r="H683" s="20" t="s">
        <v>206</v>
      </c>
      <c r="I683" s="20" t="s">
        <v>43</v>
      </c>
      <c r="J683" s="20">
        <v>3</v>
      </c>
      <c r="K683" s="35">
        <v>346870.24099999998</v>
      </c>
      <c r="L683" s="35">
        <v>8175.3339999999998</v>
      </c>
      <c r="M683" s="35">
        <v>6540.2669999999998</v>
      </c>
      <c r="N683" s="35">
        <v>5559.4620000000004</v>
      </c>
      <c r="O683" s="35">
        <v>1397688.175</v>
      </c>
      <c r="P683" s="35">
        <v>3965005.6409999998</v>
      </c>
      <c r="Q683" s="35">
        <v>806486.755</v>
      </c>
      <c r="R683" s="35">
        <v>1776000</v>
      </c>
    </row>
    <row r="684" spans="1:18" ht="13.5" customHeight="1">
      <c r="A684" s="20">
        <v>680</v>
      </c>
      <c r="B684" s="45" t="s">
        <v>188</v>
      </c>
      <c r="C684" s="44" t="s">
        <v>239</v>
      </c>
      <c r="D684" s="45" t="s">
        <v>348</v>
      </c>
      <c r="E684" s="20">
        <v>40</v>
      </c>
      <c r="F684" s="20">
        <v>2016</v>
      </c>
      <c r="G684" s="20">
        <v>4</v>
      </c>
      <c r="H684" s="20" t="s">
        <v>209</v>
      </c>
      <c r="I684" s="20" t="s">
        <v>46</v>
      </c>
      <c r="J684" s="20">
        <v>12</v>
      </c>
      <c r="K684" s="35">
        <v>1322494.1189999999</v>
      </c>
      <c r="L684" s="35">
        <v>38887.735999999997</v>
      </c>
      <c r="M684" s="35">
        <v>36810.033000000003</v>
      </c>
      <c r="N684" s="35">
        <v>37343.974000000002</v>
      </c>
      <c r="O684" s="35">
        <v>1397688.175</v>
      </c>
      <c r="P684" s="35">
        <v>3965005.642</v>
      </c>
      <c r="Q684" s="35">
        <v>806486.755</v>
      </c>
      <c r="R684" s="35">
        <v>1776000</v>
      </c>
    </row>
    <row r="685" spans="1:18" ht="13.5" customHeight="1">
      <c r="A685" s="20">
        <v>681</v>
      </c>
      <c r="B685" s="45" t="s">
        <v>188</v>
      </c>
      <c r="C685" s="44" t="s">
        <v>239</v>
      </c>
      <c r="D685" s="45" t="s">
        <v>348</v>
      </c>
      <c r="E685" s="20">
        <v>40</v>
      </c>
      <c r="F685" s="20">
        <v>2017</v>
      </c>
      <c r="G685" s="20">
        <v>1</v>
      </c>
      <c r="H685" s="20" t="s">
        <v>210</v>
      </c>
      <c r="I685" s="20" t="s">
        <v>43</v>
      </c>
      <c r="J685" s="20">
        <v>3</v>
      </c>
      <c r="K685" s="35">
        <v>331216.02</v>
      </c>
      <c r="L685" s="35">
        <v>30823.712</v>
      </c>
      <c r="M685" s="35">
        <v>20321.214</v>
      </c>
      <c r="N685" s="35">
        <v>20017.179</v>
      </c>
      <c r="O685" s="35">
        <v>1367509.1740000001</v>
      </c>
      <c r="P685" s="35">
        <v>4034466.9219999998</v>
      </c>
      <c r="Q685" s="35">
        <v>855930.85699999996</v>
      </c>
      <c r="R685" s="35">
        <v>1776000</v>
      </c>
    </row>
    <row r="686" spans="1:18" ht="13.5" customHeight="1">
      <c r="A686" s="20">
        <v>682</v>
      </c>
      <c r="B686" s="45" t="s">
        <v>188</v>
      </c>
      <c r="C686" s="44" t="s">
        <v>239</v>
      </c>
      <c r="D686" s="45" t="s">
        <v>348</v>
      </c>
      <c r="E686" s="20">
        <v>40</v>
      </c>
      <c r="F686" s="20">
        <v>2017</v>
      </c>
      <c r="G686" s="20">
        <v>3</v>
      </c>
      <c r="H686" s="20" t="s">
        <v>213</v>
      </c>
      <c r="I686" s="20" t="s">
        <v>51</v>
      </c>
      <c r="J686" s="20">
        <v>9</v>
      </c>
      <c r="K686" s="35">
        <v>1005651.358</v>
      </c>
      <c r="L686" s="35">
        <v>62211.762000000002</v>
      </c>
      <c r="M686" s="35">
        <v>43239.379000000001</v>
      </c>
      <c r="N686" s="35">
        <v>43239.379000000001</v>
      </c>
      <c r="O686" s="35">
        <v>1307273.2479999999</v>
      </c>
      <c r="P686" s="35">
        <v>4079209.9479999999</v>
      </c>
      <c r="Q686" s="35">
        <v>877451.68299999996</v>
      </c>
      <c r="R686" s="35">
        <v>1776000</v>
      </c>
    </row>
    <row r="687" spans="1:18" ht="13.5" customHeight="1">
      <c r="A687" s="20">
        <v>683</v>
      </c>
      <c r="B687" s="45" t="s">
        <v>188</v>
      </c>
      <c r="C687" s="44" t="s">
        <v>239</v>
      </c>
      <c r="D687" s="45" t="s">
        <v>348</v>
      </c>
      <c r="E687" s="20">
        <v>40</v>
      </c>
      <c r="F687" s="20">
        <v>2017</v>
      </c>
      <c r="G687" s="20">
        <v>4</v>
      </c>
      <c r="H687" s="20" t="s">
        <v>211</v>
      </c>
      <c r="I687" s="20" t="s">
        <v>46</v>
      </c>
      <c r="J687" s="20">
        <v>12</v>
      </c>
      <c r="K687" s="35">
        <v>1120715.23</v>
      </c>
      <c r="L687" s="35">
        <v>52013.491000000002</v>
      </c>
      <c r="M687" s="35">
        <v>36953.213000000003</v>
      </c>
      <c r="N687" s="35">
        <v>36953.213000000003</v>
      </c>
      <c r="O687" s="35">
        <v>1244020.7949999999</v>
      </c>
      <c r="P687" s="35">
        <v>4083297.4470000002</v>
      </c>
      <c r="Q687" s="35">
        <v>904999.28200000001</v>
      </c>
      <c r="R687" s="35">
        <v>1776000</v>
      </c>
    </row>
    <row r="688" spans="1:18" ht="13.5" customHeight="1">
      <c r="A688" s="20">
        <v>684</v>
      </c>
      <c r="B688" s="45" t="s">
        <v>188</v>
      </c>
      <c r="C688" s="44" t="s">
        <v>239</v>
      </c>
      <c r="D688" s="45" t="s">
        <v>348</v>
      </c>
      <c r="E688" s="20">
        <v>40</v>
      </c>
      <c r="F688" s="20">
        <v>2018</v>
      </c>
      <c r="G688" s="20">
        <v>1</v>
      </c>
      <c r="H688" s="20" t="s">
        <v>257</v>
      </c>
      <c r="I688" s="20" t="s">
        <v>43</v>
      </c>
      <c r="J688" s="20">
        <v>3</v>
      </c>
      <c r="K688" s="35">
        <v>308706.71999999997</v>
      </c>
      <c r="L688" s="35">
        <v>30825.308000000001</v>
      </c>
      <c r="M688" s="35">
        <v>23950.198</v>
      </c>
      <c r="N688" s="35">
        <v>23950.198</v>
      </c>
      <c r="O688" s="35">
        <v>1268956.058</v>
      </c>
      <c r="P688" s="35">
        <v>4112953.75</v>
      </c>
      <c r="Q688" s="35">
        <v>882902.35800000001</v>
      </c>
      <c r="R688" s="35">
        <v>1776000</v>
      </c>
    </row>
    <row r="689" spans="1:18" ht="13.5" customHeight="1">
      <c r="A689" s="20">
        <v>685</v>
      </c>
      <c r="B689" s="45" t="s">
        <v>188</v>
      </c>
      <c r="C689" s="44" t="s">
        <v>239</v>
      </c>
      <c r="D689" s="45" t="s">
        <v>348</v>
      </c>
      <c r="E689" s="20">
        <v>40</v>
      </c>
      <c r="F689" s="20">
        <v>2018</v>
      </c>
      <c r="G689" s="20">
        <v>2</v>
      </c>
      <c r="H689" s="20" t="s">
        <v>264</v>
      </c>
      <c r="I689" s="20" t="s">
        <v>44</v>
      </c>
      <c r="J689" s="20">
        <v>6</v>
      </c>
      <c r="K689" s="37">
        <v>619080.87100000004</v>
      </c>
      <c r="L689" s="37">
        <v>81188.163</v>
      </c>
      <c r="M689" s="37">
        <v>66860.066000000006</v>
      </c>
      <c r="N689" s="37">
        <v>66860.066000000006</v>
      </c>
      <c r="O689" s="37">
        <v>1251694.95</v>
      </c>
      <c r="P689" s="37">
        <v>4239751.9369999999</v>
      </c>
      <c r="Q689" s="37">
        <v>966790.67599999998</v>
      </c>
      <c r="R689" s="37">
        <v>1776000</v>
      </c>
    </row>
    <row r="690" spans="1:18" ht="13.5" customHeight="1">
      <c r="A690" s="20">
        <v>686</v>
      </c>
      <c r="B690" s="45" t="s">
        <v>188</v>
      </c>
      <c r="C690" s="44" t="s">
        <v>239</v>
      </c>
      <c r="D690" s="45" t="s">
        <v>348</v>
      </c>
      <c r="E690" s="20">
        <v>40</v>
      </c>
      <c r="F690" s="20">
        <v>2018</v>
      </c>
      <c r="G690" s="20">
        <v>3</v>
      </c>
      <c r="H690" s="20" t="s">
        <v>256</v>
      </c>
      <c r="I690" s="20" t="s">
        <v>51</v>
      </c>
      <c r="J690" s="20">
        <v>3</v>
      </c>
      <c r="K690" s="37">
        <v>267395.18099999998</v>
      </c>
      <c r="L690" s="37">
        <v>41631.866000000002</v>
      </c>
      <c r="M690" s="37">
        <v>98008.365999999995</v>
      </c>
      <c r="N690" s="37">
        <v>98008.365999999995</v>
      </c>
      <c r="O690" s="37">
        <v>2017006.594</v>
      </c>
      <c r="P690" s="37">
        <v>4292919.7130000005</v>
      </c>
      <c r="Q690" s="37">
        <v>988810.152</v>
      </c>
      <c r="R690" s="37">
        <v>1776000</v>
      </c>
    </row>
    <row r="691" spans="1:18" ht="13.5" customHeight="1">
      <c r="A691" s="20">
        <v>687</v>
      </c>
      <c r="B691" s="45" t="s">
        <v>188</v>
      </c>
      <c r="C691" s="44" t="s">
        <v>239</v>
      </c>
      <c r="D691" s="45" t="s">
        <v>348</v>
      </c>
      <c r="E691" s="20">
        <v>40</v>
      </c>
      <c r="F691" s="20">
        <v>2018</v>
      </c>
      <c r="G691" s="20">
        <v>4</v>
      </c>
      <c r="H691" s="20" t="s">
        <v>265</v>
      </c>
      <c r="I691" s="20" t="s">
        <v>46</v>
      </c>
      <c r="J691" s="20">
        <v>12</v>
      </c>
      <c r="K691" s="37">
        <v>1048785.54</v>
      </c>
      <c r="L691" s="37">
        <v>179797.06599999999</v>
      </c>
      <c r="M691" s="37">
        <v>78440.096000000005</v>
      </c>
      <c r="N691" s="37">
        <v>78440.096000000005</v>
      </c>
      <c r="O691" s="37">
        <v>1172681.1710000001</v>
      </c>
      <c r="P691" s="37">
        <v>4190870.747</v>
      </c>
      <c r="Q691" s="37">
        <v>934132.48600000003</v>
      </c>
      <c r="R691" s="37">
        <v>1776000</v>
      </c>
    </row>
    <row r="692" spans="1:18" ht="13.5" customHeight="1">
      <c r="A692" s="20">
        <v>688</v>
      </c>
      <c r="B692" s="45" t="s">
        <v>188</v>
      </c>
      <c r="C692" s="44" t="s">
        <v>239</v>
      </c>
      <c r="D692" s="45" t="s">
        <v>348</v>
      </c>
      <c r="E692" s="20">
        <v>40</v>
      </c>
      <c r="F692" s="20">
        <v>2019</v>
      </c>
      <c r="G692" s="20">
        <v>1</v>
      </c>
      <c r="H692" s="20" t="s">
        <v>277</v>
      </c>
      <c r="I692" s="20" t="s">
        <v>43</v>
      </c>
      <c r="J692" s="20">
        <v>3</v>
      </c>
      <c r="K692" s="37">
        <v>270774.81518999999</v>
      </c>
      <c r="L692" s="37">
        <v>39567.413999999997</v>
      </c>
      <c r="M692" s="37">
        <v>30062.967000000001</v>
      </c>
      <c r="N692" s="37">
        <v>0</v>
      </c>
      <c r="O692" s="37">
        <v>1165026.7819999999</v>
      </c>
      <c r="P692" s="37">
        <v>4237464.8770000003</v>
      </c>
      <c r="Q692" s="37">
        <v>950663.64899999998</v>
      </c>
      <c r="R692" s="37">
        <v>1776000</v>
      </c>
    </row>
    <row r="693" spans="1:18" ht="13.5" customHeight="1">
      <c r="A693" s="20">
        <v>689</v>
      </c>
      <c r="B693" s="45" t="s">
        <v>188</v>
      </c>
      <c r="C693" s="44" t="s">
        <v>239</v>
      </c>
      <c r="D693" s="45" t="s">
        <v>348</v>
      </c>
      <c r="E693" s="20">
        <v>40</v>
      </c>
      <c r="F693" s="20">
        <v>2019</v>
      </c>
      <c r="G693" s="20">
        <v>2</v>
      </c>
      <c r="H693" s="20" t="s">
        <v>278</v>
      </c>
      <c r="I693" s="20" t="s">
        <v>44</v>
      </c>
      <c r="J693" s="20">
        <v>6</v>
      </c>
      <c r="K693" s="37">
        <v>557916</v>
      </c>
      <c r="L693" s="37">
        <v>94661</v>
      </c>
      <c r="M693" s="37">
        <v>73566</v>
      </c>
      <c r="N693" s="37"/>
      <c r="O693" s="37">
        <v>1164850</v>
      </c>
      <c r="P693" s="37">
        <v>4015942</v>
      </c>
      <c r="Q693" s="37">
        <v>685638</v>
      </c>
      <c r="R693" s="37">
        <v>1776000</v>
      </c>
    </row>
    <row r="694" spans="1:18" ht="13.5" customHeight="1">
      <c r="A694" s="20">
        <v>690</v>
      </c>
      <c r="B694" s="45" t="s">
        <v>188</v>
      </c>
      <c r="C694" s="44" t="s">
        <v>239</v>
      </c>
      <c r="D694" s="45" t="s">
        <v>348</v>
      </c>
      <c r="E694" s="20">
        <v>40</v>
      </c>
      <c r="F694" s="20">
        <v>2019</v>
      </c>
      <c r="G694" s="20">
        <v>3</v>
      </c>
      <c r="H694" s="20" t="s">
        <v>279</v>
      </c>
      <c r="I694" s="20" t="s">
        <v>51</v>
      </c>
      <c r="J694" s="20">
        <v>9</v>
      </c>
      <c r="K694" s="37">
        <v>1021431.505</v>
      </c>
      <c r="L694" s="37">
        <v>158790.93100000001</v>
      </c>
      <c r="M694" s="37">
        <v>125027.44500000001</v>
      </c>
      <c r="N694" s="37"/>
      <c r="O694" s="37">
        <v>1301458.3910000001</v>
      </c>
      <c r="P694" s="37">
        <v>4246593.12</v>
      </c>
      <c r="Q694" s="37">
        <v>864827.41399999999</v>
      </c>
      <c r="R694" s="37">
        <v>1776000</v>
      </c>
    </row>
    <row r="695" spans="1:18" ht="13.5" customHeight="1">
      <c r="A695" s="20">
        <v>691</v>
      </c>
      <c r="B695" s="45" t="s">
        <v>188</v>
      </c>
      <c r="C695" s="44" t="s">
        <v>239</v>
      </c>
      <c r="D695" s="45" t="s">
        <v>348</v>
      </c>
      <c r="E695" s="20">
        <v>40</v>
      </c>
      <c r="F695" s="20">
        <v>2019</v>
      </c>
      <c r="G695" s="20">
        <v>4</v>
      </c>
      <c r="H695" s="20" t="s">
        <v>281</v>
      </c>
      <c r="I695" s="20" t="s">
        <v>46</v>
      </c>
      <c r="J695" s="20">
        <v>12</v>
      </c>
      <c r="K695" s="37">
        <v>1419078.9350000001</v>
      </c>
      <c r="L695" s="37">
        <v>202737.42</v>
      </c>
      <c r="M695" s="37">
        <v>157610.52100000001</v>
      </c>
      <c r="N695" s="37">
        <v>157610.52100000001</v>
      </c>
      <c r="O695" s="37">
        <v>1290409.334</v>
      </c>
      <c r="P695" s="37">
        <v>4171794.4989999998</v>
      </c>
      <c r="Q695" s="37">
        <v>757445.71699999995</v>
      </c>
      <c r="R695" s="37">
        <v>1776000</v>
      </c>
    </row>
    <row r="696" spans="1:18" ht="13.5" customHeight="1">
      <c r="A696" s="20">
        <v>692</v>
      </c>
      <c r="B696" s="45" t="s">
        <v>188</v>
      </c>
      <c r="C696" s="44" t="s">
        <v>239</v>
      </c>
      <c r="D696" s="45" t="s">
        <v>348</v>
      </c>
      <c r="E696" s="20">
        <v>40</v>
      </c>
      <c r="F696" s="20">
        <v>2020</v>
      </c>
      <c r="G696" s="49">
        <v>1</v>
      </c>
      <c r="H696" s="20" t="s">
        <v>309</v>
      </c>
      <c r="I696" s="20" t="s">
        <v>43</v>
      </c>
      <c r="J696" s="20">
        <v>3</v>
      </c>
      <c r="K696" s="37">
        <v>331137.625</v>
      </c>
      <c r="L696" s="37">
        <v>8308.2729999999992</v>
      </c>
      <c r="M696" s="37">
        <v>4443.8230000000003</v>
      </c>
      <c r="N696" s="37">
        <v>347.589</v>
      </c>
      <c r="O696" s="37">
        <v>1294785.7960000001</v>
      </c>
      <c r="P696" s="37">
        <v>4091232.3539999998</v>
      </c>
      <c r="Q696" s="37">
        <v>664531.81599999999</v>
      </c>
      <c r="R696" s="37">
        <v>1776000</v>
      </c>
    </row>
    <row r="697" spans="1:18" ht="13.5" customHeight="1">
      <c r="A697" s="20">
        <v>693</v>
      </c>
      <c r="B697" s="45" t="s">
        <v>188</v>
      </c>
      <c r="C697" s="44" t="s">
        <v>239</v>
      </c>
      <c r="D697" s="45" t="s">
        <v>348</v>
      </c>
      <c r="E697" s="20">
        <v>40</v>
      </c>
      <c r="F697" s="20">
        <v>2020</v>
      </c>
      <c r="G697" s="49">
        <v>2</v>
      </c>
      <c r="H697" s="20" t="s">
        <v>310</v>
      </c>
      <c r="I697" s="20" t="s">
        <v>44</v>
      </c>
      <c r="J697" s="20">
        <v>6</v>
      </c>
      <c r="K697" s="37">
        <v>585688.03700000001</v>
      </c>
      <c r="L697" s="37">
        <v>1181111.0349999999</v>
      </c>
      <c r="M697" s="37">
        <v>3748.0949999999998</v>
      </c>
      <c r="N697" s="37">
        <v>8711.4339999999993</v>
      </c>
      <c r="O697" s="37">
        <v>1271253.969</v>
      </c>
      <c r="P697" s="37">
        <v>4049081.3849999998</v>
      </c>
      <c r="Q697" s="37">
        <v>642044.69299999997</v>
      </c>
      <c r="R697" s="37">
        <v>1776000</v>
      </c>
    </row>
    <row r="698" spans="1:18" ht="13.5" customHeight="1">
      <c r="A698" s="20">
        <v>694</v>
      </c>
      <c r="B698" s="45" t="s">
        <v>188</v>
      </c>
      <c r="C698" s="44" t="s">
        <v>239</v>
      </c>
      <c r="D698" s="45" t="s">
        <v>348</v>
      </c>
      <c r="E698" s="20">
        <v>40</v>
      </c>
      <c r="F698" s="20">
        <v>2020</v>
      </c>
      <c r="G698" s="46">
        <v>3</v>
      </c>
      <c r="H698" s="47" t="s">
        <v>311</v>
      </c>
      <c r="I698" s="47" t="s">
        <v>51</v>
      </c>
      <c r="J698" s="46">
        <v>3</v>
      </c>
      <c r="K698" s="37">
        <v>1058242.125</v>
      </c>
      <c r="L698" s="37">
        <v>55850.451999999997</v>
      </c>
      <c r="M698" s="37">
        <v>40919.358</v>
      </c>
      <c r="N698" s="37">
        <v>40255.711000000003</v>
      </c>
      <c r="O698" s="37">
        <v>1248409.365</v>
      </c>
      <c r="P698" s="37">
        <v>4255347.909</v>
      </c>
      <c r="Q698" s="37">
        <v>788044.13100000005</v>
      </c>
      <c r="R698" s="37">
        <v>1776000</v>
      </c>
    </row>
    <row r="699" spans="1:18" ht="13.5" customHeight="1">
      <c r="A699" s="20">
        <v>695</v>
      </c>
      <c r="B699" s="45" t="s">
        <v>287</v>
      </c>
      <c r="C699" s="44" t="s">
        <v>76</v>
      </c>
      <c r="D699" s="45" t="s">
        <v>349</v>
      </c>
      <c r="E699" s="20">
        <v>41</v>
      </c>
      <c r="F699" s="20">
        <v>2015</v>
      </c>
      <c r="G699" s="20">
        <v>1</v>
      </c>
      <c r="H699" s="20" t="s">
        <v>202</v>
      </c>
      <c r="I699" s="20" t="s">
        <v>43</v>
      </c>
      <c r="J699" s="20">
        <v>3</v>
      </c>
      <c r="K699" s="35">
        <v>6490608</v>
      </c>
      <c r="L699" s="35">
        <v>1867738</v>
      </c>
      <c r="M699" s="35">
        <v>1488440</v>
      </c>
      <c r="N699" s="35">
        <v>1445513</v>
      </c>
      <c r="O699" s="35">
        <v>2431506</v>
      </c>
      <c r="P699" s="35">
        <v>50587976</v>
      </c>
      <c r="Q699" s="35">
        <v>26108468</v>
      </c>
      <c r="R699" s="35">
        <v>2940933</v>
      </c>
    </row>
    <row r="700" spans="1:18" ht="13.5" customHeight="1">
      <c r="A700" s="20">
        <v>696</v>
      </c>
      <c r="B700" s="45" t="s">
        <v>287</v>
      </c>
      <c r="C700" s="44" t="s">
        <v>76</v>
      </c>
      <c r="D700" s="45" t="s">
        <v>349</v>
      </c>
      <c r="E700" s="20">
        <v>41</v>
      </c>
      <c r="F700" s="20">
        <v>2015</v>
      </c>
      <c r="G700" s="20">
        <v>2</v>
      </c>
      <c r="H700" s="20" t="s">
        <v>203</v>
      </c>
      <c r="I700" s="20" t="s">
        <v>44</v>
      </c>
      <c r="J700" s="20">
        <v>6</v>
      </c>
      <c r="K700" s="35">
        <v>13533575</v>
      </c>
      <c r="L700" s="35">
        <v>3335261</v>
      </c>
      <c r="M700" s="35">
        <v>2618155</v>
      </c>
      <c r="N700" s="35">
        <v>2717411</v>
      </c>
      <c r="O700" s="35">
        <v>2378492</v>
      </c>
      <c r="P700" s="35">
        <v>54103485</v>
      </c>
      <c r="Q700" s="35">
        <v>29057902</v>
      </c>
      <c r="R700" s="35">
        <v>2940933</v>
      </c>
    </row>
    <row r="701" spans="1:18" ht="13.5" customHeight="1">
      <c r="A701" s="20">
        <v>697</v>
      </c>
      <c r="B701" s="45" t="s">
        <v>287</v>
      </c>
      <c r="C701" s="44" t="s">
        <v>76</v>
      </c>
      <c r="D701" s="45" t="s">
        <v>349</v>
      </c>
      <c r="E701" s="20">
        <v>41</v>
      </c>
      <c r="F701" s="20">
        <v>2015</v>
      </c>
      <c r="G701" s="20">
        <v>3</v>
      </c>
      <c r="H701" s="20" t="s">
        <v>204</v>
      </c>
      <c r="I701" s="20" t="s">
        <v>51</v>
      </c>
      <c r="J701" s="20">
        <v>9</v>
      </c>
      <c r="K701" s="35">
        <v>20366507</v>
      </c>
      <c r="L701" s="35">
        <v>4971351</v>
      </c>
      <c r="M701" s="35">
        <v>3774455</v>
      </c>
      <c r="N701" s="35">
        <v>3825371</v>
      </c>
      <c r="O701" s="35">
        <v>2361888</v>
      </c>
      <c r="P701" s="35">
        <v>55836741</v>
      </c>
      <c r="Q701" s="35">
        <v>29889266</v>
      </c>
      <c r="R701" s="35">
        <v>2940933</v>
      </c>
    </row>
    <row r="702" spans="1:18" ht="13.5" customHeight="1">
      <c r="A702" s="20">
        <v>698</v>
      </c>
      <c r="B702" s="45" t="s">
        <v>287</v>
      </c>
      <c r="C702" s="44" t="s">
        <v>76</v>
      </c>
      <c r="D702" s="45" t="s">
        <v>349</v>
      </c>
      <c r="E702" s="20">
        <v>41</v>
      </c>
      <c r="F702" s="20">
        <v>2015</v>
      </c>
      <c r="G702" s="20">
        <v>4</v>
      </c>
      <c r="H702" s="20" t="s">
        <v>205</v>
      </c>
      <c r="I702" s="20" t="s">
        <v>46</v>
      </c>
      <c r="J702" s="20">
        <v>12</v>
      </c>
      <c r="K702" s="35">
        <v>29793012</v>
      </c>
      <c r="L702" s="35">
        <v>5731738</v>
      </c>
      <c r="M702" s="35">
        <v>4200454</v>
      </c>
      <c r="N702" s="35">
        <v>4058734</v>
      </c>
      <c r="O702" s="35">
        <v>2761272</v>
      </c>
      <c r="P702" s="35">
        <v>56982067</v>
      </c>
      <c r="Q702" s="35">
        <v>30910608</v>
      </c>
      <c r="R702" s="35">
        <v>2940933</v>
      </c>
    </row>
    <row r="703" spans="1:18" ht="13.5" customHeight="1">
      <c r="A703" s="20">
        <v>699</v>
      </c>
      <c r="B703" s="45" t="s">
        <v>287</v>
      </c>
      <c r="C703" s="44" t="s">
        <v>76</v>
      </c>
      <c r="D703" s="45" t="s">
        <v>349</v>
      </c>
      <c r="E703" s="20">
        <v>41</v>
      </c>
      <c r="F703" s="20">
        <v>2016</v>
      </c>
      <c r="G703" s="20">
        <v>1</v>
      </c>
      <c r="H703" s="20" t="s">
        <v>206</v>
      </c>
      <c r="I703" s="20" t="s">
        <v>43</v>
      </c>
      <c r="J703" s="20">
        <v>3</v>
      </c>
      <c r="K703" s="35">
        <v>8209431</v>
      </c>
      <c r="L703" s="35">
        <v>1847630</v>
      </c>
      <c r="M703" s="35">
        <v>1538748</v>
      </c>
      <c r="N703" s="35">
        <v>1471711</v>
      </c>
      <c r="O703" s="35">
        <v>2784273</v>
      </c>
      <c r="P703" s="35">
        <v>58490159</v>
      </c>
      <c r="Q703" s="35">
        <v>30946990</v>
      </c>
      <c r="R703" s="35">
        <v>2940933</v>
      </c>
    </row>
    <row r="704" spans="1:18" ht="13.5" customHeight="1">
      <c r="A704" s="20">
        <v>700</v>
      </c>
      <c r="B704" s="45" t="s">
        <v>287</v>
      </c>
      <c r="C704" s="44" t="s">
        <v>76</v>
      </c>
      <c r="D704" s="45" t="s">
        <v>349</v>
      </c>
      <c r="E704" s="20">
        <v>41</v>
      </c>
      <c r="F704" s="20">
        <v>2016</v>
      </c>
      <c r="G704" s="20">
        <v>2</v>
      </c>
      <c r="H704" s="20" t="s">
        <v>207</v>
      </c>
      <c r="I704" s="20" t="s">
        <v>44</v>
      </c>
      <c r="J704" s="20">
        <v>6</v>
      </c>
      <c r="K704" s="35">
        <v>17126022</v>
      </c>
      <c r="L704" s="35">
        <v>3630953</v>
      </c>
      <c r="M704" s="35">
        <v>2887149</v>
      </c>
      <c r="N704" s="35">
        <v>2933900</v>
      </c>
      <c r="O704" s="35">
        <v>2758312</v>
      </c>
      <c r="P704" s="35">
        <v>62273082</v>
      </c>
      <c r="Q704" s="35">
        <v>34412587</v>
      </c>
      <c r="R704" s="35">
        <v>2940933</v>
      </c>
    </row>
    <row r="705" spans="1:18" ht="13.5" customHeight="1">
      <c r="A705" s="20">
        <v>701</v>
      </c>
      <c r="B705" s="45" t="s">
        <v>287</v>
      </c>
      <c r="C705" s="44" t="s">
        <v>76</v>
      </c>
      <c r="D705" s="45" t="s">
        <v>349</v>
      </c>
      <c r="E705" s="20">
        <v>41</v>
      </c>
      <c r="F705" s="20">
        <v>2016</v>
      </c>
      <c r="G705" s="20">
        <v>3</v>
      </c>
      <c r="H705" s="20" t="s">
        <v>208</v>
      </c>
      <c r="I705" s="20" t="s">
        <v>51</v>
      </c>
      <c r="J705" s="20">
        <v>9</v>
      </c>
      <c r="K705" s="35">
        <v>27114373</v>
      </c>
      <c r="L705" s="35">
        <v>5198074</v>
      </c>
      <c r="M705" s="35">
        <v>4061864</v>
      </c>
      <c r="N705" s="35">
        <v>4108957</v>
      </c>
      <c r="O705" s="35">
        <v>3056026</v>
      </c>
      <c r="P705" s="35">
        <v>69816192</v>
      </c>
      <c r="Q705" s="35">
        <v>41185705</v>
      </c>
      <c r="R705" s="35">
        <v>2940933</v>
      </c>
    </row>
    <row r="706" spans="1:18" ht="13.5" customHeight="1">
      <c r="A706" s="20">
        <v>702</v>
      </c>
      <c r="B706" s="45" t="s">
        <v>287</v>
      </c>
      <c r="C706" s="44" t="s">
        <v>76</v>
      </c>
      <c r="D706" s="45" t="s">
        <v>349</v>
      </c>
      <c r="E706" s="20">
        <v>41</v>
      </c>
      <c r="F706" s="20">
        <v>2016</v>
      </c>
      <c r="G706" s="20">
        <v>4</v>
      </c>
      <c r="H706" s="20" t="s">
        <v>209</v>
      </c>
      <c r="I706" s="20" t="s">
        <v>46</v>
      </c>
      <c r="J706" s="20">
        <v>12</v>
      </c>
      <c r="K706" s="35">
        <v>38554556</v>
      </c>
      <c r="L706" s="35">
        <v>7389822</v>
      </c>
      <c r="M706" s="35">
        <v>5330976</v>
      </c>
      <c r="N706" s="35">
        <v>5403078</v>
      </c>
      <c r="O706" s="35">
        <v>3039638</v>
      </c>
      <c r="P706" s="35">
        <v>68094657</v>
      </c>
      <c r="Q706" s="35">
        <v>37999988</v>
      </c>
      <c r="R706" s="35">
        <v>2940933</v>
      </c>
    </row>
    <row r="707" spans="1:18" ht="13.5" customHeight="1">
      <c r="A707" s="20">
        <v>703</v>
      </c>
      <c r="B707" s="45" t="s">
        <v>287</v>
      </c>
      <c r="C707" s="44" t="s">
        <v>76</v>
      </c>
      <c r="D707" s="45" t="s">
        <v>349</v>
      </c>
      <c r="E707" s="20">
        <v>41</v>
      </c>
      <c r="F707" s="20">
        <v>2017</v>
      </c>
      <c r="G707" s="20">
        <v>1</v>
      </c>
      <c r="H707" s="20" t="s">
        <v>210</v>
      </c>
      <c r="I707" s="20" t="s">
        <v>43</v>
      </c>
      <c r="J707" s="20">
        <v>3</v>
      </c>
      <c r="K707" s="35">
        <v>7608008</v>
      </c>
      <c r="L707" s="35">
        <v>1899489</v>
      </c>
      <c r="M707" s="35">
        <v>1582924</v>
      </c>
      <c r="N707" s="35">
        <v>1571394</v>
      </c>
      <c r="O707" s="35">
        <v>3017774</v>
      </c>
      <c r="P707" s="35">
        <v>67621471</v>
      </c>
      <c r="Q707" s="35">
        <v>36167704</v>
      </c>
      <c r="R707" s="35">
        <v>2940933</v>
      </c>
    </row>
    <row r="708" spans="1:18" ht="13.5" customHeight="1">
      <c r="A708" s="20">
        <v>704</v>
      </c>
      <c r="B708" s="45" t="s">
        <v>287</v>
      </c>
      <c r="C708" s="44" t="s">
        <v>76</v>
      </c>
      <c r="D708" s="45" t="s">
        <v>349</v>
      </c>
      <c r="E708" s="20">
        <v>41</v>
      </c>
      <c r="F708" s="20">
        <v>2017</v>
      </c>
      <c r="G708" s="20">
        <v>2</v>
      </c>
      <c r="H708" s="20" t="s">
        <v>212</v>
      </c>
      <c r="I708" s="20" t="s">
        <v>44</v>
      </c>
      <c r="J708" s="20">
        <v>6</v>
      </c>
      <c r="K708" s="35">
        <v>19797989</v>
      </c>
      <c r="L708" s="35">
        <v>4725696</v>
      </c>
      <c r="M708" s="35">
        <v>3805866</v>
      </c>
      <c r="N708" s="35">
        <v>4143734</v>
      </c>
      <c r="O708" s="35">
        <v>3006939</v>
      </c>
      <c r="P708" s="35">
        <v>75616568</v>
      </c>
      <c r="Q708" s="35">
        <v>42649200</v>
      </c>
      <c r="R708" s="35">
        <v>2940933</v>
      </c>
    </row>
    <row r="709" spans="1:18" ht="13.5" customHeight="1">
      <c r="A709" s="20">
        <v>705</v>
      </c>
      <c r="B709" s="45" t="s">
        <v>287</v>
      </c>
      <c r="C709" s="44" t="s">
        <v>76</v>
      </c>
      <c r="D709" s="45" t="s">
        <v>349</v>
      </c>
      <c r="E709" s="20">
        <v>41</v>
      </c>
      <c r="F709" s="20">
        <v>2017</v>
      </c>
      <c r="G709" s="20">
        <v>3</v>
      </c>
      <c r="H709" s="20" t="s">
        <v>213</v>
      </c>
      <c r="I709" s="20" t="s">
        <v>51</v>
      </c>
      <c r="J709" s="20">
        <v>9</v>
      </c>
      <c r="K709" s="35">
        <v>31862231</v>
      </c>
      <c r="L709" s="35">
        <v>6001579</v>
      </c>
      <c r="M709" s="35">
        <v>4674721</v>
      </c>
      <c r="N709" s="35">
        <v>5009063</v>
      </c>
      <c r="O709" s="35">
        <v>3056923</v>
      </c>
      <c r="P709" s="35">
        <v>80077227</v>
      </c>
      <c r="Q709" s="35">
        <v>46923925</v>
      </c>
      <c r="R709" s="35">
        <v>2940933</v>
      </c>
    </row>
    <row r="710" spans="1:18" ht="13.5" customHeight="1">
      <c r="A710" s="20">
        <v>706</v>
      </c>
      <c r="B710" s="45" t="s">
        <v>287</v>
      </c>
      <c r="C710" s="44" t="s">
        <v>76</v>
      </c>
      <c r="D710" s="45" t="s">
        <v>349</v>
      </c>
      <c r="E710" s="20">
        <v>41</v>
      </c>
      <c r="F710" s="20">
        <v>2017</v>
      </c>
      <c r="G710" s="20">
        <v>4</v>
      </c>
      <c r="H710" s="20" t="s">
        <v>211</v>
      </c>
      <c r="I710" s="20" t="s">
        <v>46</v>
      </c>
      <c r="J710" s="20">
        <v>12</v>
      </c>
      <c r="K710" s="35">
        <v>43052675</v>
      </c>
      <c r="L710" s="35">
        <v>8932671</v>
      </c>
      <c r="M710" s="35">
        <v>7316665</v>
      </c>
      <c r="N710" s="35">
        <v>8022967</v>
      </c>
      <c r="O710" s="35">
        <v>3258879</v>
      </c>
      <c r="P710" s="35">
        <v>80901017</v>
      </c>
      <c r="Q710" s="35">
        <v>44600140</v>
      </c>
      <c r="R710" s="35">
        <v>2940933</v>
      </c>
    </row>
    <row r="711" spans="1:18" ht="13.5" customHeight="1">
      <c r="A711" s="20">
        <v>707</v>
      </c>
      <c r="B711" s="45" t="s">
        <v>287</v>
      </c>
      <c r="C711" s="44" t="s">
        <v>76</v>
      </c>
      <c r="D711" s="45" t="s">
        <v>349</v>
      </c>
      <c r="E711" s="20">
        <v>41</v>
      </c>
      <c r="F711" s="20">
        <v>2018</v>
      </c>
      <c r="G711" s="20">
        <v>1</v>
      </c>
      <c r="H711" s="20" t="s">
        <v>257</v>
      </c>
      <c r="I711" s="20" t="s">
        <v>43</v>
      </c>
      <c r="J711" s="20">
        <v>3</v>
      </c>
      <c r="K711" s="35">
        <v>11470542</v>
      </c>
      <c r="L711" s="35">
        <v>2183399</v>
      </c>
      <c r="M711" s="35">
        <v>1856241</v>
      </c>
      <c r="N711" s="35">
        <v>1982423</v>
      </c>
      <c r="O711" s="35">
        <v>3916862</v>
      </c>
      <c r="P711" s="35">
        <v>98121969</v>
      </c>
      <c r="Q711" s="35">
        <v>56622883</v>
      </c>
      <c r="R711" s="35">
        <v>2940933</v>
      </c>
    </row>
    <row r="712" spans="1:18" ht="13.5" customHeight="1">
      <c r="A712" s="20">
        <v>708</v>
      </c>
      <c r="B712" s="45" t="s">
        <v>287</v>
      </c>
      <c r="C712" s="44" t="s">
        <v>76</v>
      </c>
      <c r="D712" s="45" t="s">
        <v>349</v>
      </c>
      <c r="E712" s="20">
        <v>41</v>
      </c>
      <c r="F712" s="20">
        <v>2018</v>
      </c>
      <c r="G712" s="20">
        <v>2</v>
      </c>
      <c r="H712" s="20" t="s">
        <v>264</v>
      </c>
      <c r="I712" s="20" t="s">
        <v>44</v>
      </c>
      <c r="J712" s="20">
        <f>G712*3</f>
        <v>6</v>
      </c>
      <c r="K712" s="37">
        <v>23739044</v>
      </c>
      <c r="L712" s="37">
        <v>4652805</v>
      </c>
      <c r="M712" s="37">
        <v>3703498</v>
      </c>
      <c r="N712" s="37">
        <v>3987572</v>
      </c>
      <c r="O712" s="37">
        <v>3435314</v>
      </c>
      <c r="P712" s="37">
        <v>85844947</v>
      </c>
      <c r="Q712" s="37">
        <v>47590191</v>
      </c>
      <c r="R712" s="37">
        <v>2940933</v>
      </c>
    </row>
    <row r="713" spans="1:18" ht="13.5" customHeight="1">
      <c r="A713" s="20">
        <v>709</v>
      </c>
      <c r="B713" s="45" t="s">
        <v>287</v>
      </c>
      <c r="C713" s="44" t="s">
        <v>76</v>
      </c>
      <c r="D713" s="45" t="s">
        <v>349</v>
      </c>
      <c r="E713" s="20">
        <v>41</v>
      </c>
      <c r="F713" s="20">
        <v>2018</v>
      </c>
      <c r="G713" s="20">
        <v>3</v>
      </c>
      <c r="H713" s="20" t="s">
        <v>256</v>
      </c>
      <c r="I713" s="20" t="s">
        <v>51</v>
      </c>
      <c r="J713" s="20">
        <f>G713*3</f>
        <v>9</v>
      </c>
      <c r="K713" s="37">
        <v>12534199</v>
      </c>
      <c r="L713" s="37">
        <v>2166664</v>
      </c>
      <c r="M713" s="37">
        <v>1443768</v>
      </c>
      <c r="N713" s="37">
        <v>1710416</v>
      </c>
      <c r="O713" s="37">
        <v>3871121</v>
      </c>
      <c r="P713" s="37">
        <v>92374607</v>
      </c>
      <c r="Q713" s="37">
        <v>52971931</v>
      </c>
      <c r="R713" s="37">
        <v>2940933</v>
      </c>
    </row>
    <row r="714" spans="1:18" ht="13.5" customHeight="1">
      <c r="A714" s="20">
        <v>710</v>
      </c>
      <c r="B714" s="45" t="s">
        <v>287</v>
      </c>
      <c r="C714" s="44" t="s">
        <v>76</v>
      </c>
      <c r="D714" s="45" t="s">
        <v>349</v>
      </c>
      <c r="E714" s="20">
        <v>41</v>
      </c>
      <c r="F714" s="20">
        <v>2018</v>
      </c>
      <c r="G714" s="20">
        <v>4</v>
      </c>
      <c r="H714" s="20" t="s">
        <v>265</v>
      </c>
      <c r="I714" s="20" t="s">
        <v>46</v>
      </c>
      <c r="J714" s="20">
        <v>12</v>
      </c>
      <c r="K714" s="37">
        <v>50212406</v>
      </c>
      <c r="L714" s="37">
        <v>9500710</v>
      </c>
      <c r="M714" s="37">
        <v>7113191</v>
      </c>
      <c r="N714" s="37">
        <v>7590265</v>
      </c>
      <c r="O714" s="37">
        <v>3916862</v>
      </c>
      <c r="P714" s="37">
        <v>98121969</v>
      </c>
      <c r="Q714" s="37">
        <v>56622883</v>
      </c>
      <c r="R714" s="37">
        <v>2940933</v>
      </c>
    </row>
    <row r="715" spans="1:18" ht="13.5" customHeight="1">
      <c r="A715" s="20">
        <v>711</v>
      </c>
      <c r="B715" s="45" t="s">
        <v>287</v>
      </c>
      <c r="C715" s="44" t="s">
        <v>76</v>
      </c>
      <c r="D715" s="45" t="s">
        <v>349</v>
      </c>
      <c r="E715" s="20">
        <v>41</v>
      </c>
      <c r="F715" s="20">
        <v>2019</v>
      </c>
      <c r="G715" s="20">
        <v>1</v>
      </c>
      <c r="H715" s="20" t="s">
        <v>277</v>
      </c>
      <c r="I715" s="20" t="s">
        <v>43</v>
      </c>
      <c r="J715" s="20">
        <v>3</v>
      </c>
      <c r="K715" s="37">
        <v>14886186</v>
      </c>
      <c r="L715" s="37">
        <v>2479030</v>
      </c>
      <c r="M715" s="37">
        <v>1927776</v>
      </c>
      <c r="N715" s="37">
        <v>1693355</v>
      </c>
      <c r="O715" s="37">
        <v>4292718</v>
      </c>
      <c r="P715" s="37">
        <v>103253294</v>
      </c>
      <c r="Q715" s="37">
        <v>60060853</v>
      </c>
      <c r="R715" s="37">
        <v>2940933</v>
      </c>
    </row>
    <row r="716" spans="1:18" ht="13.5" customHeight="1">
      <c r="A716" s="20">
        <v>712</v>
      </c>
      <c r="B716" s="45" t="s">
        <v>287</v>
      </c>
      <c r="C716" s="44" t="s">
        <v>76</v>
      </c>
      <c r="D716" s="45" t="s">
        <v>349</v>
      </c>
      <c r="E716" s="20">
        <v>41</v>
      </c>
      <c r="F716" s="20">
        <v>2019</v>
      </c>
      <c r="G716" s="20">
        <v>2</v>
      </c>
      <c r="H716" s="20" t="s">
        <v>278</v>
      </c>
      <c r="I716" s="20" t="s">
        <v>44</v>
      </c>
      <c r="J716" s="20">
        <v>6</v>
      </c>
      <c r="K716" s="37">
        <v>30384289</v>
      </c>
      <c r="L716" s="37">
        <v>5318192</v>
      </c>
      <c r="M716" s="37">
        <v>4087638</v>
      </c>
      <c r="N716" s="37">
        <v>3997312</v>
      </c>
      <c r="O716" s="37">
        <v>4226280</v>
      </c>
      <c r="P716" s="37">
        <v>106769034</v>
      </c>
      <c r="Q716" s="37">
        <v>63331289</v>
      </c>
      <c r="R716" s="37">
        <v>2940933</v>
      </c>
    </row>
    <row r="717" spans="1:18" ht="13.5" customHeight="1">
      <c r="A717" s="20">
        <v>713</v>
      </c>
      <c r="B717" s="45" t="s">
        <v>287</v>
      </c>
      <c r="C717" s="44" t="s">
        <v>76</v>
      </c>
      <c r="D717" s="45" t="s">
        <v>349</v>
      </c>
      <c r="E717" s="20">
        <v>41</v>
      </c>
      <c r="F717" s="20">
        <v>2019</v>
      </c>
      <c r="G717" s="20">
        <v>3</v>
      </c>
      <c r="H717" s="20" t="s">
        <v>279</v>
      </c>
      <c r="I717" s="20" t="s">
        <v>51</v>
      </c>
      <c r="J717" s="20">
        <v>9</v>
      </c>
      <c r="K717" s="37">
        <v>46210573</v>
      </c>
      <c r="L717" s="37">
        <v>7004231</v>
      </c>
      <c r="M717" s="37">
        <v>5461450</v>
      </c>
      <c r="N717" s="37">
        <v>5677451</v>
      </c>
      <c r="O717" s="37">
        <v>4219505</v>
      </c>
      <c r="P717" s="37">
        <v>112884865</v>
      </c>
      <c r="Q717" s="37">
        <v>68477827</v>
      </c>
      <c r="R717" s="37">
        <v>2940933</v>
      </c>
    </row>
    <row r="718" spans="1:18" ht="13.5" customHeight="1">
      <c r="A718" s="20">
        <v>714</v>
      </c>
      <c r="B718" s="45" t="s">
        <v>287</v>
      </c>
      <c r="C718" s="44" t="s">
        <v>76</v>
      </c>
      <c r="D718" s="45" t="s">
        <v>349</v>
      </c>
      <c r="E718" s="20">
        <v>41</v>
      </c>
      <c r="F718" s="20">
        <v>2020</v>
      </c>
      <c r="G718" s="49">
        <v>1</v>
      </c>
      <c r="H718" s="20" t="s">
        <v>309</v>
      </c>
      <c r="I718" s="20" t="s">
        <v>43</v>
      </c>
      <c r="J718" s="20">
        <v>3</v>
      </c>
      <c r="K718" s="37">
        <v>17874411</v>
      </c>
      <c r="L718" s="37">
        <v>2278874</v>
      </c>
      <c r="M718" s="37">
        <v>1856588</v>
      </c>
      <c r="N718" s="37">
        <v>1863291</v>
      </c>
      <c r="O718" s="37">
        <v>4233335</v>
      </c>
      <c r="P718" s="37">
        <v>138099365</v>
      </c>
      <c r="Q718" s="37">
        <v>91496764</v>
      </c>
      <c r="R718" s="37">
        <v>2940933</v>
      </c>
    </row>
    <row r="719" spans="1:18" ht="13.5" customHeight="1">
      <c r="A719" s="20">
        <v>715</v>
      </c>
      <c r="B719" s="45" t="s">
        <v>287</v>
      </c>
      <c r="C719" s="44" t="s">
        <v>76</v>
      </c>
      <c r="D719" s="45" t="s">
        <v>349</v>
      </c>
      <c r="E719" s="20">
        <v>41</v>
      </c>
      <c r="F719" s="20">
        <v>2020</v>
      </c>
      <c r="G719" s="49">
        <v>2</v>
      </c>
      <c r="H719" s="20" t="s">
        <v>310</v>
      </c>
      <c r="I719" s="20" t="s">
        <v>44</v>
      </c>
      <c r="J719" s="20">
        <v>6</v>
      </c>
      <c r="K719" s="37">
        <v>35013386</v>
      </c>
      <c r="L719" s="37">
        <v>3307556</v>
      </c>
      <c r="M719" s="37">
        <v>2677624</v>
      </c>
      <c r="N719" s="37">
        <v>2736100</v>
      </c>
      <c r="O719" s="37">
        <v>4144348</v>
      </c>
      <c r="P719" s="37">
        <v>143979378</v>
      </c>
      <c r="Q719" s="37">
        <v>96699330</v>
      </c>
      <c r="R719" s="37">
        <v>2940933</v>
      </c>
    </row>
    <row r="720" spans="1:18" ht="13.5" customHeight="1">
      <c r="A720" s="20">
        <v>716</v>
      </c>
      <c r="B720" s="45" t="s">
        <v>287</v>
      </c>
      <c r="C720" s="44" t="s">
        <v>76</v>
      </c>
      <c r="D720" s="45" t="s">
        <v>349</v>
      </c>
      <c r="E720" s="20">
        <v>41</v>
      </c>
      <c r="F720" s="20">
        <v>2020</v>
      </c>
      <c r="G720" s="46">
        <v>3</v>
      </c>
      <c r="H720" s="47" t="s">
        <v>311</v>
      </c>
      <c r="I720" s="47" t="s">
        <v>51</v>
      </c>
      <c r="J720" s="46">
        <v>9</v>
      </c>
      <c r="K720" s="37">
        <v>57528672</v>
      </c>
      <c r="L720" s="37">
        <v>7319584</v>
      </c>
      <c r="M720" s="37">
        <v>6035585</v>
      </c>
      <c r="N720" s="37">
        <v>6106785</v>
      </c>
      <c r="O720" s="37">
        <v>4211033</v>
      </c>
      <c r="P720" s="37">
        <v>149937323</v>
      </c>
      <c r="Q720" s="37">
        <v>101841856</v>
      </c>
      <c r="R720" s="37">
        <v>2940933</v>
      </c>
    </row>
    <row r="721" spans="1:18" ht="13.5" customHeight="1">
      <c r="A721" s="20">
        <v>717</v>
      </c>
      <c r="B721" s="45" t="s">
        <v>302</v>
      </c>
      <c r="C721" s="44" t="s">
        <v>77</v>
      </c>
      <c r="D721" s="45" t="s">
        <v>350</v>
      </c>
      <c r="E721" s="20">
        <v>42</v>
      </c>
      <c r="F721" s="20">
        <v>2015</v>
      </c>
      <c r="G721" s="20">
        <v>1</v>
      </c>
      <c r="H721" s="20" t="s">
        <v>202</v>
      </c>
      <c r="I721" s="20" t="s">
        <v>55</v>
      </c>
      <c r="J721" s="20">
        <v>3</v>
      </c>
      <c r="K721" s="35">
        <v>665555</v>
      </c>
      <c r="L721" s="35">
        <v>66951</v>
      </c>
      <c r="M721" s="35">
        <v>43518</v>
      </c>
      <c r="N721" s="35">
        <v>43518</v>
      </c>
      <c r="O721" s="35">
        <v>868517</v>
      </c>
      <c r="P721" s="35">
        <v>2157747</v>
      </c>
      <c r="Q721" s="35">
        <v>1306035</v>
      </c>
      <c r="R721" s="35">
        <v>440331</v>
      </c>
    </row>
    <row r="722" spans="1:18" ht="13.5" customHeight="1">
      <c r="A722" s="20">
        <v>718</v>
      </c>
      <c r="B722" s="45" t="s">
        <v>302</v>
      </c>
      <c r="C722" s="44" t="s">
        <v>77</v>
      </c>
      <c r="D722" s="45" t="s">
        <v>350</v>
      </c>
      <c r="E722" s="20">
        <v>42</v>
      </c>
      <c r="F722" s="20">
        <v>2015</v>
      </c>
      <c r="G722" s="20">
        <v>2</v>
      </c>
      <c r="H722" s="20" t="s">
        <v>203</v>
      </c>
      <c r="I722" s="20" t="s">
        <v>56</v>
      </c>
      <c r="J722" s="20">
        <v>6</v>
      </c>
      <c r="K722" s="35">
        <v>1382908</v>
      </c>
      <c r="L722" s="35">
        <v>132714</v>
      </c>
      <c r="M722" s="35">
        <v>86264</v>
      </c>
      <c r="N722" s="35">
        <v>86264</v>
      </c>
      <c r="O722" s="35">
        <v>844904</v>
      </c>
      <c r="P722" s="35">
        <v>1944928</v>
      </c>
      <c r="Q722" s="35">
        <v>1026877</v>
      </c>
      <c r="R722" s="35">
        <v>440331</v>
      </c>
    </row>
    <row r="723" spans="1:18" ht="13.5" customHeight="1">
      <c r="A723" s="20">
        <v>719</v>
      </c>
      <c r="B723" s="45" t="s">
        <v>302</v>
      </c>
      <c r="C723" s="44" t="s">
        <v>77</v>
      </c>
      <c r="D723" s="45" t="s">
        <v>350</v>
      </c>
      <c r="E723" s="20">
        <v>42</v>
      </c>
      <c r="F723" s="20">
        <v>2015</v>
      </c>
      <c r="G723" s="20">
        <v>3</v>
      </c>
      <c r="H723" s="20" t="s">
        <v>204</v>
      </c>
      <c r="I723" s="20" t="s">
        <v>57</v>
      </c>
      <c r="J723" s="20">
        <v>9</v>
      </c>
      <c r="K723" s="35">
        <v>1721098</v>
      </c>
      <c r="L723" s="35">
        <v>121689</v>
      </c>
      <c r="M723" s="35">
        <v>79098</v>
      </c>
      <c r="N723" s="35">
        <v>79098</v>
      </c>
      <c r="O723" s="35">
        <v>897236</v>
      </c>
      <c r="P723" s="35">
        <v>1816014</v>
      </c>
      <c r="Q723" s="35">
        <v>1100305</v>
      </c>
      <c r="R723" s="35">
        <v>440331</v>
      </c>
    </row>
    <row r="724" spans="1:18" ht="13.5" customHeight="1">
      <c r="A724" s="20">
        <v>720</v>
      </c>
      <c r="B724" s="45" t="s">
        <v>302</v>
      </c>
      <c r="C724" s="44" t="s">
        <v>77</v>
      </c>
      <c r="D724" s="45" t="s">
        <v>350</v>
      </c>
      <c r="E724" s="20">
        <v>42</v>
      </c>
      <c r="F724" s="20">
        <v>2015</v>
      </c>
      <c r="G724" s="20">
        <v>4</v>
      </c>
      <c r="H724" s="20" t="s">
        <v>205</v>
      </c>
      <c r="I724" s="20" t="s">
        <v>58</v>
      </c>
      <c r="J724" s="20">
        <v>12</v>
      </c>
      <c r="K724" s="35">
        <v>2358412</v>
      </c>
      <c r="L724" s="35">
        <v>202107</v>
      </c>
      <c r="M724" s="35">
        <v>149209</v>
      </c>
      <c r="N724" s="35">
        <v>149209</v>
      </c>
      <c r="O724" s="35">
        <v>892451</v>
      </c>
      <c r="P724" s="35">
        <v>1968813</v>
      </c>
      <c r="Q724" s="35">
        <v>1225102</v>
      </c>
      <c r="R724" s="35">
        <v>440331</v>
      </c>
    </row>
    <row r="725" spans="1:18" ht="13.5" customHeight="1">
      <c r="A725" s="20">
        <v>721</v>
      </c>
      <c r="B725" s="45" t="s">
        <v>302</v>
      </c>
      <c r="C725" s="44" t="s">
        <v>77</v>
      </c>
      <c r="D725" s="45" t="s">
        <v>350</v>
      </c>
      <c r="E725" s="20">
        <v>42</v>
      </c>
      <c r="F725" s="20">
        <v>2016</v>
      </c>
      <c r="G725" s="20">
        <v>1</v>
      </c>
      <c r="H725" s="20" t="s">
        <v>206</v>
      </c>
      <c r="I725" s="20" t="s">
        <v>55</v>
      </c>
      <c r="J725" s="20">
        <v>3</v>
      </c>
      <c r="K725" s="35">
        <v>712597</v>
      </c>
      <c r="L725" s="35">
        <v>82108</v>
      </c>
      <c r="M725" s="35">
        <v>53370</v>
      </c>
      <c r="N725" s="35">
        <v>53370</v>
      </c>
      <c r="O725" s="35">
        <v>802359</v>
      </c>
      <c r="P725" s="35">
        <v>1969577</v>
      </c>
      <c r="Q725" s="35">
        <v>1004823</v>
      </c>
      <c r="R725" s="35">
        <v>440331</v>
      </c>
    </row>
    <row r="726" spans="1:18" ht="13.5" customHeight="1">
      <c r="A726" s="20">
        <v>722</v>
      </c>
      <c r="B726" s="45" t="s">
        <v>302</v>
      </c>
      <c r="C726" s="44" t="s">
        <v>77</v>
      </c>
      <c r="D726" s="45" t="s">
        <v>350</v>
      </c>
      <c r="E726" s="20">
        <v>42</v>
      </c>
      <c r="F726" s="20">
        <v>2016</v>
      </c>
      <c r="G726" s="20">
        <v>2</v>
      </c>
      <c r="H726" s="20" t="s">
        <v>207</v>
      </c>
      <c r="I726" s="20" t="s">
        <v>56</v>
      </c>
      <c r="J726" s="20">
        <v>6</v>
      </c>
      <c r="K726" s="35">
        <v>1624089</v>
      </c>
      <c r="L726" s="35">
        <v>225032</v>
      </c>
      <c r="M726" s="35">
        <v>146271</v>
      </c>
      <c r="N726" s="35">
        <v>146271</v>
      </c>
      <c r="O726" s="35">
        <v>780401</v>
      </c>
      <c r="P726" s="35">
        <v>2196870</v>
      </c>
      <c r="Q726" s="35">
        <v>1090736</v>
      </c>
      <c r="R726" s="35">
        <v>440331</v>
      </c>
    </row>
    <row r="727" spans="1:18" ht="13.5" customHeight="1">
      <c r="A727" s="20">
        <v>723</v>
      </c>
      <c r="B727" s="45" t="s">
        <v>302</v>
      </c>
      <c r="C727" s="44" t="s">
        <v>77</v>
      </c>
      <c r="D727" s="45" t="s">
        <v>350</v>
      </c>
      <c r="E727" s="20">
        <v>42</v>
      </c>
      <c r="F727" s="20">
        <v>2016</v>
      </c>
      <c r="G727" s="20">
        <v>4</v>
      </c>
      <c r="H727" s="20" t="s">
        <v>209</v>
      </c>
      <c r="I727" s="20" t="s">
        <v>58</v>
      </c>
      <c r="J727" s="20">
        <v>12</v>
      </c>
      <c r="K727" s="35">
        <v>2835863</v>
      </c>
      <c r="L727" s="35">
        <v>278114</v>
      </c>
      <c r="M727" s="35">
        <v>190551</v>
      </c>
      <c r="N727" s="35">
        <v>190551</v>
      </c>
      <c r="O727" s="35">
        <v>819253</v>
      </c>
      <c r="P727" s="35">
        <v>1891720</v>
      </c>
      <c r="Q727" s="35">
        <v>1021503</v>
      </c>
      <c r="R727" s="35">
        <v>440331</v>
      </c>
    </row>
    <row r="728" spans="1:18" ht="13.5" customHeight="1">
      <c r="A728" s="20">
        <v>724</v>
      </c>
      <c r="B728" s="45" t="s">
        <v>302</v>
      </c>
      <c r="C728" s="44" t="s">
        <v>77</v>
      </c>
      <c r="D728" s="45" t="s">
        <v>350</v>
      </c>
      <c r="E728" s="20">
        <v>42</v>
      </c>
      <c r="F728" s="20">
        <v>2017</v>
      </c>
      <c r="G728" s="20">
        <v>1</v>
      </c>
      <c r="H728" s="20" t="s">
        <v>210</v>
      </c>
      <c r="I728" s="20" t="s">
        <v>55</v>
      </c>
      <c r="J728" s="20">
        <v>3</v>
      </c>
      <c r="K728" s="35">
        <v>1296351</v>
      </c>
      <c r="L728" s="35">
        <v>160180</v>
      </c>
      <c r="M728" s="35">
        <v>104117</v>
      </c>
      <c r="N728" s="35">
        <v>104117</v>
      </c>
      <c r="O728" s="35">
        <v>809078</v>
      </c>
      <c r="P728" s="35">
        <v>2336100</v>
      </c>
      <c r="Q728" s="35">
        <v>1161950</v>
      </c>
      <c r="R728" s="35">
        <v>440331</v>
      </c>
    </row>
    <row r="729" spans="1:18" ht="13.5" customHeight="1">
      <c r="A729" s="20">
        <v>725</v>
      </c>
      <c r="B729" s="45" t="s">
        <v>302</v>
      </c>
      <c r="C729" s="44" t="s">
        <v>77</v>
      </c>
      <c r="D729" s="45" t="s">
        <v>350</v>
      </c>
      <c r="E729" s="20">
        <v>42</v>
      </c>
      <c r="F729" s="20">
        <v>2017</v>
      </c>
      <c r="G729" s="20">
        <v>2</v>
      </c>
      <c r="H729" s="20" t="s">
        <v>212</v>
      </c>
      <c r="I729" s="20" t="s">
        <v>56</v>
      </c>
      <c r="J729" s="20">
        <v>6</v>
      </c>
      <c r="K729" s="35">
        <v>2723740</v>
      </c>
      <c r="L729" s="35">
        <v>373616</v>
      </c>
      <c r="M729" s="35">
        <v>242850</v>
      </c>
      <c r="N729" s="35">
        <v>242850</v>
      </c>
      <c r="O729" s="35">
        <v>794665</v>
      </c>
      <c r="P729" s="35">
        <v>2447276</v>
      </c>
      <c r="Q729" s="35">
        <v>1063798</v>
      </c>
      <c r="R729" s="35">
        <v>440331</v>
      </c>
    </row>
    <row r="730" spans="1:18" ht="13.5" customHeight="1">
      <c r="A730" s="20">
        <v>726</v>
      </c>
      <c r="B730" s="45" t="s">
        <v>302</v>
      </c>
      <c r="C730" s="44" t="s">
        <v>77</v>
      </c>
      <c r="D730" s="45" t="s">
        <v>350</v>
      </c>
      <c r="E730" s="20">
        <v>42</v>
      </c>
      <c r="F730" s="20">
        <v>2017</v>
      </c>
      <c r="G730" s="20">
        <v>3</v>
      </c>
      <c r="H730" s="20" t="s">
        <v>213</v>
      </c>
      <c r="I730" s="20" t="s">
        <v>57</v>
      </c>
      <c r="J730" s="20">
        <v>9</v>
      </c>
      <c r="K730" s="35">
        <v>2765041</v>
      </c>
      <c r="L730" s="35">
        <v>409452</v>
      </c>
      <c r="M730" s="35">
        <v>266144</v>
      </c>
      <c r="N730" s="35">
        <v>266144</v>
      </c>
      <c r="O730" s="35">
        <v>738459</v>
      </c>
      <c r="P730" s="35">
        <v>2179057</v>
      </c>
      <c r="Q730" s="35">
        <v>1013132</v>
      </c>
      <c r="R730" s="35">
        <v>440331</v>
      </c>
    </row>
    <row r="731" spans="1:18" ht="13.5" customHeight="1">
      <c r="A731" s="20">
        <v>727</v>
      </c>
      <c r="B731" s="45" t="s">
        <v>302</v>
      </c>
      <c r="C731" s="44" t="s">
        <v>77</v>
      </c>
      <c r="D731" s="45" t="s">
        <v>350</v>
      </c>
      <c r="E731" s="20">
        <v>42</v>
      </c>
      <c r="F731" s="20">
        <v>2017</v>
      </c>
      <c r="G731" s="20">
        <v>4</v>
      </c>
      <c r="H731" s="20" t="s">
        <v>211</v>
      </c>
      <c r="I731" s="20" t="s">
        <v>58</v>
      </c>
      <c r="J731" s="20">
        <v>12</v>
      </c>
      <c r="K731" s="35">
        <v>3675712</v>
      </c>
      <c r="L731" s="35">
        <v>370143</v>
      </c>
      <c r="M731" s="35">
        <v>257497</v>
      </c>
      <c r="N731" s="35">
        <v>257497</v>
      </c>
      <c r="O731" s="35">
        <v>769450</v>
      </c>
      <c r="P731" s="35">
        <v>2329792</v>
      </c>
      <c r="Q731" s="35">
        <v>1315822</v>
      </c>
      <c r="R731" s="35">
        <v>440331</v>
      </c>
    </row>
    <row r="732" spans="1:18" ht="13.5" customHeight="1">
      <c r="A732" s="20">
        <v>728</v>
      </c>
      <c r="B732" s="45" t="s">
        <v>302</v>
      </c>
      <c r="C732" s="21" t="s">
        <v>77</v>
      </c>
      <c r="D732" s="45" t="s">
        <v>350</v>
      </c>
      <c r="E732" s="20">
        <v>42</v>
      </c>
      <c r="F732" s="20">
        <v>2018</v>
      </c>
      <c r="G732" s="20">
        <v>1</v>
      </c>
      <c r="H732" s="20" t="s">
        <v>257</v>
      </c>
      <c r="I732" s="20" t="s">
        <v>270</v>
      </c>
      <c r="J732" s="20">
        <f>G732*3</f>
        <v>3</v>
      </c>
      <c r="K732" s="37">
        <v>1322607</v>
      </c>
      <c r="L732" s="37">
        <v>171737</v>
      </c>
      <c r="M732" s="37">
        <v>111629</v>
      </c>
      <c r="N732" s="37">
        <v>111629</v>
      </c>
      <c r="O732" s="37">
        <v>829907</v>
      </c>
      <c r="P732" s="37">
        <v>2802610</v>
      </c>
      <c r="Q732" s="37">
        <v>1320737</v>
      </c>
      <c r="R732" s="37">
        <v>440331</v>
      </c>
    </row>
    <row r="733" spans="1:18" ht="13.5" customHeight="1">
      <c r="A733" s="20">
        <v>729</v>
      </c>
      <c r="B733" s="45" t="s">
        <v>302</v>
      </c>
      <c r="C733" s="21" t="s">
        <v>77</v>
      </c>
      <c r="D733" s="45" t="s">
        <v>350</v>
      </c>
      <c r="E733" s="20">
        <v>42</v>
      </c>
      <c r="F733" s="20">
        <v>2018</v>
      </c>
      <c r="G733" s="20">
        <v>2</v>
      </c>
      <c r="H733" s="20" t="s">
        <v>264</v>
      </c>
      <c r="I733" s="20" t="s">
        <v>56</v>
      </c>
      <c r="J733" s="20">
        <v>6</v>
      </c>
      <c r="K733" s="37">
        <v>2783647</v>
      </c>
      <c r="L733" s="37">
        <v>344704</v>
      </c>
      <c r="M733" s="37">
        <v>224058</v>
      </c>
      <c r="N733" s="37">
        <v>224058</v>
      </c>
      <c r="O733" s="37">
        <v>784800</v>
      </c>
      <c r="P733" s="37">
        <v>2717010</v>
      </c>
      <c r="Q733" s="37">
        <v>1192157</v>
      </c>
      <c r="R733" s="37">
        <v>440331</v>
      </c>
    </row>
    <row r="734" spans="1:18" ht="13.5" customHeight="1">
      <c r="A734" s="20">
        <v>730</v>
      </c>
      <c r="B734" s="45" t="s">
        <v>302</v>
      </c>
      <c r="C734" s="44" t="s">
        <v>77</v>
      </c>
      <c r="D734" s="45" t="s">
        <v>350</v>
      </c>
      <c r="E734" s="20">
        <v>42</v>
      </c>
      <c r="F734" s="20">
        <v>2018</v>
      </c>
      <c r="G734" s="20">
        <v>3</v>
      </c>
      <c r="H734" s="20" t="s">
        <v>256</v>
      </c>
      <c r="I734" s="20" t="s">
        <v>57</v>
      </c>
      <c r="J734" s="20">
        <v>9</v>
      </c>
      <c r="K734" s="35">
        <v>3842874</v>
      </c>
      <c r="L734" s="35">
        <v>510868</v>
      </c>
      <c r="M734" s="35">
        <v>332064</v>
      </c>
      <c r="N734" s="35">
        <v>332064</v>
      </c>
      <c r="O734" s="35">
        <v>840740</v>
      </c>
      <c r="P734" s="35">
        <v>2451807</v>
      </c>
      <c r="Q734" s="35">
        <v>1079717</v>
      </c>
      <c r="R734" s="35">
        <v>440331</v>
      </c>
    </row>
    <row r="735" spans="1:18" ht="13.5" customHeight="1">
      <c r="A735" s="20">
        <v>731</v>
      </c>
      <c r="B735" s="45" t="s">
        <v>302</v>
      </c>
      <c r="C735" s="21" t="s">
        <v>77</v>
      </c>
      <c r="D735" s="45" t="s">
        <v>350</v>
      </c>
      <c r="E735" s="20">
        <v>42</v>
      </c>
      <c r="F735" s="20">
        <v>2018</v>
      </c>
      <c r="G735" s="20">
        <v>4</v>
      </c>
      <c r="H735" s="20" t="s">
        <v>265</v>
      </c>
      <c r="I735" s="20" t="s">
        <v>58</v>
      </c>
      <c r="J735" s="20">
        <f>G735*3</f>
        <v>12</v>
      </c>
      <c r="K735" s="37">
        <v>5057374</v>
      </c>
      <c r="L735" s="37">
        <v>661563</v>
      </c>
      <c r="M735" s="37">
        <v>440295</v>
      </c>
      <c r="N735" s="37">
        <v>440295</v>
      </c>
      <c r="O735" s="37">
        <v>869103</v>
      </c>
      <c r="P735" s="37">
        <v>2836262</v>
      </c>
      <c r="Q735" s="37">
        <v>1536970</v>
      </c>
      <c r="R735" s="37">
        <v>440331</v>
      </c>
    </row>
    <row r="736" spans="1:18" ht="13.5" customHeight="1">
      <c r="A736" s="20">
        <v>732</v>
      </c>
      <c r="B736" s="45" t="s">
        <v>302</v>
      </c>
      <c r="C736" s="21" t="s">
        <v>77</v>
      </c>
      <c r="D736" s="45" t="s">
        <v>350</v>
      </c>
      <c r="E736" s="20">
        <v>42</v>
      </c>
      <c r="F736" s="20">
        <v>2019</v>
      </c>
      <c r="G736" s="20">
        <v>1</v>
      </c>
      <c r="H736" s="20" t="s">
        <v>277</v>
      </c>
      <c r="I736" s="20" t="s">
        <v>55</v>
      </c>
      <c r="J736" s="20">
        <v>3</v>
      </c>
      <c r="K736" s="37">
        <v>1274801</v>
      </c>
      <c r="L736" s="37">
        <v>145254</v>
      </c>
      <c r="M736" s="37">
        <v>94415</v>
      </c>
      <c r="N736" s="37">
        <v>94415</v>
      </c>
      <c r="O736" s="37">
        <v>821974</v>
      </c>
      <c r="P736" s="37">
        <v>2921359</v>
      </c>
      <c r="Q736" s="37">
        <v>1162812</v>
      </c>
      <c r="R736" s="37">
        <v>880661</v>
      </c>
    </row>
    <row r="737" spans="1:18" ht="13.5" customHeight="1">
      <c r="A737" s="20">
        <v>733</v>
      </c>
      <c r="B737" s="45" t="s">
        <v>302</v>
      </c>
      <c r="C737" s="21" t="s">
        <v>77</v>
      </c>
      <c r="D737" s="45" t="s">
        <v>350</v>
      </c>
      <c r="E737" s="20">
        <v>42</v>
      </c>
      <c r="F737" s="20">
        <v>2019</v>
      </c>
      <c r="G737" s="20">
        <v>3</v>
      </c>
      <c r="H737" s="20" t="s">
        <v>279</v>
      </c>
      <c r="I737" s="20" t="s">
        <v>57</v>
      </c>
      <c r="J737" s="20">
        <v>9</v>
      </c>
      <c r="K737" s="37">
        <v>1311661</v>
      </c>
      <c r="L737" s="37">
        <v>122198</v>
      </c>
      <c r="M737" s="37">
        <v>79429</v>
      </c>
      <c r="N737" s="37">
        <v>79429</v>
      </c>
      <c r="O737" s="37">
        <v>805980</v>
      </c>
      <c r="P737" s="37">
        <v>3184720</v>
      </c>
      <c r="Q737" s="37">
        <v>1452037</v>
      </c>
      <c r="R737" s="37">
        <v>880661</v>
      </c>
    </row>
    <row r="738" spans="1:18" ht="13.5" customHeight="1">
      <c r="A738" s="20">
        <v>734</v>
      </c>
      <c r="B738" s="45" t="s">
        <v>302</v>
      </c>
      <c r="C738" s="21" t="s">
        <v>77</v>
      </c>
      <c r="D738" s="45" t="s">
        <v>350</v>
      </c>
      <c r="E738" s="20">
        <v>42</v>
      </c>
      <c r="F738" s="20">
        <v>2019</v>
      </c>
      <c r="G738" s="20">
        <v>3</v>
      </c>
      <c r="H738" s="20" t="s">
        <v>279</v>
      </c>
      <c r="I738" s="20" t="s">
        <v>57</v>
      </c>
      <c r="J738" s="20">
        <v>9</v>
      </c>
      <c r="K738" s="37">
        <v>4131577</v>
      </c>
      <c r="L738" s="37">
        <v>462873</v>
      </c>
      <c r="M738" s="37">
        <v>300867</v>
      </c>
      <c r="N738" s="37">
        <v>300867</v>
      </c>
      <c r="O738" s="37">
        <v>886345</v>
      </c>
      <c r="P738" s="37">
        <v>2537412</v>
      </c>
      <c r="Q738" s="37">
        <v>944394</v>
      </c>
      <c r="R738" s="37">
        <v>880661</v>
      </c>
    </row>
    <row r="739" spans="1:18" ht="13.5" customHeight="1">
      <c r="A739" s="20">
        <v>735</v>
      </c>
      <c r="B739" s="45" t="s">
        <v>302</v>
      </c>
      <c r="C739" s="21" t="s">
        <v>77</v>
      </c>
      <c r="D739" s="45" t="s">
        <v>350</v>
      </c>
      <c r="E739" s="20">
        <v>42</v>
      </c>
      <c r="F739" s="20">
        <v>2019</v>
      </c>
      <c r="G739" s="20">
        <v>4</v>
      </c>
      <c r="H739" s="20" t="s">
        <v>281</v>
      </c>
      <c r="I739" s="20" t="s">
        <v>58</v>
      </c>
      <c r="J739" s="20">
        <v>12</v>
      </c>
      <c r="K739" s="37">
        <v>5434107</v>
      </c>
      <c r="L739" s="37">
        <v>679332</v>
      </c>
      <c r="M739" s="37">
        <v>477070</v>
      </c>
      <c r="N739" s="37">
        <v>477070</v>
      </c>
      <c r="O739" s="37">
        <v>874219</v>
      </c>
      <c r="P739" s="37">
        <v>2861339</v>
      </c>
      <c r="Q739" s="37">
        <v>1248248</v>
      </c>
      <c r="R739" s="37">
        <v>880661</v>
      </c>
    </row>
    <row r="740" spans="1:18" ht="13.5" customHeight="1">
      <c r="A740" s="20">
        <v>736</v>
      </c>
      <c r="B740" s="45" t="s">
        <v>188</v>
      </c>
      <c r="C740" s="44" t="s">
        <v>59</v>
      </c>
      <c r="D740" s="45" t="s">
        <v>351</v>
      </c>
      <c r="E740" s="20">
        <v>43</v>
      </c>
      <c r="F740" s="20">
        <v>2015</v>
      </c>
      <c r="G740" s="51">
        <v>1</v>
      </c>
      <c r="H740" s="20" t="s">
        <v>202</v>
      </c>
      <c r="I740" s="51" t="s">
        <v>43</v>
      </c>
      <c r="J740" s="20">
        <v>3</v>
      </c>
      <c r="K740" s="52">
        <v>3870100</v>
      </c>
      <c r="L740" s="52">
        <v>-230300</v>
      </c>
      <c r="M740" s="52">
        <v>-230300</v>
      </c>
      <c r="N740" s="52"/>
      <c r="O740" s="52">
        <v>469000</v>
      </c>
      <c r="P740" s="52">
        <v>14939000</v>
      </c>
      <c r="Q740" s="52">
        <v>10194000</v>
      </c>
      <c r="R740" s="52">
        <v>1262413.18</v>
      </c>
    </row>
    <row r="741" spans="1:18" ht="13.5" customHeight="1">
      <c r="A741" s="20">
        <v>737</v>
      </c>
      <c r="B741" s="45" t="s">
        <v>188</v>
      </c>
      <c r="C741" s="44" t="s">
        <v>59</v>
      </c>
      <c r="D741" s="45" t="s">
        <v>351</v>
      </c>
      <c r="E741" s="20">
        <v>43</v>
      </c>
      <c r="F741" s="20">
        <v>2015</v>
      </c>
      <c r="G741" s="51">
        <v>2</v>
      </c>
      <c r="H741" s="20" t="s">
        <v>203</v>
      </c>
      <c r="I741" s="51" t="s">
        <v>44</v>
      </c>
      <c r="J741" s="20">
        <v>6</v>
      </c>
      <c r="K741" s="52">
        <v>8851270.6209999993</v>
      </c>
      <c r="L741" s="52">
        <v>-350594.13400000002</v>
      </c>
      <c r="M741" s="52">
        <v>-350594.13400000002</v>
      </c>
      <c r="N741" s="52"/>
      <c r="O741" s="52">
        <v>466055.39</v>
      </c>
      <c r="P741" s="52">
        <v>13619411.547</v>
      </c>
      <c r="Q741" s="52">
        <v>9035252.8509999998</v>
      </c>
      <c r="R741" s="52">
        <v>1262413.18</v>
      </c>
    </row>
    <row r="742" spans="1:18" ht="13.5" customHeight="1">
      <c r="A742" s="20">
        <v>738</v>
      </c>
      <c r="B742" s="45" t="s">
        <v>188</v>
      </c>
      <c r="C742" s="44" t="s">
        <v>59</v>
      </c>
      <c r="D742" s="45" t="s">
        <v>351</v>
      </c>
      <c r="E742" s="20">
        <v>43</v>
      </c>
      <c r="F742" s="20">
        <v>2015</v>
      </c>
      <c r="G742" s="51">
        <v>3</v>
      </c>
      <c r="H742" s="20" t="s">
        <v>204</v>
      </c>
      <c r="I742" s="51" t="s">
        <v>51</v>
      </c>
      <c r="J742" s="20">
        <v>9</v>
      </c>
      <c r="K742" s="52">
        <v>12322611.062999999</v>
      </c>
      <c r="L742" s="52">
        <v>-516333.09600000002</v>
      </c>
      <c r="M742" s="52">
        <v>-516333.09600000002</v>
      </c>
      <c r="N742" s="52"/>
      <c r="O742" s="52">
        <v>478069.50599999999</v>
      </c>
      <c r="P742" s="52">
        <v>12180302.051999999</v>
      </c>
      <c r="Q742" s="52">
        <v>7832208.1040000003</v>
      </c>
      <c r="R742" s="52">
        <v>1262413.18</v>
      </c>
    </row>
    <row r="743" spans="1:18" ht="13.5" customHeight="1">
      <c r="A743" s="20">
        <v>739</v>
      </c>
      <c r="B743" s="45" t="s">
        <v>188</v>
      </c>
      <c r="C743" s="44" t="s">
        <v>59</v>
      </c>
      <c r="D743" s="45" t="s">
        <v>351</v>
      </c>
      <c r="E743" s="20">
        <v>43</v>
      </c>
      <c r="F743" s="20">
        <v>2015</v>
      </c>
      <c r="G743" s="20">
        <v>4</v>
      </c>
      <c r="H743" s="20" t="s">
        <v>205</v>
      </c>
      <c r="I743" s="20" t="s">
        <v>46</v>
      </c>
      <c r="J743" s="20">
        <v>12</v>
      </c>
      <c r="K743" s="35">
        <v>15613282</v>
      </c>
      <c r="L743" s="35">
        <v>-1746997</v>
      </c>
      <c r="M743" s="35">
        <v>-1795846</v>
      </c>
      <c r="N743" s="35">
        <v>-1850405</v>
      </c>
      <c r="O743" s="35">
        <v>479180</v>
      </c>
      <c r="P743" s="35">
        <v>10525955</v>
      </c>
      <c r="Q743" s="35">
        <v>7463114</v>
      </c>
      <c r="R743" s="35">
        <v>1262413</v>
      </c>
    </row>
    <row r="744" spans="1:18" ht="13.5" customHeight="1">
      <c r="A744" s="20">
        <v>740</v>
      </c>
      <c r="B744" s="45" t="s">
        <v>188</v>
      </c>
      <c r="C744" s="44" t="s">
        <v>59</v>
      </c>
      <c r="D744" s="45" t="s">
        <v>351</v>
      </c>
      <c r="E744" s="20">
        <v>43</v>
      </c>
      <c r="F744" s="20">
        <v>2016</v>
      </c>
      <c r="G744" s="20">
        <v>1</v>
      </c>
      <c r="H744" s="20" t="s">
        <v>206</v>
      </c>
      <c r="I744" s="20" t="s">
        <v>43</v>
      </c>
      <c r="J744" s="20">
        <v>3</v>
      </c>
      <c r="K744" s="35">
        <v>2719078</v>
      </c>
      <c r="L744" s="35">
        <v>14008</v>
      </c>
      <c r="M744" s="35">
        <v>11748</v>
      </c>
      <c r="N744" s="35"/>
      <c r="O744" s="35">
        <v>452870</v>
      </c>
      <c r="P744" s="35">
        <v>12968940</v>
      </c>
      <c r="Q744" s="35">
        <v>9919772</v>
      </c>
      <c r="R744" s="35">
        <v>1262413</v>
      </c>
    </row>
    <row r="745" spans="1:18" ht="13.5" customHeight="1">
      <c r="A745" s="20">
        <v>741</v>
      </c>
      <c r="B745" s="45" t="s">
        <v>188</v>
      </c>
      <c r="C745" s="44" t="s">
        <v>59</v>
      </c>
      <c r="D745" s="45" t="s">
        <v>351</v>
      </c>
      <c r="E745" s="20">
        <v>43</v>
      </c>
      <c r="F745" s="20">
        <v>2016</v>
      </c>
      <c r="G745" s="20">
        <v>2</v>
      </c>
      <c r="H745" s="20" t="s">
        <v>207</v>
      </c>
      <c r="I745" s="20" t="s">
        <v>44</v>
      </c>
      <c r="J745" s="20">
        <v>6</v>
      </c>
      <c r="K745" s="35">
        <v>5203089</v>
      </c>
      <c r="L745" s="35">
        <v>53865</v>
      </c>
      <c r="M745" s="35">
        <v>37705</v>
      </c>
      <c r="N745" s="35"/>
      <c r="O745" s="35">
        <v>653606</v>
      </c>
      <c r="P745" s="35">
        <v>13042861</v>
      </c>
      <c r="Q745" s="35">
        <v>9994203</v>
      </c>
      <c r="R745" s="35">
        <v>1262413</v>
      </c>
    </row>
    <row r="746" spans="1:18" ht="13.5" customHeight="1">
      <c r="A746" s="20">
        <v>742</v>
      </c>
      <c r="B746" s="45" t="s">
        <v>188</v>
      </c>
      <c r="C746" s="44" t="s">
        <v>59</v>
      </c>
      <c r="D746" s="45" t="s">
        <v>351</v>
      </c>
      <c r="E746" s="20">
        <v>43</v>
      </c>
      <c r="F746" s="20">
        <v>2016</v>
      </c>
      <c r="G746" s="20">
        <v>3</v>
      </c>
      <c r="H746" s="20" t="s">
        <v>208</v>
      </c>
      <c r="I746" s="20" t="s">
        <v>51</v>
      </c>
      <c r="J746" s="20">
        <v>9</v>
      </c>
      <c r="K746" s="35">
        <v>7469007</v>
      </c>
      <c r="L746" s="35">
        <v>3971</v>
      </c>
      <c r="M746" s="35">
        <v>3971</v>
      </c>
      <c r="N746" s="35"/>
      <c r="O746" s="35">
        <v>380675</v>
      </c>
      <c r="P746" s="35">
        <v>15256291</v>
      </c>
      <c r="Q746" s="35">
        <v>12214901</v>
      </c>
      <c r="R746" s="35">
        <v>1262413</v>
      </c>
    </row>
    <row r="747" spans="1:18" ht="13.5" customHeight="1">
      <c r="A747" s="20">
        <v>743</v>
      </c>
      <c r="B747" s="45" t="s">
        <v>188</v>
      </c>
      <c r="C747" s="44" t="s">
        <v>59</v>
      </c>
      <c r="D747" s="45" t="s">
        <v>351</v>
      </c>
      <c r="E747" s="20">
        <v>43</v>
      </c>
      <c r="F747" s="20">
        <v>2016</v>
      </c>
      <c r="G747" s="20">
        <v>4</v>
      </c>
      <c r="H747" s="20" t="s">
        <v>209</v>
      </c>
      <c r="I747" s="20" t="s">
        <v>46</v>
      </c>
      <c r="J747" s="20">
        <v>12</v>
      </c>
      <c r="K747" s="35">
        <v>10165971</v>
      </c>
      <c r="L747" s="35">
        <v>142004</v>
      </c>
      <c r="M747" s="35">
        <v>127675</v>
      </c>
      <c r="N747" s="35">
        <v>123546</v>
      </c>
      <c r="O747" s="35">
        <v>423225</v>
      </c>
      <c r="P747" s="35">
        <v>14768280</v>
      </c>
      <c r="Q747" s="35">
        <v>11581893</v>
      </c>
      <c r="R747" s="35">
        <v>1262413</v>
      </c>
    </row>
    <row r="748" spans="1:18" ht="13.5" customHeight="1">
      <c r="A748" s="20">
        <v>744</v>
      </c>
      <c r="B748" s="45" t="s">
        <v>188</v>
      </c>
      <c r="C748" s="44" t="s">
        <v>59</v>
      </c>
      <c r="D748" s="45" t="s">
        <v>351</v>
      </c>
      <c r="E748" s="20">
        <v>43</v>
      </c>
      <c r="F748" s="20">
        <v>2017</v>
      </c>
      <c r="G748" s="20">
        <v>1</v>
      </c>
      <c r="H748" s="20" t="s">
        <v>210</v>
      </c>
      <c r="I748" s="20" t="s">
        <v>43</v>
      </c>
      <c r="J748" s="20">
        <v>3</v>
      </c>
      <c r="K748" s="35">
        <v>2272294</v>
      </c>
      <c r="L748" s="35">
        <v>27066</v>
      </c>
      <c r="M748" s="35">
        <v>22736</v>
      </c>
      <c r="N748" s="35"/>
      <c r="O748" s="35">
        <v>400523</v>
      </c>
      <c r="P748" s="35">
        <v>12958913</v>
      </c>
      <c r="Q748" s="35">
        <v>9773327</v>
      </c>
      <c r="R748" s="35">
        <v>1262413</v>
      </c>
    </row>
    <row r="749" spans="1:18" ht="13.5" customHeight="1">
      <c r="A749" s="20">
        <v>745</v>
      </c>
      <c r="B749" s="45" t="s">
        <v>188</v>
      </c>
      <c r="C749" s="44" t="s">
        <v>59</v>
      </c>
      <c r="D749" s="45" t="s">
        <v>351</v>
      </c>
      <c r="E749" s="20">
        <v>43</v>
      </c>
      <c r="F749" s="20">
        <v>2017</v>
      </c>
      <c r="G749" s="20">
        <v>2</v>
      </c>
      <c r="H749" s="20" t="s">
        <v>212</v>
      </c>
      <c r="I749" s="20" t="s">
        <v>44</v>
      </c>
      <c r="J749" s="20">
        <v>6</v>
      </c>
      <c r="K749" s="35">
        <v>4703039</v>
      </c>
      <c r="L749" s="35">
        <v>49470</v>
      </c>
      <c r="M749" s="35">
        <v>41555</v>
      </c>
      <c r="N749" s="35"/>
      <c r="O749" s="35">
        <v>428550</v>
      </c>
      <c r="P749" s="35">
        <v>13112608</v>
      </c>
      <c r="Q749" s="35">
        <v>9908211</v>
      </c>
      <c r="R749" s="35">
        <v>1262413</v>
      </c>
    </row>
    <row r="750" spans="1:18" ht="13.5" customHeight="1">
      <c r="A750" s="20">
        <v>746</v>
      </c>
      <c r="B750" s="45" t="s">
        <v>188</v>
      </c>
      <c r="C750" s="44" t="s">
        <v>249</v>
      </c>
      <c r="D750" s="45" t="s">
        <v>351</v>
      </c>
      <c r="E750" s="20">
        <v>43</v>
      </c>
      <c r="F750" s="20">
        <v>2017</v>
      </c>
      <c r="G750" s="20">
        <v>3</v>
      </c>
      <c r="H750" s="20" t="s">
        <v>213</v>
      </c>
      <c r="I750" s="20" t="s">
        <v>51</v>
      </c>
      <c r="J750" s="20">
        <v>9</v>
      </c>
      <c r="K750" s="35">
        <v>6493680</v>
      </c>
      <c r="L750" s="35">
        <v>36618</v>
      </c>
      <c r="M750" s="35">
        <v>28703</v>
      </c>
      <c r="N750" s="35"/>
      <c r="O750" s="35">
        <v>431751</v>
      </c>
      <c r="P750" s="35">
        <v>15081562</v>
      </c>
      <c r="Q750" s="35">
        <v>11947528</v>
      </c>
      <c r="R750" s="35">
        <v>1262413</v>
      </c>
    </row>
    <row r="751" spans="1:18" ht="13.5" customHeight="1">
      <c r="A751" s="20">
        <v>747</v>
      </c>
      <c r="B751" s="45" t="s">
        <v>188</v>
      </c>
      <c r="C751" s="44" t="s">
        <v>249</v>
      </c>
      <c r="D751" s="45" t="s">
        <v>351</v>
      </c>
      <c r="E751" s="20">
        <v>43</v>
      </c>
      <c r="F751" s="20">
        <v>2017</v>
      </c>
      <c r="G751" s="20">
        <v>4</v>
      </c>
      <c r="H751" s="20" t="s">
        <v>211</v>
      </c>
      <c r="I751" s="20" t="s">
        <v>46</v>
      </c>
      <c r="J751" s="20">
        <v>12</v>
      </c>
      <c r="K751" s="35">
        <v>8827460</v>
      </c>
      <c r="L751" s="35">
        <v>-1510669</v>
      </c>
      <c r="M751" s="35">
        <v>-1576430</v>
      </c>
      <c r="N751" s="35">
        <v>-1612870</v>
      </c>
      <c r="O751" s="35">
        <v>463280</v>
      </c>
      <c r="P751" s="35">
        <v>12493180</v>
      </c>
      <c r="Q751" s="35">
        <v>10919643</v>
      </c>
      <c r="R751" s="35">
        <v>1262413</v>
      </c>
    </row>
    <row r="752" spans="1:18" ht="13.5" customHeight="1">
      <c r="A752" s="20">
        <v>748</v>
      </c>
      <c r="B752" s="45" t="s">
        <v>188</v>
      </c>
      <c r="C752" s="44" t="s">
        <v>249</v>
      </c>
      <c r="D752" s="45" t="s">
        <v>351</v>
      </c>
      <c r="E752" s="20">
        <v>43</v>
      </c>
      <c r="F752" s="20">
        <v>2018</v>
      </c>
      <c r="G752" s="20">
        <v>1</v>
      </c>
      <c r="H752" s="20" t="s">
        <v>257</v>
      </c>
      <c r="I752" s="20" t="s">
        <v>43</v>
      </c>
      <c r="J752" s="20">
        <v>3</v>
      </c>
      <c r="K752" s="35">
        <v>1237083</v>
      </c>
      <c r="L752" s="35">
        <v>5711</v>
      </c>
      <c r="M752" s="35">
        <v>3997</v>
      </c>
      <c r="N752" s="35"/>
      <c r="O752" s="35">
        <v>417907</v>
      </c>
      <c r="P752" s="35">
        <v>12000418</v>
      </c>
      <c r="Q752" s="35">
        <v>10457068</v>
      </c>
      <c r="R752" s="35">
        <v>1262413</v>
      </c>
    </row>
    <row r="753" spans="1:18" ht="13.5" customHeight="1">
      <c r="A753" s="20">
        <v>749</v>
      </c>
      <c r="B753" s="45" t="s">
        <v>188</v>
      </c>
      <c r="C753" s="21" t="s">
        <v>249</v>
      </c>
      <c r="D753" s="45" t="s">
        <v>351</v>
      </c>
      <c r="E753" s="20">
        <v>43</v>
      </c>
      <c r="F753" s="20">
        <v>2018</v>
      </c>
      <c r="G753" s="20">
        <v>2</v>
      </c>
      <c r="H753" s="20" t="s">
        <v>264</v>
      </c>
      <c r="I753" s="20" t="s">
        <v>44</v>
      </c>
      <c r="J753" s="20">
        <f>G753*3</f>
        <v>6</v>
      </c>
      <c r="K753" s="37">
        <v>2571755</v>
      </c>
      <c r="L753" s="37">
        <v>-25340</v>
      </c>
      <c r="M753" s="37">
        <v>-10535</v>
      </c>
      <c r="N753" s="37"/>
      <c r="O753" s="37">
        <v>402933</v>
      </c>
      <c r="P753" s="37">
        <v>9491985</v>
      </c>
      <c r="Q753" s="37">
        <v>7931190</v>
      </c>
      <c r="R753" s="37">
        <v>1262413</v>
      </c>
    </row>
    <row r="754" spans="1:18" ht="13.5" customHeight="1">
      <c r="A754" s="20">
        <v>750</v>
      </c>
      <c r="B754" s="45" t="s">
        <v>188</v>
      </c>
      <c r="C754" s="21" t="s">
        <v>249</v>
      </c>
      <c r="D754" s="45" t="s">
        <v>351</v>
      </c>
      <c r="E754" s="20">
        <v>43</v>
      </c>
      <c r="F754" s="20">
        <v>2018</v>
      </c>
      <c r="G754" s="20">
        <v>3</v>
      </c>
      <c r="H754" s="20" t="s">
        <v>256</v>
      </c>
      <c r="I754" s="20" t="s">
        <v>51</v>
      </c>
      <c r="J754" s="20">
        <f>G754*3</f>
        <v>9</v>
      </c>
      <c r="K754" s="37">
        <v>5146807</v>
      </c>
      <c r="L754" s="37">
        <v>397757</v>
      </c>
      <c r="M754" s="37">
        <v>397757</v>
      </c>
      <c r="N754" s="37"/>
      <c r="O754" s="37">
        <v>388425</v>
      </c>
      <c r="P754" s="37">
        <v>11103605</v>
      </c>
      <c r="Q754" s="37">
        <v>9170955</v>
      </c>
      <c r="R754" s="37">
        <v>1262413</v>
      </c>
    </row>
    <row r="755" spans="1:18" ht="13.5" customHeight="1">
      <c r="A755" s="20">
        <v>751</v>
      </c>
      <c r="B755" s="45" t="s">
        <v>188</v>
      </c>
      <c r="C755" s="21" t="s">
        <v>249</v>
      </c>
      <c r="D755" s="45" t="s">
        <v>351</v>
      </c>
      <c r="E755" s="20">
        <v>43</v>
      </c>
      <c r="F755" s="20">
        <v>2018</v>
      </c>
      <c r="G755" s="20">
        <v>4</v>
      </c>
      <c r="H755" s="20" t="s">
        <v>265</v>
      </c>
      <c r="I755" s="20" t="s">
        <v>46</v>
      </c>
      <c r="J755" s="20">
        <v>12</v>
      </c>
      <c r="K755" s="37">
        <v>7755122</v>
      </c>
      <c r="L755" s="37">
        <v>-1114754</v>
      </c>
      <c r="M755" s="37">
        <v>-1146238</v>
      </c>
      <c r="N755" s="37">
        <v>-1161461</v>
      </c>
      <c r="O755" s="37">
        <v>407045</v>
      </c>
      <c r="P755" s="37">
        <v>10316349</v>
      </c>
      <c r="Q755" s="37">
        <v>10201706</v>
      </c>
      <c r="R755" s="37">
        <v>1262413</v>
      </c>
    </row>
    <row r="756" spans="1:18" ht="13.5" customHeight="1">
      <c r="A756" s="20">
        <v>752</v>
      </c>
      <c r="B756" s="45" t="s">
        <v>188</v>
      </c>
      <c r="C756" s="21" t="s">
        <v>249</v>
      </c>
      <c r="D756" s="45" t="s">
        <v>351</v>
      </c>
      <c r="E756" s="20">
        <v>43</v>
      </c>
      <c r="F756" s="20">
        <v>2019</v>
      </c>
      <c r="G756" s="20">
        <v>1</v>
      </c>
      <c r="H756" s="20" t="s">
        <v>277</v>
      </c>
      <c r="I756" s="20" t="s">
        <v>43</v>
      </c>
      <c r="J756" s="20">
        <v>3</v>
      </c>
      <c r="K756" s="37">
        <v>1913715</v>
      </c>
      <c r="L756" s="37">
        <v>69722</v>
      </c>
      <c r="M756" s="37">
        <v>48805</v>
      </c>
      <c r="N756" s="37"/>
      <c r="O756" s="37">
        <v>379842</v>
      </c>
      <c r="P756" s="37">
        <v>10993107</v>
      </c>
      <c r="Q756" s="37">
        <v>10771356</v>
      </c>
      <c r="R756" s="37">
        <v>1262413</v>
      </c>
    </row>
    <row r="757" spans="1:18" ht="13.5" customHeight="1">
      <c r="A757" s="20">
        <v>753</v>
      </c>
      <c r="B757" s="45" t="s">
        <v>188</v>
      </c>
      <c r="C757" s="21" t="s">
        <v>249</v>
      </c>
      <c r="D757" s="45" t="s">
        <v>351</v>
      </c>
      <c r="E757" s="20">
        <v>43</v>
      </c>
      <c r="F757" s="20">
        <v>2019</v>
      </c>
      <c r="G757" s="20">
        <v>2</v>
      </c>
      <c r="H757" s="20" t="s">
        <v>278</v>
      </c>
      <c r="I757" s="20" t="s">
        <v>44</v>
      </c>
      <c r="J757" s="20">
        <v>6</v>
      </c>
      <c r="K757" s="37">
        <v>3986127</v>
      </c>
      <c r="L757" s="37">
        <v>149341</v>
      </c>
      <c r="M757" s="37"/>
      <c r="N757" s="37"/>
      <c r="O757" s="37">
        <v>542191</v>
      </c>
      <c r="P757" s="37">
        <v>11261402</v>
      </c>
      <c r="Q757" s="37">
        <v>10951411</v>
      </c>
      <c r="R757" s="37">
        <v>1262412</v>
      </c>
    </row>
    <row r="758" spans="1:18" ht="13.5" customHeight="1">
      <c r="A758" s="20">
        <v>754</v>
      </c>
      <c r="B758" s="45" t="s">
        <v>188</v>
      </c>
      <c r="C758" s="21" t="s">
        <v>249</v>
      </c>
      <c r="D758" s="45" t="s">
        <v>351</v>
      </c>
      <c r="E758" s="20">
        <v>43</v>
      </c>
      <c r="F758" s="20">
        <v>2019</v>
      </c>
      <c r="G758" s="20">
        <v>3</v>
      </c>
      <c r="H758" s="20" t="s">
        <v>279</v>
      </c>
      <c r="I758" s="20" t="s">
        <v>51</v>
      </c>
      <c r="J758" s="20">
        <v>9</v>
      </c>
      <c r="K758" s="37">
        <v>6599159</v>
      </c>
      <c r="L758" s="37">
        <v>22601</v>
      </c>
      <c r="M758" s="37"/>
      <c r="N758" s="37"/>
      <c r="O758" s="37">
        <v>580625</v>
      </c>
      <c r="P758" s="37">
        <v>9125443</v>
      </c>
      <c r="Q758" s="37">
        <v>8929736</v>
      </c>
      <c r="R758" s="37">
        <v>1262413</v>
      </c>
    </row>
    <row r="759" spans="1:18" ht="13.5" customHeight="1">
      <c r="A759" s="20">
        <v>755</v>
      </c>
      <c r="B759" s="45" t="s">
        <v>188</v>
      </c>
      <c r="C759" s="21" t="s">
        <v>249</v>
      </c>
      <c r="D759" s="45" t="s">
        <v>351</v>
      </c>
      <c r="E759" s="20">
        <v>43</v>
      </c>
      <c r="F759" s="20">
        <v>2019</v>
      </c>
      <c r="G759" s="20">
        <v>4</v>
      </c>
      <c r="H759" s="20" t="s">
        <v>281</v>
      </c>
      <c r="I759" s="20" t="s">
        <v>46</v>
      </c>
      <c r="J759" s="20">
        <v>12</v>
      </c>
      <c r="K759" s="37">
        <v>9345227</v>
      </c>
      <c r="L759" s="37">
        <v>260735</v>
      </c>
      <c r="M759" s="37">
        <v>260735</v>
      </c>
      <c r="N759" s="37">
        <v>260735</v>
      </c>
      <c r="O759" s="37">
        <v>566642</v>
      </c>
      <c r="P759" s="37">
        <v>9963425</v>
      </c>
      <c r="Q759" s="37">
        <v>10115309</v>
      </c>
      <c r="R759" s="37">
        <v>1262413</v>
      </c>
    </row>
    <row r="760" spans="1:18" ht="13.5" customHeight="1">
      <c r="A760" s="20">
        <v>756</v>
      </c>
      <c r="B760" s="45" t="s">
        <v>188</v>
      </c>
      <c r="C760" s="21" t="s">
        <v>249</v>
      </c>
      <c r="D760" s="45" t="s">
        <v>351</v>
      </c>
      <c r="E760" s="20">
        <v>43</v>
      </c>
      <c r="F760" s="20">
        <v>2020</v>
      </c>
      <c r="G760" s="49">
        <v>1</v>
      </c>
      <c r="H760" s="20" t="s">
        <v>309</v>
      </c>
      <c r="I760" s="20" t="s">
        <v>43</v>
      </c>
      <c r="J760" s="20">
        <v>3</v>
      </c>
      <c r="K760" s="37">
        <v>2822379</v>
      </c>
      <c r="L760" s="37">
        <v>94746</v>
      </c>
      <c r="M760" s="37"/>
      <c r="N760" s="37"/>
      <c r="O760" s="37">
        <v>488404</v>
      </c>
      <c r="P760" s="37">
        <v>10780223</v>
      </c>
      <c r="Q760" s="37">
        <v>10414786</v>
      </c>
      <c r="R760" s="37">
        <v>1262413</v>
      </c>
    </row>
    <row r="761" spans="1:18" ht="13.5" customHeight="1">
      <c r="A761" s="20">
        <v>757</v>
      </c>
      <c r="B761" s="45" t="s">
        <v>188</v>
      </c>
      <c r="C761" s="21" t="s">
        <v>249</v>
      </c>
      <c r="D761" s="45" t="s">
        <v>351</v>
      </c>
      <c r="E761" s="20">
        <v>43</v>
      </c>
      <c r="F761" s="20">
        <v>2020</v>
      </c>
      <c r="G761" s="49">
        <v>2</v>
      </c>
      <c r="H761" s="20" t="s">
        <v>310</v>
      </c>
      <c r="I761" s="20" t="s">
        <v>44</v>
      </c>
      <c r="J761" s="20">
        <v>6</v>
      </c>
      <c r="K761" s="37">
        <v>5434010</v>
      </c>
      <c r="L761" s="37">
        <v>339358</v>
      </c>
      <c r="M761" s="37"/>
      <c r="N761" s="37"/>
      <c r="O761" s="37">
        <v>464503</v>
      </c>
      <c r="P761" s="37">
        <v>10118768</v>
      </c>
      <c r="Q761" s="37">
        <v>9534683</v>
      </c>
      <c r="R761" s="37">
        <v>1262413</v>
      </c>
    </row>
    <row r="762" spans="1:18" ht="13.5" customHeight="1">
      <c r="A762" s="20">
        <v>758</v>
      </c>
      <c r="B762" s="45" t="s">
        <v>286</v>
      </c>
      <c r="C762" s="44" t="s">
        <v>189</v>
      </c>
      <c r="D762" s="45" t="s">
        <v>352</v>
      </c>
      <c r="E762" s="20">
        <v>44</v>
      </c>
      <c r="F762" s="20">
        <v>2015</v>
      </c>
      <c r="G762" s="20">
        <v>1</v>
      </c>
      <c r="H762" s="20" t="s">
        <v>202</v>
      </c>
      <c r="I762" s="20" t="s">
        <v>43</v>
      </c>
      <c r="J762" s="20">
        <v>3</v>
      </c>
      <c r="K762" s="35">
        <v>2073047</v>
      </c>
      <c r="L762" s="35">
        <v>426700</v>
      </c>
      <c r="M762" s="35">
        <v>298690</v>
      </c>
      <c r="N762" s="35"/>
      <c r="O762" s="35">
        <v>16579632</v>
      </c>
      <c r="P762" s="35">
        <v>20637217</v>
      </c>
      <c r="Q762" s="35">
        <v>8068625</v>
      </c>
      <c r="R762" s="35">
        <v>4000000</v>
      </c>
    </row>
    <row r="763" spans="1:18" ht="13.5" customHeight="1">
      <c r="A763" s="20">
        <v>759</v>
      </c>
      <c r="B763" s="45" t="s">
        <v>286</v>
      </c>
      <c r="C763" s="44" t="s">
        <v>189</v>
      </c>
      <c r="D763" s="45" t="s">
        <v>352</v>
      </c>
      <c r="E763" s="20">
        <v>44</v>
      </c>
      <c r="F763" s="20">
        <v>2015</v>
      </c>
      <c r="G763" s="20">
        <v>2</v>
      </c>
      <c r="H763" s="20" t="s">
        <v>203</v>
      </c>
      <c r="I763" s="20" t="s">
        <v>44</v>
      </c>
      <c r="J763" s="20">
        <v>6</v>
      </c>
      <c r="K763" s="35">
        <v>3811043</v>
      </c>
      <c r="L763" s="35">
        <v>656463</v>
      </c>
      <c r="M763" s="35">
        <v>459524</v>
      </c>
      <c r="N763" s="35"/>
      <c r="O763" s="35">
        <v>13399220</v>
      </c>
      <c r="P763" s="35">
        <v>17613624</v>
      </c>
      <c r="Q763" s="35">
        <v>6735028</v>
      </c>
      <c r="R763" s="35">
        <v>4000000</v>
      </c>
    </row>
    <row r="764" spans="1:18" ht="13.5" customHeight="1">
      <c r="A764" s="20">
        <v>760</v>
      </c>
      <c r="B764" s="45" t="s">
        <v>286</v>
      </c>
      <c r="C764" s="44" t="s">
        <v>189</v>
      </c>
      <c r="D764" s="45" t="s">
        <v>352</v>
      </c>
      <c r="E764" s="20">
        <v>44</v>
      </c>
      <c r="F764" s="20">
        <v>2015</v>
      </c>
      <c r="G764" s="20">
        <v>3</v>
      </c>
      <c r="H764" s="20" t="s">
        <v>204</v>
      </c>
      <c r="I764" s="20" t="s">
        <v>51</v>
      </c>
      <c r="J764" s="20">
        <v>9</v>
      </c>
      <c r="K764" s="35">
        <v>5687419</v>
      </c>
      <c r="L764" s="35">
        <v>962237</v>
      </c>
      <c r="M764" s="35">
        <v>673566</v>
      </c>
      <c r="N764" s="35"/>
      <c r="O764" s="35">
        <v>13399220</v>
      </c>
      <c r="P764" s="35">
        <v>17613624</v>
      </c>
      <c r="Q764" s="35">
        <v>6735028</v>
      </c>
      <c r="R764" s="35">
        <v>4000000</v>
      </c>
    </row>
    <row r="765" spans="1:18" ht="13.5" customHeight="1">
      <c r="A765" s="20">
        <v>761</v>
      </c>
      <c r="B765" s="45" t="s">
        <v>286</v>
      </c>
      <c r="C765" s="44" t="s">
        <v>189</v>
      </c>
      <c r="D765" s="45" t="s">
        <v>352</v>
      </c>
      <c r="E765" s="20">
        <v>44</v>
      </c>
      <c r="F765" s="20">
        <v>2015</v>
      </c>
      <c r="G765" s="20">
        <v>4</v>
      </c>
      <c r="H765" s="20" t="s">
        <v>205</v>
      </c>
      <c r="I765" s="20" t="s">
        <v>46</v>
      </c>
      <c r="J765" s="20">
        <v>12</v>
      </c>
      <c r="K765" s="35">
        <v>7089393</v>
      </c>
      <c r="L765" s="35">
        <v>-1483161</v>
      </c>
      <c r="M765" s="35">
        <v>-1510776</v>
      </c>
      <c r="N765" s="35">
        <v>-1510776</v>
      </c>
      <c r="O765" s="35">
        <v>13564960</v>
      </c>
      <c r="P765" s="35">
        <v>17044361</v>
      </c>
      <c r="Q765" s="35">
        <v>5546913</v>
      </c>
      <c r="R765" s="35">
        <v>4000000</v>
      </c>
    </row>
    <row r="766" spans="1:18" ht="13.5" customHeight="1">
      <c r="A766" s="20">
        <v>762</v>
      </c>
      <c r="B766" s="45" t="s">
        <v>286</v>
      </c>
      <c r="C766" s="44" t="s">
        <v>189</v>
      </c>
      <c r="D766" s="45" t="s">
        <v>352</v>
      </c>
      <c r="E766" s="20">
        <v>44</v>
      </c>
      <c r="F766" s="20">
        <v>2016</v>
      </c>
      <c r="G766" s="20">
        <v>1</v>
      </c>
      <c r="H766" s="20" t="s">
        <v>206</v>
      </c>
      <c r="I766" s="20" t="s">
        <v>43</v>
      </c>
      <c r="J766" s="20">
        <v>3</v>
      </c>
      <c r="K766" s="35">
        <v>794029</v>
      </c>
      <c r="L766" s="35">
        <v>-687909</v>
      </c>
      <c r="M766" s="35">
        <v>-691168</v>
      </c>
      <c r="N766" s="35"/>
      <c r="O766" s="35">
        <v>12757715</v>
      </c>
      <c r="P766" s="35">
        <v>16704693</v>
      </c>
      <c r="Q766" s="35">
        <v>6517265</v>
      </c>
      <c r="R766" s="35">
        <v>4000000</v>
      </c>
    </row>
    <row r="767" spans="1:18" ht="13.5" customHeight="1">
      <c r="A767" s="20">
        <v>763</v>
      </c>
      <c r="B767" s="45" t="s">
        <v>286</v>
      </c>
      <c r="C767" s="44" t="s">
        <v>189</v>
      </c>
      <c r="D767" s="45" t="s">
        <v>352</v>
      </c>
      <c r="E767" s="20">
        <v>44</v>
      </c>
      <c r="F767" s="20">
        <v>2016</v>
      </c>
      <c r="G767" s="20">
        <v>2</v>
      </c>
      <c r="H767" s="20" t="s">
        <v>207</v>
      </c>
      <c r="I767" s="20" t="s">
        <v>44</v>
      </c>
      <c r="J767" s="20">
        <v>6</v>
      </c>
      <c r="K767" s="35">
        <v>2127035</v>
      </c>
      <c r="L767" s="35">
        <v>-984437</v>
      </c>
      <c r="M767" s="35">
        <v>-1025805</v>
      </c>
      <c r="N767" s="35"/>
      <c r="O767" s="35">
        <v>12832637</v>
      </c>
      <c r="P767" s="35">
        <v>16543188</v>
      </c>
      <c r="Q767" s="35">
        <v>6690397</v>
      </c>
      <c r="R767" s="35">
        <v>4000000</v>
      </c>
    </row>
    <row r="768" spans="1:18" ht="13.5" customHeight="1">
      <c r="A768" s="20">
        <v>764</v>
      </c>
      <c r="B768" s="45" t="s">
        <v>286</v>
      </c>
      <c r="C768" s="44" t="s">
        <v>189</v>
      </c>
      <c r="D768" s="45" t="s">
        <v>352</v>
      </c>
      <c r="E768" s="20">
        <v>44</v>
      </c>
      <c r="F768" s="20">
        <v>2016</v>
      </c>
      <c r="G768" s="20">
        <v>3</v>
      </c>
      <c r="H768" s="20" t="s">
        <v>208</v>
      </c>
      <c r="I768" s="20" t="s">
        <v>51</v>
      </c>
      <c r="J768" s="20">
        <v>9</v>
      </c>
      <c r="K768" s="35">
        <v>2765785</v>
      </c>
      <c r="L768" s="35">
        <v>-1496996</v>
      </c>
      <c r="M768" s="35">
        <v>-1659442</v>
      </c>
      <c r="N768" s="35"/>
      <c r="O768" s="35">
        <v>12297890</v>
      </c>
      <c r="P768" s="35">
        <v>16406779</v>
      </c>
      <c r="Q768" s="35">
        <v>7187625</v>
      </c>
      <c r="R768" s="35">
        <v>4000000</v>
      </c>
    </row>
    <row r="769" spans="1:18" ht="13.5" customHeight="1">
      <c r="A769" s="20">
        <v>765</v>
      </c>
      <c r="B769" s="45" t="s">
        <v>286</v>
      </c>
      <c r="C769" s="44" t="s">
        <v>189</v>
      </c>
      <c r="D769" s="45" t="s">
        <v>352</v>
      </c>
      <c r="E769" s="20">
        <v>44</v>
      </c>
      <c r="F769" s="20">
        <v>2016</v>
      </c>
      <c r="G769" s="20">
        <v>4</v>
      </c>
      <c r="H769" s="20" t="s">
        <v>209</v>
      </c>
      <c r="I769" s="20" t="s">
        <v>46</v>
      </c>
      <c r="J769" s="20">
        <v>12</v>
      </c>
      <c r="K769" s="35">
        <v>3732527</v>
      </c>
      <c r="L769" s="35">
        <v>-3001230</v>
      </c>
      <c r="M769" s="35">
        <v>-2139589</v>
      </c>
      <c r="N769" s="35">
        <v>-2139589</v>
      </c>
      <c r="O769" s="35">
        <v>10962801</v>
      </c>
      <c r="P769" s="35">
        <v>18112117</v>
      </c>
      <c r="Q769" s="35">
        <v>6830279</v>
      </c>
      <c r="R769" s="35">
        <v>4000000</v>
      </c>
    </row>
    <row r="770" spans="1:18" ht="13.5" customHeight="1">
      <c r="A770" s="20">
        <v>766</v>
      </c>
      <c r="B770" s="45" t="s">
        <v>286</v>
      </c>
      <c r="C770" s="44" t="s">
        <v>189</v>
      </c>
      <c r="D770" s="45" t="s">
        <v>352</v>
      </c>
      <c r="E770" s="20">
        <v>44</v>
      </c>
      <c r="F770" s="20">
        <v>2017</v>
      </c>
      <c r="G770" s="20">
        <v>1</v>
      </c>
      <c r="H770" s="20" t="s">
        <v>210</v>
      </c>
      <c r="I770" s="20" t="s">
        <v>43</v>
      </c>
      <c r="J770" s="20">
        <v>3</v>
      </c>
      <c r="K770" s="35">
        <v>904610</v>
      </c>
      <c r="L770" s="35">
        <v>-681850</v>
      </c>
      <c r="M770" s="35">
        <v>-691975</v>
      </c>
      <c r="N770" s="35"/>
      <c r="O770" s="35">
        <v>10289393</v>
      </c>
      <c r="P770" s="35">
        <v>17797967</v>
      </c>
      <c r="Q770" s="35">
        <v>7208104</v>
      </c>
      <c r="R770" s="35">
        <v>4000000</v>
      </c>
    </row>
    <row r="771" spans="1:18" ht="13.5" customHeight="1">
      <c r="A771" s="20">
        <v>767</v>
      </c>
      <c r="B771" s="45" t="s">
        <v>286</v>
      </c>
      <c r="C771" s="44" t="s">
        <v>189</v>
      </c>
      <c r="D771" s="45" t="s">
        <v>352</v>
      </c>
      <c r="E771" s="20">
        <v>44</v>
      </c>
      <c r="F771" s="20">
        <v>2017</v>
      </c>
      <c r="G771" s="20">
        <v>2</v>
      </c>
      <c r="H771" s="20" t="s">
        <v>212</v>
      </c>
      <c r="I771" s="20" t="s">
        <v>44</v>
      </c>
      <c r="J771" s="20">
        <v>6</v>
      </c>
      <c r="K771" s="35">
        <v>1727028</v>
      </c>
      <c r="L771" s="35">
        <v>-1262879</v>
      </c>
      <c r="M771" s="35">
        <v>-1286784</v>
      </c>
      <c r="N771" s="35"/>
      <c r="O771" s="35">
        <v>9587090</v>
      </c>
      <c r="P771" s="35">
        <v>17350076</v>
      </c>
      <c r="Q771" s="35">
        <v>7355022</v>
      </c>
      <c r="R771" s="35">
        <v>4000000</v>
      </c>
    </row>
    <row r="772" spans="1:18" ht="13.5" customHeight="1">
      <c r="A772" s="20">
        <v>768</v>
      </c>
      <c r="B772" s="45" t="s">
        <v>286</v>
      </c>
      <c r="C772" s="44" t="s">
        <v>189</v>
      </c>
      <c r="D772" s="45" t="s">
        <v>352</v>
      </c>
      <c r="E772" s="20">
        <v>44</v>
      </c>
      <c r="F772" s="20">
        <v>2017</v>
      </c>
      <c r="G772" s="20">
        <v>3</v>
      </c>
      <c r="H772" s="20" t="s">
        <v>213</v>
      </c>
      <c r="I772" s="20" t="s">
        <v>51</v>
      </c>
      <c r="J772" s="20">
        <v>9</v>
      </c>
      <c r="K772" s="35">
        <v>2547948</v>
      </c>
      <c r="L772" s="35">
        <v>-2011146</v>
      </c>
      <c r="M772" s="35">
        <v>-2021247</v>
      </c>
      <c r="N772" s="35"/>
      <c r="O772" s="35">
        <v>8956717</v>
      </c>
      <c r="P772" s="35">
        <v>16625854</v>
      </c>
      <c r="Q772" s="35">
        <v>7365263</v>
      </c>
      <c r="R772" s="35">
        <v>4000000</v>
      </c>
    </row>
    <row r="773" spans="1:18" ht="13.5" customHeight="1">
      <c r="A773" s="20">
        <v>769</v>
      </c>
      <c r="B773" s="45" t="s">
        <v>286</v>
      </c>
      <c r="C773" s="44" t="s">
        <v>189</v>
      </c>
      <c r="D773" s="45" t="s">
        <v>352</v>
      </c>
      <c r="E773" s="20">
        <v>44</v>
      </c>
      <c r="F773" s="20">
        <v>2017</v>
      </c>
      <c r="G773" s="20">
        <v>4</v>
      </c>
      <c r="H773" s="20" t="s">
        <v>211</v>
      </c>
      <c r="I773" s="20" t="s">
        <v>46</v>
      </c>
      <c r="J773" s="20">
        <v>12</v>
      </c>
      <c r="K773" s="35">
        <v>3712390</v>
      </c>
      <c r="L773" s="35">
        <v>-718951</v>
      </c>
      <c r="M773" s="35">
        <v>-481586</v>
      </c>
      <c r="N773" s="35">
        <v>-481586</v>
      </c>
      <c r="O773" s="35">
        <v>9986952</v>
      </c>
      <c r="P773" s="35">
        <v>20652186</v>
      </c>
      <c r="Q773" s="35">
        <v>9851935</v>
      </c>
      <c r="R773" s="35">
        <v>4000000</v>
      </c>
    </row>
    <row r="774" spans="1:18" ht="13.5" customHeight="1">
      <c r="A774" s="20">
        <v>770</v>
      </c>
      <c r="B774" s="45" t="s">
        <v>286</v>
      </c>
      <c r="C774" s="44" t="s">
        <v>189</v>
      </c>
      <c r="D774" s="45" t="s">
        <v>352</v>
      </c>
      <c r="E774" s="20">
        <v>44</v>
      </c>
      <c r="F774" s="20">
        <v>2018</v>
      </c>
      <c r="G774" s="20">
        <v>1</v>
      </c>
      <c r="H774" s="20" t="s">
        <v>257</v>
      </c>
      <c r="I774" s="20" t="s">
        <v>43</v>
      </c>
      <c r="J774" s="20">
        <v>3</v>
      </c>
      <c r="K774" s="35">
        <v>913363</v>
      </c>
      <c r="L774" s="35">
        <v>-17774</v>
      </c>
      <c r="M774" s="35">
        <v>-199634</v>
      </c>
      <c r="N774" s="35"/>
      <c r="O774" s="35">
        <v>9703818</v>
      </c>
      <c r="P774" s="35">
        <v>18114223</v>
      </c>
      <c r="Q774" s="35">
        <v>7543702</v>
      </c>
      <c r="R774" s="35">
        <v>4000000</v>
      </c>
    </row>
    <row r="775" spans="1:18" ht="13.5" customHeight="1">
      <c r="A775" s="20">
        <v>771</v>
      </c>
      <c r="B775" s="45" t="s">
        <v>286</v>
      </c>
      <c r="C775" s="44" t="s">
        <v>189</v>
      </c>
      <c r="D775" s="45" t="s">
        <v>352</v>
      </c>
      <c r="E775" s="20">
        <v>44</v>
      </c>
      <c r="F775" s="20">
        <v>2018</v>
      </c>
      <c r="G775" s="20">
        <v>2</v>
      </c>
      <c r="H775" s="20" t="s">
        <v>264</v>
      </c>
      <c r="I775" s="20" t="s">
        <v>44</v>
      </c>
      <c r="J775" s="20">
        <f>G775*3</f>
        <v>6</v>
      </c>
      <c r="K775" s="37">
        <v>1990351</v>
      </c>
      <c r="L775" s="37">
        <v>-392688</v>
      </c>
      <c r="M775" s="37">
        <v>-412592</v>
      </c>
      <c r="N775" s="37"/>
      <c r="O775" s="37">
        <v>9717750</v>
      </c>
      <c r="P775" s="37">
        <v>18773512</v>
      </c>
      <c r="Q775" s="37">
        <f>18773512-10485812</f>
        <v>8287700</v>
      </c>
      <c r="R775" s="37">
        <v>4000000</v>
      </c>
    </row>
    <row r="776" spans="1:18" ht="13.5" customHeight="1">
      <c r="A776" s="20">
        <v>772</v>
      </c>
      <c r="B776" s="45" t="s">
        <v>286</v>
      </c>
      <c r="C776" s="44" t="s">
        <v>189</v>
      </c>
      <c r="D776" s="45" t="s">
        <v>352</v>
      </c>
      <c r="E776" s="20">
        <v>44</v>
      </c>
      <c r="F776" s="20">
        <v>2018</v>
      </c>
      <c r="G776" s="20">
        <v>4</v>
      </c>
      <c r="H776" s="20" t="s">
        <v>265</v>
      </c>
      <c r="I776" s="20" t="s">
        <v>46</v>
      </c>
      <c r="J776" s="20">
        <v>12</v>
      </c>
      <c r="K776" s="37">
        <v>4637217</v>
      </c>
      <c r="L776" s="37">
        <v>-2007127</v>
      </c>
      <c r="M776" s="37">
        <v>-2169580</v>
      </c>
      <c r="N776" s="37">
        <v>-2169580</v>
      </c>
      <c r="O776" s="37">
        <v>9562443</v>
      </c>
      <c r="P776" s="37">
        <v>19808408</v>
      </c>
      <c r="Q776" s="37">
        <v>12441814</v>
      </c>
      <c r="R776" s="37">
        <v>4000000</v>
      </c>
    </row>
    <row r="777" spans="1:18" ht="13.5" customHeight="1">
      <c r="A777" s="20">
        <v>773</v>
      </c>
      <c r="B777" s="45" t="s">
        <v>286</v>
      </c>
      <c r="C777" s="44" t="s">
        <v>189</v>
      </c>
      <c r="D777" s="45" t="s">
        <v>352</v>
      </c>
      <c r="E777" s="20">
        <v>44</v>
      </c>
      <c r="F777" s="20">
        <v>2019</v>
      </c>
      <c r="G777" s="20">
        <v>1</v>
      </c>
      <c r="H777" s="20" t="s">
        <v>277</v>
      </c>
      <c r="I777" s="20" t="s">
        <v>43</v>
      </c>
      <c r="J777" s="20">
        <v>3</v>
      </c>
      <c r="K777" s="37">
        <v>1156553</v>
      </c>
      <c r="L777" s="37">
        <v>-13344</v>
      </c>
      <c r="M777" s="37">
        <v>2431</v>
      </c>
      <c r="N777" s="37"/>
      <c r="O777" s="37">
        <v>9549646</v>
      </c>
      <c r="P777" s="37">
        <v>17891328</v>
      </c>
      <c r="Q777" s="37">
        <v>10501468</v>
      </c>
      <c r="R777" s="37">
        <v>4000000</v>
      </c>
    </row>
    <row r="778" spans="1:18" ht="13.5" customHeight="1">
      <c r="A778" s="20">
        <v>774</v>
      </c>
      <c r="B778" s="45" t="s">
        <v>286</v>
      </c>
      <c r="C778" s="44" t="s">
        <v>189</v>
      </c>
      <c r="D778" s="45" t="s">
        <v>352</v>
      </c>
      <c r="E778" s="20">
        <v>44</v>
      </c>
      <c r="F778" s="20">
        <v>2019</v>
      </c>
      <c r="G778" s="20">
        <v>2</v>
      </c>
      <c r="H778" s="20" t="s">
        <v>278</v>
      </c>
      <c r="I778" s="20" t="s">
        <v>44</v>
      </c>
      <c r="J778" s="20">
        <v>6</v>
      </c>
      <c r="K778" s="37">
        <v>1822475</v>
      </c>
      <c r="L778" s="37">
        <v>-623283</v>
      </c>
      <c r="M778" s="37">
        <v>-623283</v>
      </c>
      <c r="N778" s="37"/>
      <c r="O778" s="37">
        <v>9310379</v>
      </c>
      <c r="P778" s="37">
        <v>16612247</v>
      </c>
      <c r="Q778" s="37">
        <v>9712852</v>
      </c>
      <c r="R778" s="37">
        <v>4000000</v>
      </c>
    </row>
    <row r="779" spans="1:18" ht="13.5" customHeight="1">
      <c r="A779" s="20">
        <v>775</v>
      </c>
      <c r="B779" s="45" t="s">
        <v>286</v>
      </c>
      <c r="C779" s="44" t="s">
        <v>189</v>
      </c>
      <c r="D779" s="45" t="s">
        <v>352</v>
      </c>
      <c r="E779" s="20">
        <v>44</v>
      </c>
      <c r="F779" s="20">
        <v>2019</v>
      </c>
      <c r="G779" s="20">
        <v>3</v>
      </c>
      <c r="H779" s="20" t="s">
        <v>279</v>
      </c>
      <c r="I779" s="20" t="s">
        <v>51</v>
      </c>
      <c r="J779" s="20">
        <v>9</v>
      </c>
      <c r="K779" s="37">
        <v>3067668</v>
      </c>
      <c r="L779" s="37">
        <v>-629598</v>
      </c>
      <c r="M779" s="37">
        <v>-629598</v>
      </c>
      <c r="N779" s="37"/>
      <c r="O779" s="37">
        <v>9262099</v>
      </c>
      <c r="P779" s="37">
        <v>16819258</v>
      </c>
      <c r="Q779" s="37">
        <v>9785438</v>
      </c>
      <c r="R779" s="37">
        <v>4000000</v>
      </c>
    </row>
    <row r="780" spans="1:18" ht="13.5" customHeight="1">
      <c r="A780" s="20">
        <v>776</v>
      </c>
      <c r="B780" s="45" t="s">
        <v>286</v>
      </c>
      <c r="C780" s="44" t="s">
        <v>189</v>
      </c>
      <c r="D780" s="45" t="s">
        <v>352</v>
      </c>
      <c r="E780" s="20">
        <v>44</v>
      </c>
      <c r="F780" s="20">
        <v>2019</v>
      </c>
      <c r="G780" s="20">
        <v>4</v>
      </c>
      <c r="H780" s="20" t="s">
        <v>281</v>
      </c>
      <c r="I780" s="20" t="s">
        <v>46</v>
      </c>
      <c r="J780" s="20">
        <v>12</v>
      </c>
      <c r="K780" s="37">
        <v>4412227</v>
      </c>
      <c r="L780" s="37">
        <v>-349922</v>
      </c>
      <c r="M780" s="37">
        <v>-369312</v>
      </c>
      <c r="N780" s="37">
        <v>-369312</v>
      </c>
      <c r="O780" s="37">
        <v>9092614</v>
      </c>
      <c r="P780" s="37">
        <v>17523058</v>
      </c>
      <c r="Q780" s="37">
        <v>17523058</v>
      </c>
      <c r="R780" s="37">
        <v>4000000</v>
      </c>
    </row>
    <row r="781" spans="1:18" ht="13.5" customHeight="1">
      <c r="A781" s="20">
        <v>777</v>
      </c>
      <c r="B781" s="45" t="s">
        <v>286</v>
      </c>
      <c r="C781" s="44" t="s">
        <v>189</v>
      </c>
      <c r="D781" s="45" t="s">
        <v>352</v>
      </c>
      <c r="E781" s="20">
        <v>44</v>
      </c>
      <c r="F781" s="20">
        <v>2020</v>
      </c>
      <c r="G781" s="49">
        <v>1</v>
      </c>
      <c r="H781" s="20" t="s">
        <v>309</v>
      </c>
      <c r="I781" s="20" t="s">
        <v>43</v>
      </c>
      <c r="J781" s="20">
        <v>3</v>
      </c>
      <c r="K781" s="37">
        <v>689882</v>
      </c>
      <c r="L781" s="37">
        <v>-454346</v>
      </c>
      <c r="M781" s="37">
        <v>-454346</v>
      </c>
      <c r="N781" s="37"/>
      <c r="O781" s="37">
        <v>9041178</v>
      </c>
      <c r="P781" s="37">
        <v>16096847</v>
      </c>
      <c r="Q781" s="37"/>
      <c r="R781" s="37">
        <v>4000000</v>
      </c>
    </row>
    <row r="782" spans="1:18" ht="13.5" customHeight="1">
      <c r="A782" s="20">
        <v>778</v>
      </c>
      <c r="B782" s="45" t="s">
        <v>286</v>
      </c>
      <c r="C782" s="44" t="s">
        <v>189</v>
      </c>
      <c r="D782" s="45" t="s">
        <v>352</v>
      </c>
      <c r="E782" s="20">
        <v>44</v>
      </c>
      <c r="F782" s="20">
        <v>2020</v>
      </c>
      <c r="G782" s="49">
        <v>2</v>
      </c>
      <c r="H782" s="20" t="s">
        <v>310</v>
      </c>
      <c r="I782" s="20" t="s">
        <v>44</v>
      </c>
      <c r="J782" s="20">
        <v>6</v>
      </c>
      <c r="K782" s="37">
        <v>1467735</v>
      </c>
      <c r="L782" s="37">
        <v>-524988</v>
      </c>
      <c r="M782" s="37">
        <v>-524988</v>
      </c>
      <c r="N782" s="37"/>
      <c r="O782" s="37">
        <v>8928758</v>
      </c>
      <c r="P782" s="37">
        <v>16232606</v>
      </c>
      <c r="Q782" s="37"/>
      <c r="R782" s="37">
        <v>4000000</v>
      </c>
    </row>
    <row r="783" spans="1:18" ht="13.5" customHeight="1">
      <c r="A783" s="20">
        <v>779</v>
      </c>
      <c r="B783" s="45" t="s">
        <v>286</v>
      </c>
      <c r="C783" s="44" t="s">
        <v>189</v>
      </c>
      <c r="D783" s="45" t="s">
        <v>352</v>
      </c>
      <c r="E783" s="20">
        <v>44</v>
      </c>
      <c r="F783" s="20">
        <v>2020</v>
      </c>
      <c r="G783" s="46">
        <v>3</v>
      </c>
      <c r="H783" s="47" t="s">
        <v>311</v>
      </c>
      <c r="I783" s="47" t="s">
        <v>51</v>
      </c>
      <c r="J783" s="46">
        <v>9</v>
      </c>
      <c r="K783" s="37">
        <v>2324006</v>
      </c>
      <c r="L783" s="37">
        <v>674820</v>
      </c>
      <c r="M783" s="37">
        <v>674820</v>
      </c>
      <c r="N783" s="37"/>
      <c r="O783" s="37">
        <v>8970593</v>
      </c>
      <c r="P783" s="37">
        <v>16391446</v>
      </c>
      <c r="Q783" s="37">
        <v>11116455</v>
      </c>
      <c r="R783" s="37">
        <v>4000000</v>
      </c>
    </row>
    <row r="784" spans="1:18" ht="13.5" customHeight="1">
      <c r="A784" s="20">
        <v>780</v>
      </c>
      <c r="B784" s="45" t="s">
        <v>302</v>
      </c>
      <c r="C784" s="44" t="s">
        <v>60</v>
      </c>
      <c r="D784" s="45" t="s">
        <v>353</v>
      </c>
      <c r="E784" s="20">
        <v>45</v>
      </c>
      <c r="F784" s="20">
        <v>2015</v>
      </c>
      <c r="G784" s="20">
        <v>1</v>
      </c>
      <c r="H784" s="20" t="s">
        <v>202</v>
      </c>
      <c r="I784" s="20" t="s">
        <v>43</v>
      </c>
      <c r="J784" s="20">
        <v>3</v>
      </c>
      <c r="K784" s="35">
        <f>114738*1000</f>
        <v>114738000</v>
      </c>
      <c r="L784" s="35">
        <f>70168*1000</f>
        <v>70168000</v>
      </c>
      <c r="M784" s="35">
        <f>68620*1000</f>
        <v>68620000</v>
      </c>
      <c r="N784" s="35">
        <f>70385*1000</f>
        <v>70385000</v>
      </c>
      <c r="O784" s="35">
        <v>789767871</v>
      </c>
      <c r="P784" s="35">
        <v>1063722829</v>
      </c>
      <c r="Q784" s="35">
        <v>401452553</v>
      </c>
      <c r="R784" s="35">
        <v>8520254</v>
      </c>
    </row>
    <row r="785" spans="1:18" ht="13.5" customHeight="1">
      <c r="A785" s="20">
        <v>781</v>
      </c>
      <c r="B785" s="45" t="s">
        <v>302</v>
      </c>
      <c r="C785" s="44" t="s">
        <v>60</v>
      </c>
      <c r="D785" s="45" t="s">
        <v>353</v>
      </c>
      <c r="E785" s="20">
        <v>45</v>
      </c>
      <c r="F785" s="20">
        <v>2015</v>
      </c>
      <c r="G785" s="20">
        <v>2</v>
      </c>
      <c r="H785" s="20" t="s">
        <v>203</v>
      </c>
      <c r="I785" s="20" t="s">
        <v>44</v>
      </c>
      <c r="J785" s="20">
        <v>6</v>
      </c>
      <c r="K785" s="35">
        <v>242215000</v>
      </c>
      <c r="L785" s="35">
        <v>128726000</v>
      </c>
      <c r="M785" s="35">
        <v>121808000</v>
      </c>
      <c r="N785" s="35">
        <v>123069000</v>
      </c>
      <c r="O785" s="35">
        <v>834702000</v>
      </c>
      <c r="P785" s="35">
        <v>1133799000</v>
      </c>
      <c r="Q785" s="35">
        <v>521087000</v>
      </c>
      <c r="R785" s="35">
        <v>8520000</v>
      </c>
    </row>
    <row r="786" spans="1:18" ht="13.5" customHeight="1">
      <c r="A786" s="20">
        <v>782</v>
      </c>
      <c r="B786" s="45" t="s">
        <v>302</v>
      </c>
      <c r="C786" s="44" t="s">
        <v>60</v>
      </c>
      <c r="D786" s="45" t="s">
        <v>353</v>
      </c>
      <c r="E786" s="20">
        <v>45</v>
      </c>
      <c r="F786" s="20">
        <v>2015</v>
      </c>
      <c r="G786" s="20">
        <v>3</v>
      </c>
      <c r="H786" s="20" t="s">
        <v>204</v>
      </c>
      <c r="I786" s="20" t="s">
        <v>51</v>
      </c>
      <c r="J786" s="20">
        <v>9</v>
      </c>
      <c r="K786" s="35">
        <v>365450000</v>
      </c>
      <c r="L786" s="35">
        <v>166914000</v>
      </c>
      <c r="M786" s="35">
        <v>157993000</v>
      </c>
      <c r="N786" s="35">
        <v>137265000</v>
      </c>
      <c r="O786" s="35">
        <v>881201000</v>
      </c>
      <c r="P786" s="35">
        <v>1097008000</v>
      </c>
      <c r="Q786" s="35">
        <v>470100000</v>
      </c>
      <c r="R786" s="35">
        <v>8520000</v>
      </c>
    </row>
    <row r="787" spans="1:18" ht="13.5" customHeight="1">
      <c r="A787" s="20">
        <v>783</v>
      </c>
      <c r="B787" s="45" t="s">
        <v>302</v>
      </c>
      <c r="C787" s="44" t="s">
        <v>60</v>
      </c>
      <c r="D787" s="45" t="s">
        <v>353</v>
      </c>
      <c r="E787" s="20">
        <v>45</v>
      </c>
      <c r="F787" s="20">
        <v>2015</v>
      </c>
      <c r="G787" s="20">
        <v>4</v>
      </c>
      <c r="H787" s="20" t="s">
        <v>205</v>
      </c>
      <c r="I787" s="20" t="s">
        <v>46</v>
      </c>
      <c r="J787" s="20">
        <v>12</v>
      </c>
      <c r="K787" s="35">
        <v>491725000</v>
      </c>
      <c r="L787" s="35">
        <v>188294000</v>
      </c>
      <c r="M787" s="35">
        <v>181323000</v>
      </c>
      <c r="N787" s="35">
        <v>155078000</v>
      </c>
      <c r="O787" s="35">
        <v>917212000</v>
      </c>
      <c r="P787" s="35">
        <v>1110943000</v>
      </c>
      <c r="Q787" s="35">
        <v>466223000</v>
      </c>
      <c r="R787" s="35">
        <v>8520000</v>
      </c>
    </row>
    <row r="788" spans="1:18" ht="13.5" customHeight="1">
      <c r="A788" s="20">
        <v>784</v>
      </c>
      <c r="B788" s="45" t="s">
        <v>302</v>
      </c>
      <c r="C788" s="44" t="s">
        <v>60</v>
      </c>
      <c r="D788" s="45" t="s">
        <v>353</v>
      </c>
      <c r="E788" s="20">
        <v>45</v>
      </c>
      <c r="F788" s="20">
        <v>2016</v>
      </c>
      <c r="G788" s="20">
        <v>1</v>
      </c>
      <c r="H788" s="20" t="s">
        <v>206</v>
      </c>
      <c r="I788" s="20" t="s">
        <v>43</v>
      </c>
      <c r="J788" s="20">
        <v>3</v>
      </c>
      <c r="K788" s="35">
        <v>140521000</v>
      </c>
      <c r="L788" s="35">
        <v>54539000</v>
      </c>
      <c r="M788" s="35">
        <v>52779000</v>
      </c>
      <c r="N788" s="35">
        <v>53634000</v>
      </c>
      <c r="O788" s="35">
        <v>921695000</v>
      </c>
      <c r="P788" s="35">
        <v>1161903000</v>
      </c>
      <c r="Q788" s="35">
        <v>463549000</v>
      </c>
      <c r="R788" s="35">
        <v>8520000</v>
      </c>
    </row>
    <row r="789" spans="1:18" ht="13.5" customHeight="1">
      <c r="A789" s="20">
        <v>785</v>
      </c>
      <c r="B789" s="45" t="s">
        <v>302</v>
      </c>
      <c r="C789" s="44" t="s">
        <v>60</v>
      </c>
      <c r="D789" s="45" t="s">
        <v>353</v>
      </c>
      <c r="E789" s="20">
        <v>45</v>
      </c>
      <c r="F789" s="20">
        <v>2016</v>
      </c>
      <c r="G789" s="20">
        <v>2</v>
      </c>
      <c r="H789" s="20" t="s">
        <v>207</v>
      </c>
      <c r="I789" s="20" t="s">
        <v>44</v>
      </c>
      <c r="J789" s="20">
        <v>6</v>
      </c>
      <c r="K789" s="35">
        <v>292191000</v>
      </c>
      <c r="L789" s="35">
        <v>124890000</v>
      </c>
      <c r="M789" s="35">
        <v>103420000</v>
      </c>
      <c r="N789" s="35">
        <v>171840000</v>
      </c>
      <c r="O789" s="35">
        <v>1065212000</v>
      </c>
      <c r="P789" s="35">
        <v>1371254000</v>
      </c>
      <c r="Q789" s="35">
        <v>691018000</v>
      </c>
      <c r="R789" s="35">
        <v>8520000</v>
      </c>
    </row>
    <row r="790" spans="1:18" ht="13.5" customHeight="1">
      <c r="A790" s="20">
        <v>786</v>
      </c>
      <c r="B790" s="45" t="s">
        <v>302</v>
      </c>
      <c r="C790" s="44" t="s">
        <v>60</v>
      </c>
      <c r="D790" s="45" t="s">
        <v>353</v>
      </c>
      <c r="E790" s="20">
        <v>45</v>
      </c>
      <c r="F790" s="20">
        <v>2016</v>
      </c>
      <c r="G790" s="20">
        <v>3</v>
      </c>
      <c r="H790" s="20" t="s">
        <v>208</v>
      </c>
      <c r="I790" s="20" t="s">
        <v>51</v>
      </c>
      <c r="J790" s="20">
        <v>9</v>
      </c>
      <c r="K790" s="35">
        <v>442092000</v>
      </c>
      <c r="L790" s="35">
        <v>148716000</v>
      </c>
      <c r="M790" s="35">
        <v>133521000</v>
      </c>
      <c r="N790" s="35">
        <v>239413000</v>
      </c>
      <c r="O790" s="35">
        <v>1141540000</v>
      </c>
      <c r="P790" s="35">
        <v>1501249000</v>
      </c>
      <c r="Q790" s="35">
        <v>752823000</v>
      </c>
      <c r="R790" s="35">
        <v>8520000</v>
      </c>
    </row>
    <row r="791" spans="1:18" ht="13.5" customHeight="1">
      <c r="A791" s="20">
        <v>787</v>
      </c>
      <c r="B791" s="45" t="s">
        <v>302</v>
      </c>
      <c r="C791" s="44" t="s">
        <v>60</v>
      </c>
      <c r="D791" s="45" t="s">
        <v>353</v>
      </c>
      <c r="E791" s="20">
        <v>45</v>
      </c>
      <c r="F791" s="20">
        <v>2016</v>
      </c>
      <c r="G791" s="20">
        <v>4</v>
      </c>
      <c r="H791" s="20" t="s">
        <v>209</v>
      </c>
      <c r="I791" s="20" t="s">
        <v>46</v>
      </c>
      <c r="J791" s="20">
        <v>12</v>
      </c>
      <c r="K791" s="35">
        <v>615103000</v>
      </c>
      <c r="L791" s="35">
        <v>180929000</v>
      </c>
      <c r="M791" s="35">
        <f>142858*1000</f>
        <v>142858000</v>
      </c>
      <c r="N791" s="35">
        <f>243559*1000</f>
        <v>243559000</v>
      </c>
      <c r="O791" s="35">
        <v>1155711000</v>
      </c>
      <c r="P791" s="35">
        <v>1527908000</v>
      </c>
      <c r="Q791" s="35">
        <v>730563000</v>
      </c>
      <c r="R791" s="35">
        <v>8520000</v>
      </c>
    </row>
    <row r="792" spans="1:18" ht="13.5" customHeight="1">
      <c r="A792" s="20">
        <v>788</v>
      </c>
      <c r="B792" s="45" t="s">
        <v>302</v>
      </c>
      <c r="C792" s="44" t="s">
        <v>60</v>
      </c>
      <c r="D792" s="45" t="s">
        <v>353</v>
      </c>
      <c r="E792" s="20">
        <v>45</v>
      </c>
      <c r="F792" s="20">
        <v>2017</v>
      </c>
      <c r="G792" s="20">
        <v>1</v>
      </c>
      <c r="H792" s="20" t="s">
        <v>210</v>
      </c>
      <c r="I792" s="20" t="s">
        <v>43</v>
      </c>
      <c r="J792" s="20">
        <v>3</v>
      </c>
      <c r="K792" s="35">
        <v>208166000</v>
      </c>
      <c r="L792" s="35">
        <v>77317000</v>
      </c>
      <c r="M792" s="35">
        <f>55866*1000</f>
        <v>55866000</v>
      </c>
      <c r="N792" s="35">
        <f>57116*1000</f>
        <v>57116000</v>
      </c>
      <c r="O792" s="35">
        <v>1151327000</v>
      </c>
      <c r="P792" s="35">
        <v>1578755000</v>
      </c>
      <c r="Q792" s="35">
        <v>709588000</v>
      </c>
      <c r="R792" s="35">
        <v>8520000</v>
      </c>
    </row>
    <row r="793" spans="1:18" ht="13.5" customHeight="1">
      <c r="A793" s="20">
        <v>789</v>
      </c>
      <c r="B793" s="45" t="s">
        <v>302</v>
      </c>
      <c r="C793" s="44" t="s">
        <v>60</v>
      </c>
      <c r="D793" s="45" t="s">
        <v>353</v>
      </c>
      <c r="E793" s="20">
        <v>45</v>
      </c>
      <c r="F793" s="20">
        <v>2017</v>
      </c>
      <c r="G793" s="20">
        <v>2</v>
      </c>
      <c r="H793" s="20" t="s">
        <v>212</v>
      </c>
      <c r="I793" s="20" t="s">
        <v>44</v>
      </c>
      <c r="J793" s="20">
        <v>6</v>
      </c>
      <c r="K793" s="35">
        <v>412676000</v>
      </c>
      <c r="L793" s="35">
        <v>155581000</v>
      </c>
      <c r="M793" s="35">
        <f>109713*1000</f>
        <v>109713000</v>
      </c>
      <c r="N793" s="35">
        <f>135856*1000</f>
        <v>135856000</v>
      </c>
      <c r="O793" s="35">
        <v>1191628000</v>
      </c>
      <c r="P793" s="35">
        <v>1637979000</v>
      </c>
      <c r="Q793" s="35">
        <v>815291000</v>
      </c>
      <c r="R793" s="35">
        <v>8520000</v>
      </c>
    </row>
    <row r="794" spans="1:18" ht="13.5" customHeight="1">
      <c r="A794" s="20">
        <v>790</v>
      </c>
      <c r="B794" s="45" t="s">
        <v>302</v>
      </c>
      <c r="C794" s="44" t="s">
        <v>60</v>
      </c>
      <c r="D794" s="45" t="s">
        <v>353</v>
      </c>
      <c r="E794" s="20">
        <v>45</v>
      </c>
      <c r="F794" s="20">
        <v>2017</v>
      </c>
      <c r="G794" s="20">
        <v>3</v>
      </c>
      <c r="H794" s="20" t="s">
        <v>213</v>
      </c>
      <c r="I794" s="20" t="s">
        <v>51</v>
      </c>
      <c r="J794" s="20">
        <v>9</v>
      </c>
      <c r="K794" s="35">
        <v>603575000</v>
      </c>
      <c r="L794" s="35">
        <v>220182000</v>
      </c>
      <c r="M794" s="35">
        <f>154122*1000</f>
        <v>154122000</v>
      </c>
      <c r="N794" s="35">
        <f>172355*1000</f>
        <v>172355000</v>
      </c>
      <c r="O794" s="35">
        <v>1197425000</v>
      </c>
      <c r="P794" s="35">
        <v>1545562000</v>
      </c>
      <c r="Q794" s="35">
        <v>781692000</v>
      </c>
      <c r="R794" s="35">
        <v>8520000</v>
      </c>
    </row>
    <row r="795" spans="1:18" ht="13.5" customHeight="1">
      <c r="A795" s="20">
        <v>791</v>
      </c>
      <c r="B795" s="45" t="s">
        <v>302</v>
      </c>
      <c r="C795" s="44" t="s">
        <v>60</v>
      </c>
      <c r="D795" s="45" t="s">
        <v>353</v>
      </c>
      <c r="E795" s="20">
        <v>45</v>
      </c>
      <c r="F795" s="20">
        <v>2017</v>
      </c>
      <c r="G795" s="20">
        <v>4</v>
      </c>
      <c r="H795" s="20" t="s">
        <v>211</v>
      </c>
      <c r="I795" s="20" t="s">
        <v>46</v>
      </c>
      <c r="J795" s="20">
        <v>12</v>
      </c>
      <c r="K795" s="35">
        <v>805582000</v>
      </c>
      <c r="L795" s="35">
        <v>289590000</v>
      </c>
      <c r="M795" s="35">
        <v>204248000</v>
      </c>
      <c r="N795" s="35">
        <v>200676000</v>
      </c>
      <c r="O795" s="35">
        <v>1192140000</v>
      </c>
      <c r="P795" s="35">
        <v>1665883000</v>
      </c>
      <c r="Q795" s="35">
        <v>884523000</v>
      </c>
      <c r="R795" s="35">
        <v>8520000</v>
      </c>
    </row>
    <row r="796" spans="1:18" ht="13.5" customHeight="1">
      <c r="A796" s="20">
        <v>792</v>
      </c>
      <c r="B796" s="45" t="s">
        <v>302</v>
      </c>
      <c r="C796" s="44" t="s">
        <v>60</v>
      </c>
      <c r="D796" s="45" t="s">
        <v>353</v>
      </c>
      <c r="E796" s="20">
        <v>45</v>
      </c>
      <c r="F796" s="20">
        <v>2018</v>
      </c>
      <c r="G796" s="20">
        <v>1</v>
      </c>
      <c r="H796" s="20" t="s">
        <v>257</v>
      </c>
      <c r="I796" s="20" t="s">
        <v>43</v>
      </c>
      <c r="J796" s="20">
        <v>3</v>
      </c>
      <c r="K796" s="35">
        <v>242116000</v>
      </c>
      <c r="L796" s="35">
        <v>108403000</v>
      </c>
      <c r="M796" s="35">
        <v>72123000</v>
      </c>
      <c r="N796" s="35">
        <v>82873000</v>
      </c>
      <c r="O796" s="35">
        <v>1195138000</v>
      </c>
      <c r="P796" s="35">
        <v>1718977000</v>
      </c>
      <c r="Q796" s="35">
        <v>854744000</v>
      </c>
      <c r="R796" s="35">
        <v>8520000</v>
      </c>
    </row>
    <row r="797" spans="1:18" ht="13.5" customHeight="1">
      <c r="A797" s="20">
        <v>793</v>
      </c>
      <c r="B797" s="45" t="s">
        <v>302</v>
      </c>
      <c r="C797" s="21" t="s">
        <v>60</v>
      </c>
      <c r="D797" s="45" t="s">
        <v>353</v>
      </c>
      <c r="E797" s="20">
        <v>45</v>
      </c>
      <c r="F797" s="20">
        <v>2018</v>
      </c>
      <c r="G797" s="20">
        <v>2</v>
      </c>
      <c r="H797" s="20" t="s">
        <v>264</v>
      </c>
      <c r="I797" s="20" t="s">
        <v>44</v>
      </c>
      <c r="J797" s="20">
        <f>G797*3</f>
        <v>6</v>
      </c>
      <c r="K797" s="37">
        <v>482439000</v>
      </c>
      <c r="L797" s="37">
        <v>185538000</v>
      </c>
      <c r="M797" s="37">
        <v>113164000</v>
      </c>
      <c r="N797" s="37">
        <v>125438000</v>
      </c>
      <c r="O797" s="37">
        <v>1192140000</v>
      </c>
      <c r="P797" s="37">
        <v>1665883000</v>
      </c>
      <c r="Q797" s="37">
        <v>884523000</v>
      </c>
      <c r="R797" s="37">
        <v>8520000</v>
      </c>
    </row>
    <row r="798" spans="1:18" ht="13.5" customHeight="1">
      <c r="A798" s="20">
        <v>794</v>
      </c>
      <c r="B798" s="45" t="s">
        <v>302</v>
      </c>
      <c r="C798" s="21" t="s">
        <v>60</v>
      </c>
      <c r="D798" s="45" t="s">
        <v>353</v>
      </c>
      <c r="E798" s="20">
        <v>45</v>
      </c>
      <c r="F798" s="20">
        <v>2018</v>
      </c>
      <c r="G798" s="20">
        <v>3</v>
      </c>
      <c r="H798" s="20" t="s">
        <v>256</v>
      </c>
      <c r="I798" s="20" t="s">
        <v>51</v>
      </c>
      <c r="J798" s="20">
        <f>G798*3</f>
        <v>9</v>
      </c>
      <c r="K798" s="37">
        <v>685290000</v>
      </c>
      <c r="L798" s="37">
        <v>247364000</v>
      </c>
      <c r="M798" s="37">
        <v>158277000</v>
      </c>
      <c r="N798" s="37">
        <v>179842000</v>
      </c>
      <c r="O798" s="37">
        <v>1175487000</v>
      </c>
      <c r="P798" s="37">
        <v>1695582000</v>
      </c>
      <c r="Q798" s="37">
        <v>913305000</v>
      </c>
      <c r="R798" s="37">
        <v>8520000</v>
      </c>
    </row>
    <row r="799" spans="1:18" ht="13.5" customHeight="1">
      <c r="A799" s="20">
        <v>795</v>
      </c>
      <c r="B799" s="45" t="s">
        <v>302</v>
      </c>
      <c r="C799" s="21" t="s">
        <v>60</v>
      </c>
      <c r="D799" s="45" t="s">
        <v>353</v>
      </c>
      <c r="E799" s="20">
        <v>45</v>
      </c>
      <c r="F799" s="20">
        <v>2018</v>
      </c>
      <c r="G799" s="20">
        <v>4</v>
      </c>
      <c r="H799" s="20" t="s">
        <v>265</v>
      </c>
      <c r="I799" s="20" t="s">
        <v>46</v>
      </c>
      <c r="J799" s="20">
        <v>12</v>
      </c>
      <c r="K799" s="37">
        <v>901213000</v>
      </c>
      <c r="L799" s="37">
        <v>300806000</v>
      </c>
      <c r="M799" s="37">
        <v>390325000</v>
      </c>
      <c r="N799" s="37">
        <v>384178000</v>
      </c>
      <c r="O799" s="37">
        <v>1171864000</v>
      </c>
      <c r="P799" s="37">
        <v>1694463000</v>
      </c>
      <c r="Q799" s="37">
        <v>707850000</v>
      </c>
      <c r="R799" s="37">
        <v>8520000</v>
      </c>
    </row>
    <row r="800" spans="1:18" ht="13.5" customHeight="1">
      <c r="A800" s="20">
        <v>796</v>
      </c>
      <c r="B800" s="45" t="s">
        <v>302</v>
      </c>
      <c r="C800" s="21" t="s">
        <v>60</v>
      </c>
      <c r="D800" s="45" t="s">
        <v>353</v>
      </c>
      <c r="E800" s="20">
        <v>45</v>
      </c>
      <c r="F800" s="20">
        <v>2019</v>
      </c>
      <c r="G800" s="20">
        <v>1</v>
      </c>
      <c r="H800" s="20" t="s">
        <v>277</v>
      </c>
      <c r="I800" s="20" t="s">
        <v>43</v>
      </c>
      <c r="J800" s="20">
        <v>3</v>
      </c>
      <c r="K800" s="37">
        <v>240157000</v>
      </c>
      <c r="L800" s="37">
        <v>78960000</v>
      </c>
      <c r="M800" s="37">
        <v>60254000</v>
      </c>
      <c r="N800" s="37">
        <v>60096000</v>
      </c>
      <c r="O800" s="37">
        <v>1188079000</v>
      </c>
      <c r="P800" s="37">
        <v>1742057000</v>
      </c>
      <c r="Q800" s="37">
        <v>695348000</v>
      </c>
      <c r="R800" s="37">
        <v>8520000</v>
      </c>
    </row>
    <row r="801" spans="1:18" ht="13.5" customHeight="1">
      <c r="A801" s="20">
        <v>797</v>
      </c>
      <c r="B801" s="45" t="s">
        <v>302</v>
      </c>
      <c r="C801" s="21" t="s">
        <v>60</v>
      </c>
      <c r="D801" s="45" t="s">
        <v>353</v>
      </c>
      <c r="E801" s="20">
        <v>45</v>
      </c>
      <c r="F801" s="20">
        <v>2019</v>
      </c>
      <c r="G801" s="20">
        <v>2</v>
      </c>
      <c r="H801" s="20" t="s">
        <v>278</v>
      </c>
      <c r="I801" s="20" t="s">
        <v>44</v>
      </c>
      <c r="J801" s="20">
        <v>6</v>
      </c>
      <c r="K801" s="37">
        <v>467730000</v>
      </c>
      <c r="L801" s="37">
        <v>155488000</v>
      </c>
      <c r="M801" s="37">
        <v>119240000</v>
      </c>
      <c r="N801" s="37">
        <v>117276000</v>
      </c>
      <c r="O801" s="37">
        <v>1185340000</v>
      </c>
      <c r="P801" s="37">
        <v>1656431000</v>
      </c>
      <c r="Q801" s="37">
        <v>825190000</v>
      </c>
      <c r="R801" s="37">
        <v>8520000</v>
      </c>
    </row>
    <row r="802" spans="1:18" ht="13.5" customHeight="1">
      <c r="A802" s="20">
        <v>798</v>
      </c>
      <c r="B802" s="45" t="s">
        <v>302</v>
      </c>
      <c r="C802" s="21" t="s">
        <v>60</v>
      </c>
      <c r="D802" s="45" t="s">
        <v>353</v>
      </c>
      <c r="E802" s="20">
        <v>45</v>
      </c>
      <c r="F802" s="20">
        <v>2019</v>
      </c>
      <c r="G802" s="20">
        <v>3</v>
      </c>
      <c r="H802" s="20" t="s">
        <v>279</v>
      </c>
      <c r="I802" s="20" t="s">
        <v>51</v>
      </c>
      <c r="J802" s="20">
        <v>9</v>
      </c>
      <c r="K802" s="37">
        <v>679791000</v>
      </c>
      <c r="L802" s="37">
        <v>197680000</v>
      </c>
      <c r="M802" s="37">
        <v>154350000</v>
      </c>
      <c r="N802" s="37">
        <v>142617000</v>
      </c>
      <c r="O802" s="37">
        <v>1190696000</v>
      </c>
      <c r="P802" s="37">
        <v>1644157000</v>
      </c>
      <c r="Q802" s="37">
        <v>787575000</v>
      </c>
      <c r="R802" s="37">
        <v>8520000</v>
      </c>
    </row>
    <row r="803" spans="1:18" ht="13.5" customHeight="1">
      <c r="A803" s="20">
        <v>799</v>
      </c>
      <c r="B803" s="45" t="s">
        <v>302</v>
      </c>
      <c r="C803" s="21" t="s">
        <v>60</v>
      </c>
      <c r="D803" s="45" t="s">
        <v>353</v>
      </c>
      <c r="E803" s="20">
        <v>45</v>
      </c>
      <c r="F803" s="20">
        <v>2019</v>
      </c>
      <c r="G803" s="20">
        <v>4</v>
      </c>
      <c r="H803" s="20" t="s">
        <v>281</v>
      </c>
      <c r="I803" s="20" t="s">
        <v>46</v>
      </c>
      <c r="J803" s="20">
        <v>12</v>
      </c>
      <c r="K803" s="37">
        <v>89167100</v>
      </c>
      <c r="L803" s="37">
        <v>25057900</v>
      </c>
      <c r="M803" s="37">
        <v>20052100</v>
      </c>
      <c r="N803" s="37">
        <v>18410900</v>
      </c>
      <c r="O803" s="37">
        <v>120674900</v>
      </c>
      <c r="P803" s="37">
        <v>174135100</v>
      </c>
      <c r="Q803" s="37">
        <v>84341400</v>
      </c>
      <c r="R803" s="37">
        <v>852000</v>
      </c>
    </row>
    <row r="804" spans="1:18" ht="13.5" customHeight="1">
      <c r="A804" s="20">
        <v>800</v>
      </c>
      <c r="B804" s="45" t="s">
        <v>302</v>
      </c>
      <c r="C804" s="21" t="s">
        <v>60</v>
      </c>
      <c r="D804" s="45" t="s">
        <v>353</v>
      </c>
      <c r="E804" s="20">
        <v>45</v>
      </c>
      <c r="F804" s="20">
        <v>2020</v>
      </c>
      <c r="G804" s="49">
        <v>1</v>
      </c>
      <c r="H804" s="20" t="s">
        <v>309</v>
      </c>
      <c r="I804" s="20" t="s">
        <v>43</v>
      </c>
      <c r="J804" s="20">
        <v>3</v>
      </c>
      <c r="K804" s="37">
        <v>249182000</v>
      </c>
      <c r="L804" s="37">
        <v>88057000</v>
      </c>
      <c r="M804" s="37">
        <v>60592000</v>
      </c>
      <c r="N804" s="37">
        <v>50558000</v>
      </c>
      <c r="O804" s="37">
        <v>1239382000</v>
      </c>
      <c r="P804" s="37">
        <v>1797614000</v>
      </c>
      <c r="Q804" s="37">
        <v>849119000</v>
      </c>
      <c r="R804" s="37">
        <v>8520000</v>
      </c>
    </row>
    <row r="805" spans="1:18" ht="13.5" customHeight="1">
      <c r="A805" s="20">
        <v>801</v>
      </c>
      <c r="B805" s="45" t="s">
        <v>302</v>
      </c>
      <c r="C805" s="21" t="s">
        <v>60</v>
      </c>
      <c r="D805" s="45" t="s">
        <v>353</v>
      </c>
      <c r="E805" s="20">
        <v>45</v>
      </c>
      <c r="F805" s="20">
        <v>2020</v>
      </c>
      <c r="G805" s="49">
        <v>2</v>
      </c>
      <c r="H805" s="20" t="s">
        <v>310</v>
      </c>
      <c r="I805" s="20" t="s">
        <v>44</v>
      </c>
      <c r="J805" s="20">
        <v>6</v>
      </c>
      <c r="K805" s="37">
        <v>476852000</v>
      </c>
      <c r="L805" s="37">
        <v>162851000</v>
      </c>
      <c r="M805" s="37">
        <v>126143000</v>
      </c>
      <c r="N805" s="37">
        <v>114078000</v>
      </c>
      <c r="O805" s="37">
        <v>1251857000</v>
      </c>
      <c r="P805" s="37">
        <v>1805198000</v>
      </c>
      <c r="Q805" s="37">
        <v>1065831000</v>
      </c>
      <c r="R805" s="37">
        <v>8520000</v>
      </c>
    </row>
    <row r="806" spans="1:18" ht="13.5" customHeight="1">
      <c r="A806" s="20">
        <v>802</v>
      </c>
      <c r="B806" s="45" t="s">
        <v>302</v>
      </c>
      <c r="C806" s="21" t="s">
        <v>60</v>
      </c>
      <c r="D806" s="45" t="s">
        <v>353</v>
      </c>
      <c r="E806" s="20">
        <v>45</v>
      </c>
      <c r="F806" s="20">
        <v>2020</v>
      </c>
      <c r="G806" s="46">
        <v>3</v>
      </c>
      <c r="H806" s="47" t="s">
        <v>311</v>
      </c>
      <c r="I806" s="47" t="s">
        <v>51</v>
      </c>
      <c r="J806" s="46">
        <v>9</v>
      </c>
      <c r="K806" s="37">
        <v>761444000</v>
      </c>
      <c r="L806" s="37">
        <v>271960000</v>
      </c>
      <c r="M806" s="37">
        <v>208685000</v>
      </c>
      <c r="N806" s="37">
        <v>192544000</v>
      </c>
      <c r="O806" s="37">
        <v>1259906000</v>
      </c>
      <c r="P806" s="37">
        <v>1848892000</v>
      </c>
      <c r="Q806" s="37">
        <v>1030617000</v>
      </c>
      <c r="R806" s="37">
        <v>50950000</v>
      </c>
    </row>
    <row r="807" spans="1:18" ht="13.5" customHeight="1">
      <c r="A807" s="20">
        <v>803</v>
      </c>
      <c r="B807" s="45" t="s">
        <v>292</v>
      </c>
      <c r="C807" s="44" t="s">
        <v>61</v>
      </c>
      <c r="D807" s="45" t="s">
        <v>354</v>
      </c>
      <c r="E807" s="20">
        <v>46</v>
      </c>
      <c r="F807" s="20">
        <v>2015</v>
      </c>
      <c r="G807" s="20">
        <v>1</v>
      </c>
      <c r="H807" s="20" t="s">
        <v>202</v>
      </c>
      <c r="I807" s="20" t="s">
        <v>46</v>
      </c>
      <c r="J807" s="20">
        <v>3</v>
      </c>
      <c r="K807" s="35">
        <v>10672118</v>
      </c>
      <c r="L807" s="35">
        <v>-975265</v>
      </c>
      <c r="M807" s="35">
        <v>-900758</v>
      </c>
      <c r="N807" s="35">
        <v>-900758</v>
      </c>
      <c r="O807" s="35">
        <v>22865579</v>
      </c>
      <c r="P807" s="35">
        <v>53763525</v>
      </c>
      <c r="Q807" s="35">
        <v>57735456</v>
      </c>
      <c r="R807" s="35">
        <v>2500000</v>
      </c>
    </row>
    <row r="808" spans="1:18" ht="13.5" customHeight="1">
      <c r="A808" s="20">
        <v>804</v>
      </c>
      <c r="B808" s="45" t="s">
        <v>292</v>
      </c>
      <c r="C808" s="44" t="s">
        <v>61</v>
      </c>
      <c r="D808" s="45" t="s">
        <v>354</v>
      </c>
      <c r="E808" s="20">
        <v>46</v>
      </c>
      <c r="F808" s="20">
        <v>2015</v>
      </c>
      <c r="G808" s="20">
        <v>2</v>
      </c>
      <c r="H808" s="20" t="s">
        <v>203</v>
      </c>
      <c r="I808" s="20" t="s">
        <v>43</v>
      </c>
      <c r="J808" s="20">
        <v>6</v>
      </c>
      <c r="K808" s="35">
        <v>21971387</v>
      </c>
      <c r="L808" s="35">
        <v>-7045306</v>
      </c>
      <c r="M808" s="35">
        <v>-6781146</v>
      </c>
      <c r="N808" s="35">
        <v>-6781146</v>
      </c>
      <c r="O808" s="35">
        <v>25574756</v>
      </c>
      <c r="P808" s="35">
        <v>55832807</v>
      </c>
      <c r="Q808" s="35">
        <v>53005821</v>
      </c>
      <c r="R808" s="35">
        <v>2500000</v>
      </c>
    </row>
    <row r="809" spans="1:18" ht="13.5" customHeight="1">
      <c r="A809" s="20">
        <v>805</v>
      </c>
      <c r="B809" s="45" t="s">
        <v>292</v>
      </c>
      <c r="C809" s="44" t="s">
        <v>61</v>
      </c>
      <c r="D809" s="45" t="s">
        <v>354</v>
      </c>
      <c r="E809" s="20">
        <v>46</v>
      </c>
      <c r="F809" s="20">
        <v>2015</v>
      </c>
      <c r="G809" s="20">
        <v>3</v>
      </c>
      <c r="H809" s="20" t="s">
        <v>204</v>
      </c>
      <c r="I809" s="20" t="s">
        <v>44</v>
      </c>
      <c r="J809" s="20">
        <v>9</v>
      </c>
      <c r="K809" s="35">
        <v>33102521</v>
      </c>
      <c r="L809" s="35">
        <v>-9554431</v>
      </c>
      <c r="M809" s="35">
        <v>-9113036</v>
      </c>
      <c r="N809" s="35">
        <v>-9113036</v>
      </c>
      <c r="O809" s="35">
        <v>25476947</v>
      </c>
      <c r="P809" s="35">
        <v>55282206</v>
      </c>
      <c r="Q809" s="35">
        <v>54787110</v>
      </c>
      <c r="R809" s="35">
        <v>2500000</v>
      </c>
    </row>
    <row r="810" spans="1:18" ht="13.5" customHeight="1">
      <c r="A810" s="20">
        <v>806</v>
      </c>
      <c r="B810" s="45" t="s">
        <v>292</v>
      </c>
      <c r="C810" s="44" t="s">
        <v>61</v>
      </c>
      <c r="D810" s="45" t="s">
        <v>354</v>
      </c>
      <c r="E810" s="20">
        <v>46</v>
      </c>
      <c r="F810" s="20">
        <v>2015</v>
      </c>
      <c r="G810" s="20">
        <v>4</v>
      </c>
      <c r="H810" s="20" t="s">
        <v>205</v>
      </c>
      <c r="I810" s="20" t="s">
        <v>51</v>
      </c>
      <c r="J810" s="20">
        <v>12</v>
      </c>
      <c r="K810" s="35">
        <v>48026674</v>
      </c>
      <c r="L810" s="35">
        <v>-12466208</v>
      </c>
      <c r="M810" s="35">
        <v>-12679305</v>
      </c>
      <c r="N810" s="35">
        <v>-12679305</v>
      </c>
      <c r="O810" s="35">
        <v>23027073</v>
      </c>
      <c r="P810" s="35">
        <v>49354982</v>
      </c>
      <c r="Q810" s="35">
        <v>52426155</v>
      </c>
      <c r="R810" s="35">
        <v>2500000</v>
      </c>
    </row>
    <row r="811" spans="1:18" ht="13.5" customHeight="1">
      <c r="A811" s="20">
        <v>807</v>
      </c>
      <c r="B811" s="45" t="s">
        <v>292</v>
      </c>
      <c r="C811" s="44" t="s">
        <v>61</v>
      </c>
      <c r="D811" s="45" t="s">
        <v>354</v>
      </c>
      <c r="E811" s="20">
        <v>46</v>
      </c>
      <c r="F811" s="20">
        <v>2016</v>
      </c>
      <c r="G811" s="20">
        <v>1</v>
      </c>
      <c r="H811" s="20" t="s">
        <v>206</v>
      </c>
      <c r="I811" s="20" t="s">
        <v>46</v>
      </c>
      <c r="J811" s="20">
        <v>15</v>
      </c>
      <c r="K811" s="35">
        <v>105765324</v>
      </c>
      <c r="L811" s="35">
        <v>11818966</v>
      </c>
      <c r="M811" s="35">
        <v>10569287</v>
      </c>
      <c r="N811" s="35">
        <v>10569287</v>
      </c>
      <c r="O811" s="35">
        <v>25103593</v>
      </c>
      <c r="P811" s="35">
        <v>78979982</v>
      </c>
      <c r="Q811" s="35">
        <v>54793676</v>
      </c>
      <c r="R811" s="35">
        <v>2500000</v>
      </c>
    </row>
    <row r="812" spans="1:18" ht="13.5" customHeight="1">
      <c r="A812" s="20">
        <v>808</v>
      </c>
      <c r="B812" s="45" t="s">
        <v>292</v>
      </c>
      <c r="C812" s="44" t="s">
        <v>61</v>
      </c>
      <c r="D812" s="45" t="s">
        <v>354</v>
      </c>
      <c r="E812" s="20">
        <v>46</v>
      </c>
      <c r="F812" s="20">
        <v>2016</v>
      </c>
      <c r="G812" s="20">
        <v>2</v>
      </c>
      <c r="H812" s="20" t="s">
        <v>207</v>
      </c>
      <c r="I812" s="20" t="s">
        <v>43</v>
      </c>
      <c r="J812" s="20">
        <v>6</v>
      </c>
      <c r="K812" s="35">
        <v>26448709</v>
      </c>
      <c r="L812" s="35">
        <v>894415</v>
      </c>
      <c r="M812" s="35">
        <v>1020931</v>
      </c>
      <c r="N812" s="35">
        <v>1020931</v>
      </c>
      <c r="O812" s="35">
        <v>22750743</v>
      </c>
      <c r="P812" s="35">
        <v>61574602</v>
      </c>
      <c r="Q812" s="35">
        <v>49650330</v>
      </c>
      <c r="R812" s="35">
        <v>2500000</v>
      </c>
    </row>
    <row r="813" spans="1:18" ht="13.5" customHeight="1">
      <c r="A813" s="20">
        <v>809</v>
      </c>
      <c r="B813" s="45" t="s">
        <v>292</v>
      </c>
      <c r="C813" s="44" t="s">
        <v>61</v>
      </c>
      <c r="D813" s="45" t="s">
        <v>354</v>
      </c>
      <c r="E813" s="20">
        <v>46</v>
      </c>
      <c r="F813" s="20">
        <v>2016</v>
      </c>
      <c r="G813" s="20">
        <v>3</v>
      </c>
      <c r="H813" s="20" t="s">
        <v>208</v>
      </c>
      <c r="I813" s="20" t="s">
        <v>44</v>
      </c>
      <c r="J813" s="20">
        <v>9</v>
      </c>
      <c r="K813" s="35">
        <v>49849183</v>
      </c>
      <c r="L813" s="35">
        <v>2643577</v>
      </c>
      <c r="M813" s="35">
        <v>2842441</v>
      </c>
      <c r="N813" s="35">
        <v>2842441</v>
      </c>
      <c r="O813" s="35">
        <v>23630883</v>
      </c>
      <c r="P813" s="35">
        <v>66783407</v>
      </c>
      <c r="Q813" s="35">
        <v>53037625</v>
      </c>
      <c r="R813" s="35">
        <v>2500000</v>
      </c>
    </row>
    <row r="814" spans="1:18" ht="13.5" customHeight="1">
      <c r="A814" s="20">
        <v>810</v>
      </c>
      <c r="B814" s="45" t="s">
        <v>292</v>
      </c>
      <c r="C814" s="44" t="s">
        <v>61</v>
      </c>
      <c r="D814" s="45" t="s">
        <v>354</v>
      </c>
      <c r="E814" s="20">
        <v>46</v>
      </c>
      <c r="F814" s="20">
        <v>2016</v>
      </c>
      <c r="G814" s="20">
        <v>4</v>
      </c>
      <c r="H814" s="20" t="s">
        <v>209</v>
      </c>
      <c r="I814" s="20" t="s">
        <v>51</v>
      </c>
      <c r="J814" s="20">
        <v>12</v>
      </c>
      <c r="K814" s="35">
        <v>78107561</v>
      </c>
      <c r="L814" s="35">
        <v>5542612</v>
      </c>
      <c r="M814" s="35">
        <v>5541787</v>
      </c>
      <c r="N814" s="35">
        <v>5541787</v>
      </c>
      <c r="O814" s="35">
        <v>24174117</v>
      </c>
      <c r="P814" s="35">
        <v>73137864</v>
      </c>
      <c r="Q814" s="35">
        <v>56692736</v>
      </c>
      <c r="R814" s="35">
        <v>2500000</v>
      </c>
    </row>
    <row r="815" spans="1:18" ht="13.5" customHeight="1">
      <c r="A815" s="20">
        <v>811</v>
      </c>
      <c r="B815" s="45" t="s">
        <v>292</v>
      </c>
      <c r="C815" s="44" t="s">
        <v>61</v>
      </c>
      <c r="D815" s="45" t="s">
        <v>354</v>
      </c>
      <c r="E815" s="20">
        <v>46</v>
      </c>
      <c r="F815" s="20">
        <v>2017</v>
      </c>
      <c r="G815" s="20">
        <v>1</v>
      </c>
      <c r="H815" s="20" t="s">
        <v>210</v>
      </c>
      <c r="I815" s="20" t="s">
        <v>43</v>
      </c>
      <c r="J815" s="20">
        <v>3</v>
      </c>
      <c r="K815" s="35">
        <v>29045907</v>
      </c>
      <c r="L815" s="35">
        <v>3981481</v>
      </c>
      <c r="M815" s="35">
        <v>2595652</v>
      </c>
      <c r="N815" s="35">
        <v>2595652</v>
      </c>
      <c r="O815" s="35">
        <v>24829291</v>
      </c>
      <c r="P815" s="35">
        <v>95407439</v>
      </c>
      <c r="Q815" s="35">
        <v>68622481</v>
      </c>
      <c r="R815" s="35">
        <v>2500000</v>
      </c>
    </row>
    <row r="816" spans="1:18" ht="13.5" customHeight="1">
      <c r="A816" s="20">
        <v>812</v>
      </c>
      <c r="B816" s="45" t="s">
        <v>292</v>
      </c>
      <c r="C816" s="44" t="s">
        <v>61</v>
      </c>
      <c r="D816" s="45" t="s">
        <v>354</v>
      </c>
      <c r="E816" s="20">
        <v>46</v>
      </c>
      <c r="F816" s="20">
        <v>2017</v>
      </c>
      <c r="G816" s="20">
        <v>2</v>
      </c>
      <c r="H816" s="20" t="s">
        <v>212</v>
      </c>
      <c r="I816" s="20" t="s">
        <v>44</v>
      </c>
      <c r="J816" s="20">
        <v>6</v>
      </c>
      <c r="K816" s="35">
        <v>64855975</v>
      </c>
      <c r="L816" s="35">
        <v>8796071</v>
      </c>
      <c r="M816" s="35">
        <v>5751461</v>
      </c>
      <c r="N816" s="35">
        <v>5751461</v>
      </c>
      <c r="O816" s="35">
        <v>31292785</v>
      </c>
      <c r="P816" s="35">
        <v>112241544</v>
      </c>
      <c r="Q816" s="35">
        <v>84167728</v>
      </c>
      <c r="R816" s="35">
        <v>2500000</v>
      </c>
    </row>
    <row r="817" spans="1:18" ht="13.5" customHeight="1">
      <c r="A817" s="20">
        <v>813</v>
      </c>
      <c r="B817" s="45" t="s">
        <v>292</v>
      </c>
      <c r="C817" s="44" t="s">
        <v>61</v>
      </c>
      <c r="D817" s="45" t="s">
        <v>354</v>
      </c>
      <c r="E817" s="20">
        <v>46</v>
      </c>
      <c r="F817" s="20">
        <v>2017</v>
      </c>
      <c r="G817" s="20">
        <v>3</v>
      </c>
      <c r="H817" s="20" t="s">
        <v>213</v>
      </c>
      <c r="I817" s="20" t="s">
        <v>51</v>
      </c>
      <c r="J817" s="20">
        <v>9</v>
      </c>
      <c r="K817" s="35">
        <v>100279631</v>
      </c>
      <c r="L817" s="35">
        <v>18009621</v>
      </c>
      <c r="M817" s="35">
        <v>13052852</v>
      </c>
      <c r="N817" s="35">
        <v>13052852</v>
      </c>
      <c r="O817" s="35">
        <v>31086624</v>
      </c>
      <c r="P817" s="35">
        <v>129089829</v>
      </c>
      <c r="Q817" s="35">
        <v>93714622</v>
      </c>
      <c r="R817" s="35">
        <v>2500000</v>
      </c>
    </row>
    <row r="818" spans="1:18" ht="13.5" customHeight="1">
      <c r="A818" s="20">
        <v>814</v>
      </c>
      <c r="B818" s="45" t="s">
        <v>292</v>
      </c>
      <c r="C818" s="44" t="s">
        <v>61</v>
      </c>
      <c r="D818" s="45" t="s">
        <v>354</v>
      </c>
      <c r="E818" s="20">
        <v>46</v>
      </c>
      <c r="F818" s="20">
        <v>2017</v>
      </c>
      <c r="G818" s="20">
        <v>4</v>
      </c>
      <c r="H818" s="20" t="s">
        <v>211</v>
      </c>
      <c r="I818" s="20" t="s">
        <v>46</v>
      </c>
      <c r="J818" s="20">
        <v>12</v>
      </c>
      <c r="K818" s="35">
        <v>125444270</v>
      </c>
      <c r="L818" s="35">
        <v>22439871</v>
      </c>
      <c r="M818" s="35">
        <v>15129206</v>
      </c>
      <c r="N818" s="35">
        <v>15129206</v>
      </c>
      <c r="O818" s="35">
        <v>31150740</v>
      </c>
      <c r="P818" s="35">
        <v>129357118</v>
      </c>
      <c r="Q818" s="35">
        <v>91905557</v>
      </c>
      <c r="R818" s="35">
        <v>2500000</v>
      </c>
    </row>
    <row r="819" spans="1:18" ht="13.5" customHeight="1">
      <c r="A819" s="20">
        <v>815</v>
      </c>
      <c r="B819" s="45" t="s">
        <v>292</v>
      </c>
      <c r="C819" s="44" t="s">
        <v>61</v>
      </c>
      <c r="D819" s="45" t="s">
        <v>354</v>
      </c>
      <c r="E819" s="20">
        <v>46</v>
      </c>
      <c r="F819" s="20">
        <v>2018</v>
      </c>
      <c r="G819" s="20">
        <v>1</v>
      </c>
      <c r="H819" s="20" t="s">
        <v>257</v>
      </c>
      <c r="I819" s="20" t="s">
        <v>43</v>
      </c>
      <c r="J819" s="20">
        <v>3</v>
      </c>
      <c r="K819" s="35">
        <v>26509833</v>
      </c>
      <c r="L819" s="35">
        <v>2261743</v>
      </c>
      <c r="M819" s="35">
        <v>1581597</v>
      </c>
      <c r="N819" s="35">
        <v>1581597</v>
      </c>
      <c r="O819" s="35">
        <v>35130609</v>
      </c>
      <c r="P819" s="35">
        <v>113919183</v>
      </c>
      <c r="Q819" s="35">
        <v>74886021</v>
      </c>
      <c r="R819" s="35">
        <v>2500000</v>
      </c>
    </row>
    <row r="820" spans="1:18" ht="13.5" customHeight="1">
      <c r="A820" s="20">
        <v>816</v>
      </c>
      <c r="B820" s="45" t="s">
        <v>292</v>
      </c>
      <c r="C820" s="44" t="s">
        <v>61</v>
      </c>
      <c r="D820" s="45" t="s">
        <v>354</v>
      </c>
      <c r="E820" s="20">
        <v>46</v>
      </c>
      <c r="F820" s="20">
        <v>2018</v>
      </c>
      <c r="G820" s="20">
        <v>2</v>
      </c>
      <c r="H820" s="20" t="s">
        <v>264</v>
      </c>
      <c r="I820" s="20" t="s">
        <v>44</v>
      </c>
      <c r="J820" s="20">
        <f>G820*3</f>
        <v>6</v>
      </c>
      <c r="K820" s="37">
        <v>56390514</v>
      </c>
      <c r="L820" s="37">
        <v>4399704</v>
      </c>
      <c r="M820" s="37">
        <v>3251335</v>
      </c>
      <c r="N820" s="37">
        <v>3251335</v>
      </c>
      <c r="O820" s="37">
        <v>36273999</v>
      </c>
      <c r="P820" s="37">
        <v>134596902</v>
      </c>
      <c r="Q820" s="37">
        <v>94894006</v>
      </c>
      <c r="R820" s="37">
        <v>2500000</v>
      </c>
    </row>
    <row r="821" spans="1:18" ht="13.5" customHeight="1">
      <c r="A821" s="20">
        <v>817</v>
      </c>
      <c r="B821" s="45" t="s">
        <v>292</v>
      </c>
      <c r="C821" s="44" t="s">
        <v>61</v>
      </c>
      <c r="D821" s="45" t="s">
        <v>354</v>
      </c>
      <c r="E821" s="20">
        <v>46</v>
      </c>
      <c r="F821" s="20">
        <v>2018</v>
      </c>
      <c r="G821" s="20">
        <v>3</v>
      </c>
      <c r="H821" s="20" t="s">
        <v>256</v>
      </c>
      <c r="I821" s="20" t="s">
        <v>51</v>
      </c>
      <c r="J821" s="20">
        <f>G821*3</f>
        <v>9</v>
      </c>
      <c r="K821" s="37">
        <v>83299190</v>
      </c>
      <c r="L821" s="37">
        <v>4449933</v>
      </c>
      <c r="M821" s="37">
        <v>3262346</v>
      </c>
      <c r="N821" s="37">
        <v>3262346</v>
      </c>
      <c r="O821" s="37">
        <v>37761800</v>
      </c>
      <c r="P821" s="37">
        <v>140956518</v>
      </c>
      <c r="Q821" s="37">
        <v>101242611</v>
      </c>
      <c r="R821" s="37">
        <v>2500000</v>
      </c>
    </row>
    <row r="822" spans="1:18" ht="13.5" customHeight="1">
      <c r="A822" s="20">
        <v>818</v>
      </c>
      <c r="B822" s="45" t="s">
        <v>292</v>
      </c>
      <c r="C822" s="44" t="s">
        <v>61</v>
      </c>
      <c r="D822" s="45" t="s">
        <v>354</v>
      </c>
      <c r="E822" s="20">
        <v>46</v>
      </c>
      <c r="F822" s="20">
        <v>2018</v>
      </c>
      <c r="G822" s="20">
        <v>4</v>
      </c>
      <c r="H822" s="20" t="s">
        <v>265</v>
      </c>
      <c r="I822" s="20" t="s">
        <v>46</v>
      </c>
      <c r="J822" s="20">
        <v>12</v>
      </c>
      <c r="K822" s="37">
        <v>112341977</v>
      </c>
      <c r="L822" s="37">
        <v>-1191071</v>
      </c>
      <c r="M822" s="37">
        <v>-1157887</v>
      </c>
      <c r="N822" s="37">
        <v>-1157887</v>
      </c>
      <c r="O822" s="37">
        <v>36047311</v>
      </c>
      <c r="P822" s="37">
        <v>120743648</v>
      </c>
      <c r="Q822" s="37">
        <v>86078533</v>
      </c>
      <c r="R822" s="37">
        <v>2500000</v>
      </c>
    </row>
    <row r="823" spans="1:18" ht="13.5" customHeight="1">
      <c r="A823" s="20">
        <v>819</v>
      </c>
      <c r="B823" s="45" t="s">
        <v>292</v>
      </c>
      <c r="C823" s="44" t="s">
        <v>61</v>
      </c>
      <c r="D823" s="45" t="s">
        <v>354</v>
      </c>
      <c r="E823" s="20">
        <v>46</v>
      </c>
      <c r="F823" s="20">
        <v>2019</v>
      </c>
      <c r="G823" s="20">
        <v>1</v>
      </c>
      <c r="H823" s="20" t="s">
        <v>277</v>
      </c>
      <c r="I823" s="20" t="s">
        <v>43</v>
      </c>
      <c r="J823" s="20">
        <v>3</v>
      </c>
      <c r="K823" s="37">
        <v>22956759</v>
      </c>
      <c r="L823" s="37">
        <v>-3546361</v>
      </c>
      <c r="M823" s="37">
        <v>-2898660</v>
      </c>
      <c r="N823" s="37">
        <v>-2898660</v>
      </c>
      <c r="O823" s="37">
        <v>35130609</v>
      </c>
      <c r="P823" s="37">
        <v>105147990</v>
      </c>
      <c r="Q823" s="37">
        <v>73381535</v>
      </c>
      <c r="R823" s="37">
        <v>2500000</v>
      </c>
    </row>
    <row r="824" spans="1:18" ht="13.5" customHeight="1">
      <c r="A824" s="20">
        <v>820</v>
      </c>
      <c r="B824" s="45" t="s">
        <v>292</v>
      </c>
      <c r="C824" s="44" t="s">
        <v>61</v>
      </c>
      <c r="D824" s="45" t="s">
        <v>354</v>
      </c>
      <c r="E824" s="20">
        <v>46</v>
      </c>
      <c r="F824" s="20">
        <v>2019</v>
      </c>
      <c r="G824" s="20">
        <v>2</v>
      </c>
      <c r="H824" s="20" t="s">
        <v>278</v>
      </c>
      <c r="I824" s="20" t="s">
        <v>44</v>
      </c>
      <c r="J824" s="20">
        <v>6</v>
      </c>
      <c r="K824" s="37">
        <v>48740612</v>
      </c>
      <c r="L824" s="37">
        <v>-8673499</v>
      </c>
      <c r="M824" s="37">
        <v>-6172675</v>
      </c>
      <c r="N824" s="37">
        <v>-6172675</v>
      </c>
      <c r="O824" s="37">
        <v>39472249</v>
      </c>
      <c r="P824" s="37">
        <v>98330837</v>
      </c>
      <c r="Q824" s="37">
        <v>69838397</v>
      </c>
      <c r="R824" s="37">
        <v>2500000</v>
      </c>
    </row>
    <row r="825" spans="1:18" ht="13.5" customHeight="1">
      <c r="A825" s="20">
        <v>821</v>
      </c>
      <c r="B825" s="45" t="s">
        <v>292</v>
      </c>
      <c r="C825" s="44" t="s">
        <v>61</v>
      </c>
      <c r="D825" s="45" t="s">
        <v>354</v>
      </c>
      <c r="E825" s="20">
        <v>46</v>
      </c>
      <c r="F825" s="20">
        <v>2019</v>
      </c>
      <c r="G825" s="20">
        <v>3</v>
      </c>
      <c r="H825" s="20" t="s">
        <v>279</v>
      </c>
      <c r="I825" s="20" t="s">
        <v>45</v>
      </c>
      <c r="J825" s="20">
        <v>9</v>
      </c>
      <c r="K825" s="37">
        <v>76759380</v>
      </c>
      <c r="L825" s="37">
        <v>-9643255</v>
      </c>
      <c r="M825" s="37">
        <v>-6840639</v>
      </c>
      <c r="N825" s="37">
        <v>-6840639</v>
      </c>
      <c r="O825" s="37">
        <v>37986706</v>
      </c>
      <c r="P825" s="37">
        <v>99474860</v>
      </c>
      <c r="Q825" s="37">
        <v>71650385</v>
      </c>
      <c r="R825" s="37">
        <v>2500000</v>
      </c>
    </row>
    <row r="826" spans="1:18" ht="13.5" customHeight="1">
      <c r="A826" s="20">
        <v>822</v>
      </c>
      <c r="B826" s="45" t="s">
        <v>292</v>
      </c>
      <c r="C826" s="44" t="s">
        <v>62</v>
      </c>
      <c r="D826" s="45" t="s">
        <v>355</v>
      </c>
      <c r="E826" s="20">
        <v>47</v>
      </c>
      <c r="F826" s="20">
        <v>2015</v>
      </c>
      <c r="G826" s="20">
        <v>1</v>
      </c>
      <c r="H826" s="20" t="s">
        <v>202</v>
      </c>
      <c r="I826" s="20" t="s">
        <v>43</v>
      </c>
      <c r="J826" s="20">
        <v>3</v>
      </c>
      <c r="K826" s="35">
        <v>22522392</v>
      </c>
      <c r="L826" s="35">
        <v>3798082</v>
      </c>
      <c r="M826" s="35">
        <v>2374004</v>
      </c>
      <c r="N826" s="35">
        <v>2374004</v>
      </c>
      <c r="O826" s="35">
        <v>49979210</v>
      </c>
      <c r="P826" s="35">
        <v>96759828</v>
      </c>
      <c r="Q826" s="35">
        <v>37169437</v>
      </c>
      <c r="R826" s="35">
        <v>6000000</v>
      </c>
    </row>
    <row r="827" spans="1:18" ht="13.5" customHeight="1">
      <c r="A827" s="20">
        <v>823</v>
      </c>
      <c r="B827" s="45" t="s">
        <v>292</v>
      </c>
      <c r="C827" s="44" t="s">
        <v>62</v>
      </c>
      <c r="D827" s="45" t="s">
        <v>355</v>
      </c>
      <c r="E827" s="20">
        <v>47</v>
      </c>
      <c r="F827" s="20">
        <v>2015</v>
      </c>
      <c r="G827" s="20">
        <v>2</v>
      </c>
      <c r="H827" s="20" t="s">
        <v>203</v>
      </c>
      <c r="I827" s="20" t="s">
        <v>44</v>
      </c>
      <c r="J827" s="20">
        <v>6</v>
      </c>
      <c r="K827" s="35">
        <v>51120286</v>
      </c>
      <c r="L827" s="35">
        <v>9802248</v>
      </c>
      <c r="M827" s="35">
        <v>6311923</v>
      </c>
      <c r="N827" s="35">
        <v>6311923</v>
      </c>
      <c r="O827" s="35">
        <v>51537506</v>
      </c>
      <c r="P827" s="35">
        <v>100433216</v>
      </c>
      <c r="Q827" s="35">
        <v>47507580</v>
      </c>
      <c r="R827" s="35">
        <v>6000000</v>
      </c>
    </row>
    <row r="828" spans="1:18" ht="13.5" customHeight="1">
      <c r="A828" s="20">
        <v>824</v>
      </c>
      <c r="B828" s="45" t="s">
        <v>292</v>
      </c>
      <c r="C828" s="44" t="s">
        <v>62</v>
      </c>
      <c r="D828" s="45" t="s">
        <v>355</v>
      </c>
      <c r="E828" s="20">
        <v>47</v>
      </c>
      <c r="F828" s="20">
        <v>2015</v>
      </c>
      <c r="G828" s="20">
        <v>3</v>
      </c>
      <c r="H828" s="20" t="s">
        <v>204</v>
      </c>
      <c r="I828" s="20" t="s">
        <v>51</v>
      </c>
      <c r="J828" s="20">
        <v>9</v>
      </c>
      <c r="K828" s="35">
        <v>73046297</v>
      </c>
      <c r="L828" s="35">
        <v>14224235</v>
      </c>
      <c r="M828" s="35">
        <v>9335011</v>
      </c>
      <c r="N828" s="35">
        <v>9335011</v>
      </c>
      <c r="O828" s="35">
        <v>51358848</v>
      </c>
      <c r="P828" s="35">
        <v>93185124</v>
      </c>
      <c r="Q828" s="35">
        <v>37236394</v>
      </c>
      <c r="R828" s="35">
        <v>6000000</v>
      </c>
    </row>
    <row r="829" spans="1:18" ht="13.5" customHeight="1">
      <c r="A829" s="20">
        <v>825</v>
      </c>
      <c r="B829" s="45" t="s">
        <v>292</v>
      </c>
      <c r="C829" s="44" t="s">
        <v>62</v>
      </c>
      <c r="D829" s="45" t="s">
        <v>355</v>
      </c>
      <c r="E829" s="20">
        <v>47</v>
      </c>
      <c r="F829" s="20">
        <v>2015</v>
      </c>
      <c r="G829" s="20">
        <v>4</v>
      </c>
      <c r="H829" s="20" t="s">
        <v>205</v>
      </c>
      <c r="I829" s="20" t="s">
        <v>46</v>
      </c>
      <c r="J829" s="20">
        <v>12</v>
      </c>
      <c r="K829" s="35">
        <v>101057905</v>
      </c>
      <c r="L829" s="35">
        <v>16548299</v>
      </c>
      <c r="M829" s="35">
        <v>11535062</v>
      </c>
      <c r="N829" s="35">
        <v>11535062</v>
      </c>
      <c r="O829" s="35">
        <v>54799801</v>
      </c>
      <c r="P829" s="35">
        <v>102624834</v>
      </c>
      <c r="Q829" s="35">
        <v>44476052</v>
      </c>
      <c r="R829" s="35">
        <v>6000000</v>
      </c>
    </row>
    <row r="830" spans="1:18" ht="13.5" customHeight="1">
      <c r="A830" s="20">
        <v>826</v>
      </c>
      <c r="B830" s="45" t="s">
        <v>292</v>
      </c>
      <c r="C830" s="44" t="s">
        <v>62</v>
      </c>
      <c r="D830" s="45" t="s">
        <v>355</v>
      </c>
      <c r="E830" s="20">
        <v>47</v>
      </c>
      <c r="F830" s="20">
        <v>2016</v>
      </c>
      <c r="G830" s="20">
        <v>1</v>
      </c>
      <c r="H830" s="20" t="s">
        <v>206</v>
      </c>
      <c r="I830" s="20" t="s">
        <v>43</v>
      </c>
      <c r="J830" s="20">
        <v>3</v>
      </c>
      <c r="K830" s="35">
        <v>32617172</v>
      </c>
      <c r="L830" s="35">
        <v>5112896</v>
      </c>
      <c r="M830" s="35">
        <v>3338675</v>
      </c>
      <c r="N830" s="35">
        <v>3338675</v>
      </c>
      <c r="O830" s="35">
        <v>55885063</v>
      </c>
      <c r="P830" s="35">
        <v>108245725</v>
      </c>
      <c r="Q830" s="35">
        <v>46758267</v>
      </c>
      <c r="R830" s="35">
        <v>6000000</v>
      </c>
    </row>
    <row r="831" spans="1:18" ht="13.5" customHeight="1">
      <c r="A831" s="20">
        <v>827</v>
      </c>
      <c r="B831" s="45" t="s">
        <v>292</v>
      </c>
      <c r="C831" s="44" t="s">
        <v>62</v>
      </c>
      <c r="D831" s="45" t="s">
        <v>355</v>
      </c>
      <c r="E831" s="20">
        <v>47</v>
      </c>
      <c r="F831" s="20">
        <v>2016</v>
      </c>
      <c r="G831" s="20">
        <v>2</v>
      </c>
      <c r="H831" s="20" t="s">
        <v>207</v>
      </c>
      <c r="I831" s="20" t="s">
        <v>44</v>
      </c>
      <c r="J831" s="20">
        <v>6</v>
      </c>
      <c r="K831" s="35">
        <v>70471846</v>
      </c>
      <c r="L831" s="35">
        <v>11155582</v>
      </c>
      <c r="M831" s="35">
        <v>7381525</v>
      </c>
      <c r="N831" s="35">
        <v>7381525</v>
      </c>
      <c r="O831" s="35">
        <v>55436310</v>
      </c>
      <c r="P831" s="35">
        <v>111679587</v>
      </c>
      <c r="Q831" s="35">
        <v>52149280</v>
      </c>
      <c r="R831" s="35">
        <v>6000000</v>
      </c>
    </row>
    <row r="832" spans="1:18" ht="13.5" customHeight="1">
      <c r="A832" s="20">
        <v>828</v>
      </c>
      <c r="B832" s="45" t="s">
        <v>292</v>
      </c>
      <c r="C832" s="44" t="s">
        <v>62</v>
      </c>
      <c r="D832" s="45" t="s">
        <v>355</v>
      </c>
      <c r="E832" s="20">
        <v>47</v>
      </c>
      <c r="F832" s="20">
        <v>2016</v>
      </c>
      <c r="G832" s="20">
        <v>3</v>
      </c>
      <c r="H832" s="20" t="s">
        <v>208</v>
      </c>
      <c r="I832" s="20" t="s">
        <v>51</v>
      </c>
      <c r="J832" s="20">
        <v>9</v>
      </c>
      <c r="K832" s="35">
        <v>115253189</v>
      </c>
      <c r="L832" s="35">
        <v>15318723</v>
      </c>
      <c r="M832" s="35">
        <v>10117054</v>
      </c>
      <c r="N832" s="35">
        <v>10117054</v>
      </c>
      <c r="O832" s="35">
        <v>54946789</v>
      </c>
      <c r="P832" s="35">
        <v>122666410</v>
      </c>
      <c r="Q832" s="35">
        <v>60400574</v>
      </c>
      <c r="R832" s="35">
        <v>6000000</v>
      </c>
    </row>
    <row r="833" spans="1:18" ht="13.5" customHeight="1">
      <c r="A833" s="20">
        <v>829</v>
      </c>
      <c r="B833" s="45" t="s">
        <v>292</v>
      </c>
      <c r="C833" s="44" t="s">
        <v>62</v>
      </c>
      <c r="D833" s="45" t="s">
        <v>355</v>
      </c>
      <c r="E833" s="20">
        <v>47</v>
      </c>
      <c r="F833" s="20">
        <v>2016</v>
      </c>
      <c r="G833" s="20">
        <v>4</v>
      </c>
      <c r="H833" s="20" t="s">
        <v>209</v>
      </c>
      <c r="I833" s="20" t="s">
        <v>46</v>
      </c>
      <c r="J833" s="20">
        <v>12</v>
      </c>
      <c r="K833" s="35">
        <v>169724936</v>
      </c>
      <c r="L833" s="35">
        <v>19614434</v>
      </c>
      <c r="M833" s="35">
        <v>14395938</v>
      </c>
      <c r="N833" s="35">
        <v>14395938</v>
      </c>
      <c r="O833" s="35">
        <v>54802604</v>
      </c>
      <c r="P833" s="35">
        <v>176381640</v>
      </c>
      <c r="Q833" s="35">
        <v>112229610</v>
      </c>
      <c r="R833" s="35">
        <v>6000000</v>
      </c>
    </row>
    <row r="834" spans="1:18" ht="13.5" customHeight="1">
      <c r="A834" s="20">
        <v>830</v>
      </c>
      <c r="B834" s="45" t="s">
        <v>292</v>
      </c>
      <c r="C834" s="44" t="s">
        <v>62</v>
      </c>
      <c r="D834" s="45" t="s">
        <v>355</v>
      </c>
      <c r="E834" s="20">
        <v>47</v>
      </c>
      <c r="F834" s="20">
        <v>2017</v>
      </c>
      <c r="G834" s="20">
        <v>1</v>
      </c>
      <c r="H834" s="20" t="s">
        <v>210</v>
      </c>
      <c r="I834" s="20" t="s">
        <v>43</v>
      </c>
      <c r="J834" s="20">
        <v>3</v>
      </c>
      <c r="K834" s="35">
        <v>59527455</v>
      </c>
      <c r="L834" s="35">
        <v>7041396</v>
      </c>
      <c r="M834" s="35">
        <v>4758106</v>
      </c>
      <c r="N834" s="35">
        <v>4758106</v>
      </c>
      <c r="O834" s="35">
        <v>53583821</v>
      </c>
      <c r="P834" s="35">
        <v>198442307</v>
      </c>
      <c r="Q834" s="35">
        <v>127532172</v>
      </c>
      <c r="R834" s="35">
        <v>6000000</v>
      </c>
    </row>
    <row r="835" spans="1:18" ht="13.5" customHeight="1">
      <c r="A835" s="20">
        <v>831</v>
      </c>
      <c r="B835" s="45" t="s">
        <v>292</v>
      </c>
      <c r="C835" s="44" t="s">
        <v>62</v>
      </c>
      <c r="D835" s="45" t="s">
        <v>355</v>
      </c>
      <c r="E835" s="20">
        <v>47</v>
      </c>
      <c r="F835" s="20">
        <v>2017</v>
      </c>
      <c r="G835" s="20">
        <v>2</v>
      </c>
      <c r="H835" s="20" t="s">
        <v>212</v>
      </c>
      <c r="I835" s="20" t="s">
        <v>44</v>
      </c>
      <c r="J835" s="20">
        <v>6</v>
      </c>
      <c r="K835" s="35">
        <v>118676745</v>
      </c>
      <c r="L835" s="35">
        <v>25253510</v>
      </c>
      <c r="M835" s="35">
        <v>17101257</v>
      </c>
      <c r="N835" s="35">
        <v>17101257</v>
      </c>
      <c r="O835" s="35">
        <v>55600103</v>
      </c>
      <c r="P835" s="35">
        <v>265161964</v>
      </c>
      <c r="Q835" s="35">
        <v>127108677</v>
      </c>
      <c r="R835" s="35">
        <v>6000000</v>
      </c>
    </row>
    <row r="836" spans="1:18" ht="13.5" customHeight="1">
      <c r="A836" s="20">
        <v>832</v>
      </c>
      <c r="B836" s="45" t="s">
        <v>292</v>
      </c>
      <c r="C836" s="44" t="s">
        <v>62</v>
      </c>
      <c r="D836" s="45" t="s">
        <v>355</v>
      </c>
      <c r="E836" s="20">
        <v>47</v>
      </c>
      <c r="F836" s="20">
        <v>2017</v>
      </c>
      <c r="G836" s="20">
        <v>4</v>
      </c>
      <c r="H836" s="20" t="s">
        <v>211</v>
      </c>
      <c r="I836" s="20" t="s">
        <v>46</v>
      </c>
      <c r="J836" s="20">
        <v>12</v>
      </c>
      <c r="K836" s="35">
        <v>204422379</v>
      </c>
      <c r="L836" s="35">
        <v>53598868</v>
      </c>
      <c r="M836" s="35">
        <v>39783605</v>
      </c>
      <c r="N836" s="35">
        <v>39783605</v>
      </c>
      <c r="O836" s="35">
        <v>59413689</v>
      </c>
      <c r="P836" s="35">
        <v>195080449</v>
      </c>
      <c r="Q836" s="35">
        <v>102344814</v>
      </c>
      <c r="R836" s="35">
        <v>6000000</v>
      </c>
    </row>
    <row r="837" spans="1:18" ht="13.5" customHeight="1">
      <c r="A837" s="20">
        <v>833</v>
      </c>
      <c r="B837" s="45" t="s">
        <v>292</v>
      </c>
      <c r="C837" s="44" t="s">
        <v>62</v>
      </c>
      <c r="D837" s="45" t="s">
        <v>355</v>
      </c>
      <c r="E837" s="20">
        <v>47</v>
      </c>
      <c r="F837" s="20">
        <v>2018</v>
      </c>
      <c r="G837" s="20">
        <v>1</v>
      </c>
      <c r="H837" s="20" t="s">
        <v>257</v>
      </c>
      <c r="I837" s="20" t="s">
        <v>43</v>
      </c>
      <c r="J837" s="20">
        <v>3</v>
      </c>
      <c r="K837" s="35">
        <v>41138323</v>
      </c>
      <c r="L837" s="35">
        <v>8393570</v>
      </c>
      <c r="M837" s="35">
        <v>5279053</v>
      </c>
      <c r="N837" s="35">
        <v>5279053</v>
      </c>
      <c r="O837" s="35">
        <v>68144035</v>
      </c>
      <c r="P837" s="35">
        <v>194786734</v>
      </c>
      <c r="Q837" s="35">
        <v>87353656</v>
      </c>
      <c r="R837" s="35">
        <v>6000000</v>
      </c>
    </row>
    <row r="838" spans="1:18" ht="13.5" customHeight="1">
      <c r="A838" s="20">
        <v>834</v>
      </c>
      <c r="B838" s="45" t="s">
        <v>292</v>
      </c>
      <c r="C838" s="21" t="s">
        <v>62</v>
      </c>
      <c r="D838" s="45" t="s">
        <v>355</v>
      </c>
      <c r="E838" s="20">
        <v>47</v>
      </c>
      <c r="F838" s="20">
        <v>2018</v>
      </c>
      <c r="G838" s="20">
        <v>2</v>
      </c>
      <c r="H838" s="20" t="s">
        <v>264</v>
      </c>
      <c r="I838" s="20" t="s">
        <v>44</v>
      </c>
      <c r="J838" s="20">
        <f>G838*3</f>
        <v>6</v>
      </c>
      <c r="K838" s="37">
        <v>84007201</v>
      </c>
      <c r="L838" s="37">
        <v>19904727</v>
      </c>
      <c r="M838" s="37">
        <v>12717006</v>
      </c>
      <c r="N838" s="37">
        <v>12717005</v>
      </c>
      <c r="O838" s="37">
        <v>67537356</v>
      </c>
      <c r="P838" s="37">
        <v>187178855</v>
      </c>
      <c r="Q838" s="37">
        <v>87307828</v>
      </c>
      <c r="R838" s="37">
        <v>6000000</v>
      </c>
    </row>
    <row r="839" spans="1:18" ht="13.5" customHeight="1">
      <c r="A839" s="20">
        <v>835</v>
      </c>
      <c r="B839" s="45" t="s">
        <v>292</v>
      </c>
      <c r="C839" s="21" t="s">
        <v>62</v>
      </c>
      <c r="D839" s="45" t="s">
        <v>355</v>
      </c>
      <c r="E839" s="20">
        <v>47</v>
      </c>
      <c r="F839" s="20">
        <v>2018</v>
      </c>
      <c r="G839" s="20">
        <v>3</v>
      </c>
      <c r="H839" s="20" t="s">
        <v>256</v>
      </c>
      <c r="I839" s="20" t="s">
        <v>51</v>
      </c>
      <c r="J839" s="20">
        <f>G839*3</f>
        <v>9</v>
      </c>
      <c r="K839" s="37">
        <v>116755536</v>
      </c>
      <c r="L839" s="37">
        <v>26207150</v>
      </c>
      <c r="M839" s="37">
        <v>16709600</v>
      </c>
      <c r="N839" s="37">
        <v>16709599</v>
      </c>
      <c r="O839" s="37">
        <v>59741247</v>
      </c>
      <c r="P839" s="37">
        <v>177512877</v>
      </c>
      <c r="Q839" s="37">
        <v>73649254</v>
      </c>
      <c r="R839" s="37">
        <v>6000000</v>
      </c>
    </row>
    <row r="840" spans="1:18" ht="13.5" customHeight="1">
      <c r="A840" s="20">
        <v>836</v>
      </c>
      <c r="B840" s="45" t="s">
        <v>292</v>
      </c>
      <c r="C840" s="21" t="s">
        <v>62</v>
      </c>
      <c r="D840" s="45" t="s">
        <v>355</v>
      </c>
      <c r="E840" s="20">
        <v>47</v>
      </c>
      <c r="F840" s="20">
        <v>2018</v>
      </c>
      <c r="G840" s="20">
        <v>4</v>
      </c>
      <c r="H840" s="20" t="s">
        <v>265</v>
      </c>
      <c r="I840" s="20" t="s">
        <v>46</v>
      </c>
      <c r="J840" s="20">
        <v>12</v>
      </c>
      <c r="K840" s="37">
        <v>150373083</v>
      </c>
      <c r="L840" s="37">
        <v>34601057</v>
      </c>
      <c r="M840" s="37">
        <v>21976468</v>
      </c>
      <c r="N840" s="37">
        <v>21976467</v>
      </c>
      <c r="O840" s="37">
        <v>64256114</v>
      </c>
      <c r="P840" s="37">
        <v>175116627</v>
      </c>
      <c r="Q840" s="37">
        <v>76141439</v>
      </c>
      <c r="R840" s="37">
        <v>6000000</v>
      </c>
    </row>
    <row r="841" spans="1:18" ht="13.5" customHeight="1">
      <c r="A841" s="20">
        <v>837</v>
      </c>
      <c r="B841" s="45" t="s">
        <v>292</v>
      </c>
      <c r="C841" s="21" t="s">
        <v>62</v>
      </c>
      <c r="D841" s="45" t="s">
        <v>355</v>
      </c>
      <c r="E841" s="20">
        <v>47</v>
      </c>
      <c r="F841" s="20">
        <v>2019</v>
      </c>
      <c r="G841" s="20">
        <v>1</v>
      </c>
      <c r="H841" s="20" t="s">
        <v>277</v>
      </c>
      <c r="I841" s="20" t="s">
        <v>43</v>
      </c>
      <c r="J841" s="20">
        <v>3</v>
      </c>
      <c r="K841" s="37">
        <v>38146053</v>
      </c>
      <c r="L841" s="37">
        <v>10701544</v>
      </c>
      <c r="M841" s="37">
        <v>7004292</v>
      </c>
      <c r="N841" s="37">
        <v>7004292</v>
      </c>
      <c r="O841" s="37">
        <v>63795469</v>
      </c>
      <c r="P841" s="37">
        <v>185203738</v>
      </c>
      <c r="Q841" s="37">
        <v>79224260</v>
      </c>
      <c r="R841" s="37">
        <v>6000000</v>
      </c>
    </row>
    <row r="842" spans="1:18" ht="13.5" customHeight="1">
      <c r="A842" s="20">
        <v>838</v>
      </c>
      <c r="B842" s="45" t="s">
        <v>292</v>
      </c>
      <c r="C842" s="21" t="s">
        <v>62</v>
      </c>
      <c r="D842" s="45" t="s">
        <v>355</v>
      </c>
      <c r="E842" s="20">
        <v>47</v>
      </c>
      <c r="F842" s="20">
        <v>2019</v>
      </c>
      <c r="G842" s="20">
        <v>2</v>
      </c>
      <c r="H842" s="20" t="s">
        <v>278</v>
      </c>
      <c r="I842" s="20" t="s">
        <v>44</v>
      </c>
      <c r="J842" s="20">
        <v>6</v>
      </c>
      <c r="K842" s="37">
        <v>80363863</v>
      </c>
      <c r="L842" s="37">
        <v>17032327</v>
      </c>
      <c r="M842" s="37">
        <v>10976112</v>
      </c>
      <c r="N842" s="37">
        <v>10976112</v>
      </c>
      <c r="O842" s="37">
        <v>66678569</v>
      </c>
      <c r="P842" s="37">
        <v>171228621</v>
      </c>
      <c r="Q842" s="37">
        <v>74477323</v>
      </c>
      <c r="R842" s="37">
        <v>6000000</v>
      </c>
    </row>
    <row r="843" spans="1:18" ht="13.5" customHeight="1">
      <c r="A843" s="20">
        <v>839</v>
      </c>
      <c r="B843" s="45" t="s">
        <v>292</v>
      </c>
      <c r="C843" s="21" t="s">
        <v>62</v>
      </c>
      <c r="D843" s="45" t="s">
        <v>355</v>
      </c>
      <c r="E843" s="20">
        <v>47</v>
      </c>
      <c r="F843" s="20">
        <v>2019</v>
      </c>
      <c r="G843" s="20">
        <v>3</v>
      </c>
      <c r="H843" s="20" t="s">
        <v>279</v>
      </c>
      <c r="I843" s="20" t="s">
        <v>51</v>
      </c>
      <c r="J843" s="20">
        <v>9</v>
      </c>
      <c r="K843" s="37">
        <v>117424803</v>
      </c>
      <c r="L843" s="37">
        <v>22968453</v>
      </c>
      <c r="M843" s="37">
        <v>14702524</v>
      </c>
      <c r="N843" s="37">
        <v>14702524</v>
      </c>
      <c r="O843" s="37">
        <v>68648222</v>
      </c>
      <c r="P843" s="37">
        <v>169657721</v>
      </c>
      <c r="Q843" s="37">
        <v>69180014</v>
      </c>
      <c r="R843" s="37">
        <v>6000000</v>
      </c>
    </row>
    <row r="844" spans="1:18" ht="13.5" customHeight="1">
      <c r="A844" s="20">
        <v>840</v>
      </c>
      <c r="B844" s="45" t="s">
        <v>292</v>
      </c>
      <c r="C844" s="21" t="s">
        <v>62</v>
      </c>
      <c r="D844" s="45" t="s">
        <v>355</v>
      </c>
      <c r="E844" s="20">
        <v>47</v>
      </c>
      <c r="F844" s="20">
        <v>2020</v>
      </c>
      <c r="G844" s="49">
        <v>1</v>
      </c>
      <c r="H844" s="20" t="s">
        <v>309</v>
      </c>
      <c r="I844" s="20" t="s">
        <v>43</v>
      </c>
      <c r="J844" s="20">
        <v>3</v>
      </c>
      <c r="K844" s="37">
        <v>47643021</v>
      </c>
      <c r="L844" s="37">
        <v>9509690</v>
      </c>
      <c r="M844" s="37">
        <v>6372474</v>
      </c>
      <c r="N844" s="37">
        <v>6372474</v>
      </c>
      <c r="O844" s="37">
        <v>63555790</v>
      </c>
      <c r="P844" s="37">
        <v>233873921</v>
      </c>
      <c r="Q844" s="37">
        <v>119364983</v>
      </c>
      <c r="R844" s="37">
        <v>6000000</v>
      </c>
    </row>
    <row r="845" spans="1:18" ht="13.5" customHeight="1">
      <c r="A845" s="20">
        <v>841</v>
      </c>
      <c r="B845" s="45" t="s">
        <v>292</v>
      </c>
      <c r="C845" s="21" t="s">
        <v>62</v>
      </c>
      <c r="D845" s="45" t="s">
        <v>355</v>
      </c>
      <c r="E845" s="20">
        <v>47</v>
      </c>
      <c r="F845" s="20">
        <v>2020</v>
      </c>
      <c r="G845" s="49">
        <v>2</v>
      </c>
      <c r="H845" s="20" t="s">
        <v>310</v>
      </c>
      <c r="I845" s="20" t="s">
        <v>44</v>
      </c>
      <c r="J845" s="20">
        <v>6</v>
      </c>
      <c r="K845" s="37">
        <v>103233771</v>
      </c>
      <c r="L845" s="37">
        <v>17044221</v>
      </c>
      <c r="M845" s="37">
        <v>11580678</v>
      </c>
      <c r="N845" s="37">
        <v>11580678</v>
      </c>
      <c r="O845" s="37">
        <v>84205071</v>
      </c>
      <c r="P845" s="37">
        <v>229204797</v>
      </c>
      <c r="Q845" s="37">
        <v>109487655</v>
      </c>
      <c r="R845" s="37">
        <v>6000000</v>
      </c>
    </row>
    <row r="846" spans="1:18" ht="13.5" customHeight="1">
      <c r="A846" s="20">
        <v>842</v>
      </c>
      <c r="B846" s="45" t="s">
        <v>292</v>
      </c>
      <c r="C846" s="21" t="s">
        <v>62</v>
      </c>
      <c r="D846" s="45" t="s">
        <v>355</v>
      </c>
      <c r="E846" s="20">
        <v>47</v>
      </c>
      <c r="F846" s="20">
        <v>2020</v>
      </c>
      <c r="G846" s="46">
        <v>3</v>
      </c>
      <c r="H846" s="47" t="s">
        <v>311</v>
      </c>
      <c r="I846" s="47" t="s">
        <v>51</v>
      </c>
      <c r="J846" s="46">
        <v>9</v>
      </c>
      <c r="K846" s="37">
        <v>160513993</v>
      </c>
      <c r="L846" s="37">
        <v>29077648</v>
      </c>
      <c r="M846" s="37">
        <v>26629580</v>
      </c>
      <c r="N846" s="37">
        <v>26629580</v>
      </c>
      <c r="O846" s="37">
        <v>93953690</v>
      </c>
      <c r="P846" s="37">
        <v>270410457</v>
      </c>
      <c r="Q846" s="37">
        <v>148844414</v>
      </c>
      <c r="R846" s="37">
        <v>6073439</v>
      </c>
    </row>
    <row r="847" spans="1:18" ht="13.5" customHeight="1">
      <c r="A847" s="20">
        <v>843</v>
      </c>
      <c r="B847" s="45" t="s">
        <v>301</v>
      </c>
      <c r="C847" s="21" t="s">
        <v>282</v>
      </c>
      <c r="D847" s="45" t="s">
        <v>356</v>
      </c>
      <c r="E847" s="20">
        <v>48</v>
      </c>
      <c r="F847" s="20">
        <v>2018</v>
      </c>
      <c r="G847" s="20">
        <v>1</v>
      </c>
      <c r="H847" s="20" t="s">
        <v>257</v>
      </c>
      <c r="I847" s="20" t="s">
        <v>46</v>
      </c>
      <c r="J847" s="20">
        <v>3</v>
      </c>
      <c r="K847" s="37"/>
      <c r="L847" s="37">
        <v>-8658</v>
      </c>
      <c r="M847" s="37">
        <v>-8658</v>
      </c>
      <c r="N847" s="37">
        <v>-8658</v>
      </c>
      <c r="O847" s="37">
        <v>111</v>
      </c>
      <c r="P847" s="37">
        <v>438380</v>
      </c>
      <c r="Q847" s="37">
        <v>2472712</v>
      </c>
      <c r="R847" s="37">
        <v>750000</v>
      </c>
    </row>
    <row r="848" spans="1:18" ht="13.5" customHeight="1">
      <c r="A848" s="20">
        <v>844</v>
      </c>
      <c r="B848" s="45" t="s">
        <v>301</v>
      </c>
      <c r="C848" s="21" t="s">
        <v>282</v>
      </c>
      <c r="D848" s="45" t="s">
        <v>356</v>
      </c>
      <c r="E848" s="20">
        <v>48</v>
      </c>
      <c r="F848" s="20">
        <v>2018</v>
      </c>
      <c r="G848" s="20">
        <v>4</v>
      </c>
      <c r="H848" s="20" t="s">
        <v>265</v>
      </c>
      <c r="I848" s="20" t="s">
        <v>51</v>
      </c>
      <c r="J848" s="20">
        <v>12</v>
      </c>
      <c r="K848" s="37"/>
      <c r="L848" s="37">
        <v>-30882</v>
      </c>
      <c r="M848" s="37">
        <v>-30882</v>
      </c>
      <c r="N848" s="37"/>
      <c r="O848" s="37">
        <v>111</v>
      </c>
      <c r="P848" s="37">
        <v>438380</v>
      </c>
      <c r="Q848" s="37">
        <v>2464053</v>
      </c>
      <c r="R848" s="37">
        <v>750000</v>
      </c>
    </row>
    <row r="849" spans="1:18" ht="13.5" customHeight="1">
      <c r="A849" s="20">
        <v>845</v>
      </c>
      <c r="B849" s="45" t="s">
        <v>301</v>
      </c>
      <c r="C849" s="21" t="s">
        <v>282</v>
      </c>
      <c r="D849" s="45" t="s">
        <v>356</v>
      </c>
      <c r="E849" s="20">
        <v>48</v>
      </c>
      <c r="F849" s="20">
        <v>2019</v>
      </c>
      <c r="G849" s="49">
        <v>1</v>
      </c>
      <c r="H849" s="20" t="s">
        <v>277</v>
      </c>
      <c r="I849" s="20" t="s">
        <v>46</v>
      </c>
      <c r="J849" s="20">
        <v>3</v>
      </c>
      <c r="K849" s="37"/>
      <c r="L849" s="37">
        <v>-6275</v>
      </c>
      <c r="M849" s="37">
        <v>-6275</v>
      </c>
      <c r="N849" s="37"/>
      <c r="O849" s="37">
        <v>111</v>
      </c>
      <c r="P849" s="37">
        <v>439186</v>
      </c>
      <c r="Q849" s="37">
        <v>2481423</v>
      </c>
      <c r="R849" s="37">
        <v>750000</v>
      </c>
    </row>
    <row r="850" spans="1:18" ht="13.5" customHeight="1">
      <c r="A850" s="20">
        <v>846</v>
      </c>
      <c r="B850" s="45" t="s">
        <v>301</v>
      </c>
      <c r="C850" s="21" t="s">
        <v>282</v>
      </c>
      <c r="D850" s="45" t="s">
        <v>356</v>
      </c>
      <c r="E850" s="20">
        <v>48</v>
      </c>
      <c r="F850" s="20">
        <v>2019</v>
      </c>
      <c r="G850" s="20">
        <v>2</v>
      </c>
      <c r="H850" s="20" t="s">
        <v>278</v>
      </c>
      <c r="I850" s="20" t="s">
        <v>43</v>
      </c>
      <c r="J850" s="20">
        <v>6</v>
      </c>
      <c r="K850" s="37"/>
      <c r="L850" s="37">
        <v>-17334</v>
      </c>
      <c r="M850" s="37">
        <v>-17334</v>
      </c>
      <c r="N850" s="37"/>
      <c r="O850" s="37">
        <v>111</v>
      </c>
      <c r="P850" s="37">
        <v>438380</v>
      </c>
      <c r="Q850" s="37">
        <v>2481388</v>
      </c>
      <c r="R850" s="37">
        <v>750000</v>
      </c>
    </row>
    <row r="851" spans="1:18" ht="13.5" customHeight="1">
      <c r="A851" s="20">
        <v>848</v>
      </c>
      <c r="B851" s="45" t="s">
        <v>301</v>
      </c>
      <c r="C851" s="21" t="s">
        <v>282</v>
      </c>
      <c r="D851" s="45" t="s">
        <v>356</v>
      </c>
      <c r="E851" s="20">
        <v>48</v>
      </c>
      <c r="F851" s="20">
        <v>2019</v>
      </c>
      <c r="G851" s="20">
        <v>3</v>
      </c>
      <c r="H851" s="20" t="s">
        <v>279</v>
      </c>
      <c r="I851" s="20" t="s">
        <v>44</v>
      </c>
      <c r="J851" s="20">
        <v>9</v>
      </c>
      <c r="K851" s="37"/>
      <c r="L851" s="37">
        <v>-26243</v>
      </c>
      <c r="M851" s="37">
        <v>-26243</v>
      </c>
      <c r="N851" s="37"/>
      <c r="O851" s="37">
        <v>111</v>
      </c>
      <c r="P851" s="37">
        <v>438380</v>
      </c>
      <c r="Q851" s="37">
        <v>2490297</v>
      </c>
      <c r="R851" s="37">
        <v>750000</v>
      </c>
    </row>
    <row r="852" spans="1:18" ht="13.5" customHeight="1">
      <c r="A852" s="20">
        <v>849</v>
      </c>
      <c r="B852" s="45" t="s">
        <v>301</v>
      </c>
      <c r="C852" s="21" t="s">
        <v>282</v>
      </c>
      <c r="D852" s="45" t="s">
        <v>356</v>
      </c>
      <c r="E852" s="20">
        <v>48</v>
      </c>
      <c r="F852" s="20">
        <v>2019</v>
      </c>
      <c r="G852" s="20">
        <v>4</v>
      </c>
      <c r="H852" s="20" t="s">
        <v>281</v>
      </c>
      <c r="I852" s="20" t="s">
        <v>46</v>
      </c>
      <c r="J852" s="20">
        <v>12</v>
      </c>
      <c r="K852" s="37"/>
      <c r="L852" s="37">
        <v>-10289</v>
      </c>
      <c r="M852" s="37">
        <v>-10289</v>
      </c>
      <c r="N852" s="37"/>
      <c r="O852" s="37">
        <v>111</v>
      </c>
      <c r="P852" s="37">
        <v>438380</v>
      </c>
      <c r="Q852" s="37">
        <v>2474341</v>
      </c>
      <c r="R852" s="37">
        <v>750000</v>
      </c>
    </row>
    <row r="853" spans="1:18" ht="13.5" customHeight="1">
      <c r="A853" s="20">
        <v>850</v>
      </c>
      <c r="B853" s="45" t="s">
        <v>301</v>
      </c>
      <c r="C853" s="21" t="s">
        <v>282</v>
      </c>
      <c r="D853" s="45" t="s">
        <v>356</v>
      </c>
      <c r="E853" s="20">
        <v>48</v>
      </c>
      <c r="F853" s="20">
        <v>2020</v>
      </c>
      <c r="G853" s="20">
        <v>1</v>
      </c>
      <c r="H853" s="20" t="s">
        <v>309</v>
      </c>
      <c r="I853" s="20" t="s">
        <v>46</v>
      </c>
      <c r="J853" s="20">
        <v>3</v>
      </c>
      <c r="K853" s="37"/>
      <c r="L853" s="37">
        <v>-6725</v>
      </c>
      <c r="M853" s="37">
        <v>-6725</v>
      </c>
      <c r="N853" s="37">
        <v>-6725</v>
      </c>
      <c r="O853" s="37">
        <v>111</v>
      </c>
      <c r="P853" s="37">
        <v>439186</v>
      </c>
      <c r="Q853" s="37">
        <v>2481423</v>
      </c>
      <c r="R853" s="37">
        <v>750000</v>
      </c>
    </row>
    <row r="854" spans="1:18" ht="13.5" customHeight="1">
      <c r="A854" s="20">
        <v>847</v>
      </c>
      <c r="B854" s="45" t="s">
        <v>301</v>
      </c>
      <c r="C854" s="21" t="s">
        <v>282</v>
      </c>
      <c r="D854" s="45" t="s">
        <v>356</v>
      </c>
      <c r="E854" s="20">
        <v>48</v>
      </c>
      <c r="F854" s="20">
        <v>2020</v>
      </c>
      <c r="G854" s="49">
        <v>2</v>
      </c>
      <c r="H854" s="20" t="s">
        <v>310</v>
      </c>
      <c r="I854" s="20" t="s">
        <v>43</v>
      </c>
      <c r="J854" s="20">
        <v>6</v>
      </c>
      <c r="K854" s="37"/>
      <c r="L854" s="37">
        <v>-28123</v>
      </c>
      <c r="M854" s="37">
        <v>-28123</v>
      </c>
      <c r="N854" s="37"/>
      <c r="O854" s="37">
        <v>111</v>
      </c>
      <c r="P854" s="37">
        <v>439019</v>
      </c>
      <c r="Q854" s="37">
        <v>2503109</v>
      </c>
      <c r="R854" s="37">
        <v>750000</v>
      </c>
    </row>
    <row r="855" spans="1:18" ht="13.5" customHeight="1">
      <c r="A855" s="20">
        <v>851</v>
      </c>
      <c r="B855" s="45" t="s">
        <v>301</v>
      </c>
      <c r="C855" s="21" t="s">
        <v>282</v>
      </c>
      <c r="D855" s="45" t="s">
        <v>356</v>
      </c>
      <c r="E855" s="20">
        <v>48</v>
      </c>
      <c r="F855" s="20">
        <v>2020</v>
      </c>
      <c r="G855" s="46">
        <v>3</v>
      </c>
      <c r="H855" s="47" t="s">
        <v>311</v>
      </c>
      <c r="I855" s="47" t="s">
        <v>44</v>
      </c>
      <c r="J855" s="46">
        <v>9</v>
      </c>
      <c r="K855" s="37"/>
      <c r="L855" s="37">
        <v>39180</v>
      </c>
      <c r="M855" s="37">
        <v>-39180</v>
      </c>
      <c r="N855" s="37">
        <v>-39180</v>
      </c>
      <c r="O855" s="37">
        <v>111</v>
      </c>
      <c r="P855" s="37">
        <v>439087</v>
      </c>
      <c r="Q855" s="37">
        <v>2514229</v>
      </c>
      <c r="R855" s="37">
        <v>750000</v>
      </c>
    </row>
    <row r="856" spans="1:18" ht="13.5" customHeight="1">
      <c r="A856" s="20">
        <v>852</v>
      </c>
      <c r="B856" s="45" t="s">
        <v>295</v>
      </c>
      <c r="C856" s="44" t="s">
        <v>63</v>
      </c>
      <c r="D856" s="45" t="s">
        <v>357</v>
      </c>
      <c r="E856" s="20">
        <v>49</v>
      </c>
      <c r="F856" s="20">
        <v>2015</v>
      </c>
      <c r="G856" s="20">
        <v>1</v>
      </c>
      <c r="H856" s="20" t="s">
        <v>202</v>
      </c>
      <c r="I856" s="20" t="s">
        <v>43</v>
      </c>
      <c r="J856" s="20">
        <v>3</v>
      </c>
      <c r="K856" s="35">
        <v>51537360</v>
      </c>
      <c r="L856" s="35">
        <v>8367252</v>
      </c>
      <c r="M856" s="35">
        <v>7167543</v>
      </c>
      <c r="N856" s="35">
        <v>9242631</v>
      </c>
      <c r="O856" s="35">
        <v>55604410</v>
      </c>
      <c r="P856" s="35">
        <v>1869548179</v>
      </c>
      <c r="Q856" s="35">
        <v>1651248139</v>
      </c>
      <c r="R856" s="35">
        <v>11580195</v>
      </c>
    </row>
    <row r="857" spans="1:18" ht="13.5" customHeight="1">
      <c r="A857" s="20">
        <v>853</v>
      </c>
      <c r="B857" s="45" t="s">
        <v>295</v>
      </c>
      <c r="C857" s="44" t="s">
        <v>63</v>
      </c>
      <c r="D857" s="45" t="s">
        <v>357</v>
      </c>
      <c r="E857" s="20">
        <v>49</v>
      </c>
      <c r="F857" s="20">
        <v>2015</v>
      </c>
      <c r="G857" s="20">
        <v>2</v>
      </c>
      <c r="H857" s="20" t="s">
        <v>203</v>
      </c>
      <c r="I857" s="20" t="s">
        <v>44</v>
      </c>
      <c r="J857" s="20">
        <v>6</v>
      </c>
      <c r="K857" s="35">
        <v>105069009</v>
      </c>
      <c r="L857" s="35">
        <v>14193388</v>
      </c>
      <c r="M857" s="35">
        <v>12154788</v>
      </c>
      <c r="N857" s="35">
        <v>14406740</v>
      </c>
      <c r="O857" s="35">
        <v>55467628</v>
      </c>
      <c r="P857" s="35">
        <v>1830700755</v>
      </c>
      <c r="Q857" s="35">
        <v>1609582697</v>
      </c>
      <c r="R857" s="35">
        <v>11580195</v>
      </c>
    </row>
    <row r="858" spans="1:18" ht="13.5" customHeight="1">
      <c r="A858" s="20">
        <v>854</v>
      </c>
      <c r="B858" s="45" t="s">
        <v>295</v>
      </c>
      <c r="C858" s="44" t="s">
        <v>63</v>
      </c>
      <c r="D858" s="45" t="s">
        <v>357</v>
      </c>
      <c r="E858" s="20">
        <v>49</v>
      </c>
      <c r="F858" s="20">
        <v>2015</v>
      </c>
      <c r="G858" s="20">
        <v>3</v>
      </c>
      <c r="H858" s="20" t="s">
        <v>204</v>
      </c>
      <c r="I858" s="20" t="s">
        <v>51</v>
      </c>
      <c r="J858" s="20">
        <v>9</v>
      </c>
      <c r="K858" s="35">
        <v>156542908</v>
      </c>
      <c r="L858" s="35">
        <v>18595064</v>
      </c>
      <c r="M858" s="35">
        <v>15967299</v>
      </c>
      <c r="N858" s="35">
        <v>17902563</v>
      </c>
      <c r="O858" s="35">
        <v>59062792</v>
      </c>
      <c r="P858" s="35">
        <v>1767897799</v>
      </c>
      <c r="Q858" s="35">
        <v>1543284078</v>
      </c>
      <c r="R858" s="35">
        <v>11580195</v>
      </c>
    </row>
    <row r="859" spans="1:18" ht="13.5" customHeight="1">
      <c r="A859" s="20">
        <v>855</v>
      </c>
      <c r="B859" s="45" t="s">
        <v>295</v>
      </c>
      <c r="C859" s="44" t="s">
        <v>63</v>
      </c>
      <c r="D859" s="45" t="s">
        <v>357</v>
      </c>
      <c r="E859" s="20">
        <v>49</v>
      </c>
      <c r="F859" s="20">
        <v>2015</v>
      </c>
      <c r="G859" s="20">
        <v>4</v>
      </c>
      <c r="H859" s="20" t="s">
        <v>205</v>
      </c>
      <c r="I859" s="20" t="s">
        <v>46</v>
      </c>
      <c r="J859" s="20">
        <v>12</v>
      </c>
      <c r="K859" s="35">
        <v>217091803</v>
      </c>
      <c r="L859" s="35">
        <v>7092731</v>
      </c>
      <c r="M859" s="35">
        <v>5656623</v>
      </c>
      <c r="N859" s="35">
        <v>7900727</v>
      </c>
      <c r="O859" s="35">
        <v>62396081</v>
      </c>
      <c r="P859" s="35">
        <v>1753232280</v>
      </c>
      <c r="Q859" s="35">
        <v>1538622825</v>
      </c>
      <c r="R859" s="35">
        <v>11580195</v>
      </c>
    </row>
    <row r="860" spans="1:18" ht="13.5" customHeight="1">
      <c r="A860" s="20">
        <v>856</v>
      </c>
      <c r="B860" s="45" t="s">
        <v>295</v>
      </c>
      <c r="C860" s="44" t="s">
        <v>63</v>
      </c>
      <c r="D860" s="45" t="s">
        <v>357</v>
      </c>
      <c r="E860" s="20">
        <v>49</v>
      </c>
      <c r="F860" s="20">
        <v>2016</v>
      </c>
      <c r="G860" s="20">
        <v>1</v>
      </c>
      <c r="H860" s="20" t="s">
        <v>206</v>
      </c>
      <c r="I860" s="20" t="s">
        <v>43</v>
      </c>
      <c r="J860" s="20">
        <v>3</v>
      </c>
      <c r="K860" s="35">
        <v>52465583</v>
      </c>
      <c r="L860" s="35">
        <v>6693962</v>
      </c>
      <c r="M860" s="35">
        <v>5760441</v>
      </c>
      <c r="N860" s="35">
        <v>5788566</v>
      </c>
      <c r="O860" s="35">
        <v>62454158</v>
      </c>
      <c r="P860" s="35">
        <v>1821556004</v>
      </c>
      <c r="Q860" s="35">
        <v>1601145318</v>
      </c>
      <c r="R860" s="35">
        <v>11580195</v>
      </c>
    </row>
    <row r="861" spans="1:18" ht="13.5" customHeight="1">
      <c r="A861" s="20">
        <v>857</v>
      </c>
      <c r="B861" s="45" t="s">
        <v>295</v>
      </c>
      <c r="C861" s="44" t="s">
        <v>63</v>
      </c>
      <c r="D861" s="45" t="s">
        <v>357</v>
      </c>
      <c r="E861" s="20">
        <v>49</v>
      </c>
      <c r="F861" s="20">
        <v>2016</v>
      </c>
      <c r="G861" s="20">
        <v>2</v>
      </c>
      <c r="H861" s="20" t="s">
        <v>207</v>
      </c>
      <c r="I861" s="20" t="s">
        <v>44</v>
      </c>
      <c r="J861" s="20">
        <v>6</v>
      </c>
      <c r="K861" s="35">
        <v>98239293</v>
      </c>
      <c r="L861" s="35">
        <v>10485826</v>
      </c>
      <c r="M861" s="35">
        <v>9053787</v>
      </c>
      <c r="N861" s="35">
        <v>16326096</v>
      </c>
      <c r="O861" s="35">
        <v>64091606</v>
      </c>
      <c r="P861" s="35">
        <v>1970644064</v>
      </c>
      <c r="Q861" s="35">
        <v>1739577704</v>
      </c>
      <c r="R861" s="35">
        <v>11580195</v>
      </c>
    </row>
    <row r="862" spans="1:18" ht="13.5" customHeight="1">
      <c r="A862" s="20">
        <v>858</v>
      </c>
      <c r="B862" s="45" t="s">
        <v>295</v>
      </c>
      <c r="C862" s="44" t="s">
        <v>63</v>
      </c>
      <c r="D862" s="45" t="s">
        <v>357</v>
      </c>
      <c r="E862" s="20">
        <v>49</v>
      </c>
      <c r="F862" s="20">
        <v>2016</v>
      </c>
      <c r="G862" s="20">
        <v>3</v>
      </c>
      <c r="H862" s="20" t="s">
        <v>208</v>
      </c>
      <c r="I862" s="20" t="s">
        <v>51</v>
      </c>
      <c r="J862" s="20">
        <v>9</v>
      </c>
      <c r="K862" s="35">
        <v>151108763</v>
      </c>
      <c r="L862" s="35">
        <v>3892258</v>
      </c>
      <c r="M862" s="35">
        <v>3511128</v>
      </c>
      <c r="N862" s="35">
        <v>13187195</v>
      </c>
      <c r="O862" s="35">
        <v>67067885</v>
      </c>
      <c r="P862" s="35">
        <v>2050023961</v>
      </c>
      <c r="Q862" s="35">
        <v>1822048177</v>
      </c>
      <c r="R862" s="35">
        <v>11580195</v>
      </c>
    </row>
    <row r="863" spans="1:18" ht="13.5" customHeight="1">
      <c r="A863" s="20">
        <v>859</v>
      </c>
      <c r="B863" s="45" t="s">
        <v>295</v>
      </c>
      <c r="C863" s="44" t="s">
        <v>63</v>
      </c>
      <c r="D863" s="45" t="s">
        <v>357</v>
      </c>
      <c r="E863" s="20">
        <v>49</v>
      </c>
      <c r="F863" s="20">
        <v>2016</v>
      </c>
      <c r="G863" s="20">
        <v>4</v>
      </c>
      <c r="H863" s="20" t="s">
        <v>209</v>
      </c>
      <c r="I863" s="20" t="s">
        <v>46</v>
      </c>
      <c r="J863" s="20">
        <v>12</v>
      </c>
      <c r="K863" s="35">
        <v>212412211</v>
      </c>
      <c r="L863" s="35">
        <v>5034137</v>
      </c>
      <c r="M863" s="35">
        <v>3498965</v>
      </c>
      <c r="N863" s="35">
        <v>12098508</v>
      </c>
      <c r="O863" s="35">
        <v>67146137</v>
      </c>
      <c r="P863" s="35">
        <v>2049798756</v>
      </c>
      <c r="Q863" s="35">
        <v>1823090793</v>
      </c>
      <c r="R863" s="35">
        <v>11580195</v>
      </c>
    </row>
    <row r="864" spans="1:18" ht="13.5" customHeight="1">
      <c r="A864" s="20">
        <v>860</v>
      </c>
      <c r="B864" s="45" t="s">
        <v>295</v>
      </c>
      <c r="C864" s="44" t="s">
        <v>63</v>
      </c>
      <c r="D864" s="45" t="s">
        <v>357</v>
      </c>
      <c r="E864" s="20">
        <v>49</v>
      </c>
      <c r="F864" s="20">
        <v>2017</v>
      </c>
      <c r="G864" s="20">
        <v>1</v>
      </c>
      <c r="H864" s="20" t="s">
        <v>210</v>
      </c>
      <c r="I864" s="20" t="s">
        <v>43</v>
      </c>
      <c r="J864" s="20">
        <v>3</v>
      </c>
      <c r="K864" s="35">
        <v>56989737</v>
      </c>
      <c r="L864" s="35">
        <v>5049893</v>
      </c>
      <c r="M864" s="35">
        <v>4288341</v>
      </c>
      <c r="N864" s="35">
        <v>4599751</v>
      </c>
      <c r="O864" s="35">
        <v>68149215</v>
      </c>
      <c r="P864" s="35">
        <v>2075268831</v>
      </c>
      <c r="Q864" s="35">
        <v>1842914912</v>
      </c>
      <c r="R864" s="35">
        <v>11580195</v>
      </c>
    </row>
    <row r="865" spans="1:18" ht="13.5" customHeight="1">
      <c r="A865" s="20">
        <v>861</v>
      </c>
      <c r="B865" s="45" t="s">
        <v>295</v>
      </c>
      <c r="C865" s="44" t="s">
        <v>63</v>
      </c>
      <c r="D865" s="45" t="s">
        <v>357</v>
      </c>
      <c r="E865" s="20">
        <v>49</v>
      </c>
      <c r="F865" s="20">
        <v>2017</v>
      </c>
      <c r="G865" s="20">
        <v>2</v>
      </c>
      <c r="H865" s="20" t="s">
        <v>212</v>
      </c>
      <c r="I865" s="20" t="s">
        <v>44</v>
      </c>
      <c r="J865" s="20">
        <v>6</v>
      </c>
      <c r="K865" s="35">
        <v>97895026</v>
      </c>
      <c r="L865" s="35">
        <v>9517343</v>
      </c>
      <c r="M865" s="35">
        <v>8023243</v>
      </c>
      <c r="N865" s="35">
        <v>4004135</v>
      </c>
      <c r="O865" s="35">
        <v>69385978</v>
      </c>
      <c r="P865" s="35">
        <v>2065733561</v>
      </c>
      <c r="Q865" s="35">
        <v>1827587997</v>
      </c>
      <c r="R865" s="35">
        <v>11580195</v>
      </c>
    </row>
    <row r="866" spans="1:18" ht="13.5" customHeight="1">
      <c r="A866" s="20">
        <v>862</v>
      </c>
      <c r="B866" s="45" t="s">
        <v>295</v>
      </c>
      <c r="C866" s="44" t="s">
        <v>63</v>
      </c>
      <c r="D866" s="45" t="s">
        <v>357</v>
      </c>
      <c r="E866" s="20">
        <v>49</v>
      </c>
      <c r="F866" s="20">
        <v>2017</v>
      </c>
      <c r="G866" s="20">
        <v>3</v>
      </c>
      <c r="H866" s="20" t="s">
        <v>213</v>
      </c>
      <c r="I866" s="20" t="s">
        <v>51</v>
      </c>
      <c r="J866" s="20">
        <v>9</v>
      </c>
      <c r="K866" s="35">
        <v>143653208</v>
      </c>
      <c r="L866" s="35">
        <v>4780639</v>
      </c>
      <c r="M866" s="35">
        <v>3901671</v>
      </c>
      <c r="N866" s="35">
        <v>403078</v>
      </c>
      <c r="O866" s="35">
        <v>71524780</v>
      </c>
      <c r="P866" s="35">
        <v>1995471990</v>
      </c>
      <c r="Q866" s="35">
        <v>1750589034</v>
      </c>
      <c r="R866" s="35">
        <v>11580195</v>
      </c>
    </row>
    <row r="867" spans="1:18" ht="13.5" customHeight="1">
      <c r="A867" s="20">
        <v>863</v>
      </c>
      <c r="B867" s="45" t="s">
        <v>295</v>
      </c>
      <c r="C867" s="44" t="s">
        <v>63</v>
      </c>
      <c r="D867" s="45" t="s">
        <v>357</v>
      </c>
      <c r="E867" s="20">
        <v>49</v>
      </c>
      <c r="F867" s="20">
        <v>2018</v>
      </c>
      <c r="G867" s="20">
        <v>1</v>
      </c>
      <c r="H867" s="20" t="s">
        <v>257</v>
      </c>
      <c r="I867" s="20" t="s">
        <v>43</v>
      </c>
      <c r="J867" s="20">
        <v>3</v>
      </c>
      <c r="K867" s="35">
        <f>38134562+9066759+1047894+197602</f>
        <v>48446817</v>
      </c>
      <c r="L867" s="35">
        <v>1252902</v>
      </c>
      <c r="M867" s="35">
        <v>784957</v>
      </c>
      <c r="N867" s="35">
        <v>1092531</v>
      </c>
      <c r="O867" s="35">
        <v>65670145</v>
      </c>
      <c r="P867" s="35">
        <v>1680279730</v>
      </c>
      <c r="Q867" s="35">
        <v>1458351154</v>
      </c>
      <c r="R867" s="35">
        <v>11580195</v>
      </c>
    </row>
    <row r="868" spans="1:18" ht="13.5" customHeight="1">
      <c r="A868" s="20">
        <v>864</v>
      </c>
      <c r="B868" s="45" t="s">
        <v>295</v>
      </c>
      <c r="C868" s="21" t="s">
        <v>63</v>
      </c>
      <c r="D868" s="45" t="s">
        <v>357</v>
      </c>
      <c r="E868" s="20">
        <v>49</v>
      </c>
      <c r="F868" s="20">
        <v>2018</v>
      </c>
      <c r="G868" s="20">
        <v>2</v>
      </c>
      <c r="H868" s="20" t="s">
        <v>264</v>
      </c>
      <c r="I868" s="20" t="s">
        <v>44</v>
      </c>
      <c r="J868" s="20">
        <f>G868*3</f>
        <v>6</v>
      </c>
      <c r="K868" s="37">
        <v>98503369</v>
      </c>
      <c r="L868" s="37">
        <v>2919940</v>
      </c>
      <c r="M868" s="37">
        <v>2449665</v>
      </c>
      <c r="N868" s="37">
        <v>650986</v>
      </c>
      <c r="O868" s="37">
        <v>66653773</v>
      </c>
      <c r="P868" s="37">
        <v>1587502760</v>
      </c>
      <c r="Q868" s="37">
        <v>1366015728</v>
      </c>
      <c r="R868" s="37">
        <v>11580195</v>
      </c>
    </row>
    <row r="869" spans="1:18" ht="13.5" customHeight="1">
      <c r="A869" s="20">
        <v>865</v>
      </c>
      <c r="B869" s="45" t="s">
        <v>295</v>
      </c>
      <c r="C869" s="21" t="s">
        <v>63</v>
      </c>
      <c r="D869" s="45" t="s">
        <v>357</v>
      </c>
      <c r="E869" s="20">
        <v>49</v>
      </c>
      <c r="F869" s="20">
        <v>2018</v>
      </c>
      <c r="G869" s="20">
        <v>3</v>
      </c>
      <c r="H869" s="20" t="s">
        <v>256</v>
      </c>
      <c r="I869" s="20" t="s">
        <v>51</v>
      </c>
      <c r="J869" s="20">
        <f>G869*3</f>
        <v>9</v>
      </c>
      <c r="K869" s="37">
        <v>142538057</v>
      </c>
      <c r="L869" s="37">
        <v>3084758</v>
      </c>
      <c r="M869" s="37">
        <v>1654294</v>
      </c>
      <c r="N869" s="37">
        <v>779430</v>
      </c>
      <c r="O869" s="37">
        <v>68210122</v>
      </c>
      <c r="P869" s="37">
        <v>1554928244</v>
      </c>
      <c r="Q869" s="37">
        <v>1333312766</v>
      </c>
      <c r="R869" s="37">
        <v>11580195</v>
      </c>
    </row>
    <row r="870" spans="1:18" ht="13.5" customHeight="1">
      <c r="A870" s="20">
        <v>866</v>
      </c>
      <c r="B870" s="45" t="s">
        <v>292</v>
      </c>
      <c r="C870" s="44" t="s">
        <v>157</v>
      </c>
      <c r="D870" s="45" t="s">
        <v>358</v>
      </c>
      <c r="E870" s="20">
        <v>50</v>
      </c>
      <c r="F870" s="20">
        <v>2015</v>
      </c>
      <c r="G870" s="20">
        <v>2</v>
      </c>
      <c r="H870" s="20" t="s">
        <v>203</v>
      </c>
      <c r="I870" s="20" t="s">
        <v>43</v>
      </c>
      <c r="J870" s="51">
        <v>6</v>
      </c>
      <c r="K870" s="35">
        <v>54364</v>
      </c>
      <c r="L870" s="35">
        <v>-39786</v>
      </c>
      <c r="M870" s="35">
        <v>511029</v>
      </c>
      <c r="N870" s="35"/>
      <c r="O870" s="35">
        <v>119459</v>
      </c>
      <c r="P870" s="35">
        <v>930243</v>
      </c>
      <c r="Q870" s="35">
        <v>970891</v>
      </c>
      <c r="R870" s="35">
        <v>2386335</v>
      </c>
    </row>
    <row r="871" spans="1:18" ht="13.5" customHeight="1">
      <c r="A871" s="20">
        <v>867</v>
      </c>
      <c r="B871" s="45" t="s">
        <v>292</v>
      </c>
      <c r="C871" s="44" t="s">
        <v>157</v>
      </c>
      <c r="D871" s="45" t="s">
        <v>358</v>
      </c>
      <c r="E871" s="20">
        <v>50</v>
      </c>
      <c r="F871" s="20">
        <v>2015</v>
      </c>
      <c r="G871" s="20">
        <v>3</v>
      </c>
      <c r="H871" s="20" t="s">
        <v>204</v>
      </c>
      <c r="I871" s="20" t="s">
        <v>44</v>
      </c>
      <c r="J871" s="51">
        <v>9</v>
      </c>
      <c r="K871" s="35">
        <v>66405</v>
      </c>
      <c r="L871" s="35">
        <v>469920</v>
      </c>
      <c r="M871" s="35">
        <v>469920</v>
      </c>
      <c r="N871" s="35"/>
      <c r="O871" s="35">
        <v>118569</v>
      </c>
      <c r="P871" s="35">
        <v>906510</v>
      </c>
      <c r="Q871" s="35">
        <v>1000268</v>
      </c>
      <c r="R871" s="35">
        <v>2386335</v>
      </c>
    </row>
    <row r="872" spans="1:18" ht="13.5" customHeight="1">
      <c r="A872" s="20">
        <v>868</v>
      </c>
      <c r="B872" s="45" t="s">
        <v>188</v>
      </c>
      <c r="C872" s="44" t="s">
        <v>64</v>
      </c>
      <c r="D872" s="45" t="s">
        <v>359</v>
      </c>
      <c r="E872" s="20">
        <v>51</v>
      </c>
      <c r="F872" s="20">
        <v>2015</v>
      </c>
      <c r="G872" s="20">
        <v>1</v>
      </c>
      <c r="H872" s="20" t="s">
        <v>202</v>
      </c>
      <c r="I872" s="20" t="s">
        <v>43</v>
      </c>
      <c r="J872" s="20">
        <v>3</v>
      </c>
      <c r="K872" s="35">
        <v>2075967</v>
      </c>
      <c r="L872" s="35">
        <v>236541</v>
      </c>
      <c r="M872" s="35">
        <v>156211</v>
      </c>
      <c r="N872" s="35">
        <v>156211</v>
      </c>
      <c r="O872" s="35">
        <v>324478</v>
      </c>
      <c r="P872" s="35">
        <v>4843168</v>
      </c>
      <c r="Q872" s="35">
        <v>1691553</v>
      </c>
      <c r="R872" s="35">
        <v>2100000</v>
      </c>
    </row>
    <row r="873" spans="1:18" ht="13.5" customHeight="1">
      <c r="A873" s="20">
        <v>869</v>
      </c>
      <c r="B873" s="45" t="s">
        <v>188</v>
      </c>
      <c r="C873" s="44" t="s">
        <v>64</v>
      </c>
      <c r="D873" s="45" t="s">
        <v>359</v>
      </c>
      <c r="E873" s="20">
        <v>51</v>
      </c>
      <c r="F873" s="20">
        <v>2015</v>
      </c>
      <c r="G873" s="20">
        <v>2</v>
      </c>
      <c r="H873" s="20" t="s">
        <v>203</v>
      </c>
      <c r="I873" s="20" t="s">
        <v>44</v>
      </c>
      <c r="J873" s="20">
        <v>6</v>
      </c>
      <c r="K873" s="35">
        <v>4091785</v>
      </c>
      <c r="L873" s="35">
        <v>480838</v>
      </c>
      <c r="M873" s="35">
        <v>286632</v>
      </c>
      <c r="N873" s="35">
        <v>286632</v>
      </c>
      <c r="O873" s="35">
        <v>353089</v>
      </c>
      <c r="P873" s="35">
        <v>5069321</v>
      </c>
      <c r="Q873" s="35">
        <v>1757620</v>
      </c>
      <c r="R873" s="35">
        <v>2100000</v>
      </c>
    </row>
    <row r="874" spans="1:18" ht="13.5" customHeight="1">
      <c r="A874" s="20">
        <v>870</v>
      </c>
      <c r="B874" s="45" t="s">
        <v>188</v>
      </c>
      <c r="C874" s="44" t="s">
        <v>64</v>
      </c>
      <c r="D874" s="45" t="s">
        <v>359</v>
      </c>
      <c r="E874" s="20">
        <v>51</v>
      </c>
      <c r="F874" s="20">
        <v>2015</v>
      </c>
      <c r="G874" s="20">
        <v>3</v>
      </c>
      <c r="H874" s="20" t="s">
        <v>204</v>
      </c>
      <c r="I874" s="20" t="s">
        <v>51</v>
      </c>
      <c r="J874" s="20">
        <v>9</v>
      </c>
      <c r="K874" s="35">
        <v>6319676</v>
      </c>
      <c r="L874" s="35">
        <v>852811</v>
      </c>
      <c r="M874" s="35">
        <v>541387</v>
      </c>
      <c r="N874" s="35">
        <v>541387</v>
      </c>
      <c r="O874" s="35">
        <v>356274</v>
      </c>
      <c r="P874" s="35">
        <v>5169468</v>
      </c>
      <c r="Q874" s="35">
        <v>1854596</v>
      </c>
      <c r="R874" s="35">
        <v>2100000</v>
      </c>
    </row>
    <row r="875" spans="1:18" ht="13.5" customHeight="1">
      <c r="A875" s="20">
        <v>871</v>
      </c>
      <c r="B875" s="45" t="s">
        <v>188</v>
      </c>
      <c r="C875" s="44" t="s">
        <v>64</v>
      </c>
      <c r="D875" s="45" t="s">
        <v>359</v>
      </c>
      <c r="E875" s="20">
        <v>51</v>
      </c>
      <c r="F875" s="20">
        <v>2015</v>
      </c>
      <c r="G875" s="20">
        <v>4</v>
      </c>
      <c r="H875" s="20" t="s">
        <v>205</v>
      </c>
      <c r="I875" s="20" t="s">
        <v>46</v>
      </c>
      <c r="J875" s="20">
        <v>12</v>
      </c>
      <c r="K875" s="35">
        <v>8671880</v>
      </c>
      <c r="L875" s="35">
        <v>1063945</v>
      </c>
      <c r="M875" s="35">
        <v>704704</v>
      </c>
      <c r="N875" s="35">
        <v>704704</v>
      </c>
      <c r="O875" s="35">
        <v>374717</v>
      </c>
      <c r="P875" s="35">
        <v>5833876</v>
      </c>
      <c r="Q875" s="35">
        <v>2355687</v>
      </c>
      <c r="R875" s="35">
        <v>2100000</v>
      </c>
    </row>
    <row r="876" spans="1:18" ht="13.5" customHeight="1">
      <c r="A876" s="20">
        <v>872</v>
      </c>
      <c r="B876" s="45" t="s">
        <v>188</v>
      </c>
      <c r="C876" s="44" t="s">
        <v>64</v>
      </c>
      <c r="D876" s="45" t="s">
        <v>359</v>
      </c>
      <c r="E876" s="20">
        <v>51</v>
      </c>
      <c r="F876" s="20">
        <v>2016</v>
      </c>
      <c r="G876" s="20">
        <v>1</v>
      </c>
      <c r="H876" s="20" t="s">
        <v>206</v>
      </c>
      <c r="I876" s="20" t="s">
        <v>43</v>
      </c>
      <c r="J876" s="20">
        <v>3</v>
      </c>
      <c r="K876" s="35">
        <v>2264309</v>
      </c>
      <c r="L876" s="35">
        <v>218315</v>
      </c>
      <c r="M876" s="35">
        <v>148454</v>
      </c>
      <c r="N876" s="35">
        <v>148454</v>
      </c>
      <c r="O876" s="35">
        <v>479725</v>
      </c>
      <c r="P876" s="35">
        <v>5878864</v>
      </c>
      <c r="Q876" s="35">
        <v>2247859</v>
      </c>
      <c r="R876" s="35">
        <v>2100000</v>
      </c>
    </row>
    <row r="877" spans="1:18" ht="13.5" customHeight="1">
      <c r="A877" s="20">
        <v>873</v>
      </c>
      <c r="B877" s="45" t="s">
        <v>188</v>
      </c>
      <c r="C877" s="44" t="s">
        <v>64</v>
      </c>
      <c r="D877" s="45" t="s">
        <v>359</v>
      </c>
      <c r="E877" s="20">
        <v>51</v>
      </c>
      <c r="F877" s="20">
        <v>2016</v>
      </c>
      <c r="G877" s="20">
        <v>2</v>
      </c>
      <c r="H877" s="20" t="s">
        <v>207</v>
      </c>
      <c r="I877" s="20" t="s">
        <v>44</v>
      </c>
      <c r="J877" s="20">
        <v>6</v>
      </c>
      <c r="K877" s="35">
        <v>4919692</v>
      </c>
      <c r="L877" s="35">
        <v>727803</v>
      </c>
      <c r="M877" s="35">
        <v>494906</v>
      </c>
      <c r="N877" s="35">
        <v>494906</v>
      </c>
      <c r="O877" s="35">
        <v>526135</v>
      </c>
      <c r="P877" s="35">
        <v>6632222</v>
      </c>
      <c r="Q877" s="35">
        <v>2662077</v>
      </c>
      <c r="R877" s="35">
        <v>2100000</v>
      </c>
    </row>
    <row r="878" spans="1:18" ht="13.5" customHeight="1">
      <c r="A878" s="20">
        <v>874</v>
      </c>
      <c r="B878" s="45" t="s">
        <v>188</v>
      </c>
      <c r="C878" s="44" t="s">
        <v>64</v>
      </c>
      <c r="D878" s="45" t="s">
        <v>359</v>
      </c>
      <c r="E878" s="20">
        <v>51</v>
      </c>
      <c r="F878" s="20">
        <v>2016</v>
      </c>
      <c r="G878" s="20">
        <v>3</v>
      </c>
      <c r="H878" s="20" t="s">
        <v>208</v>
      </c>
      <c r="I878" s="20" t="s">
        <v>51</v>
      </c>
      <c r="J878" s="20">
        <v>3</v>
      </c>
      <c r="K878" s="35">
        <v>2502893</v>
      </c>
      <c r="L878" s="35">
        <v>254557</v>
      </c>
      <c r="M878" s="35">
        <v>178656</v>
      </c>
      <c r="N878" s="35">
        <v>178656</v>
      </c>
      <c r="O878" s="35">
        <v>507033</v>
      </c>
      <c r="P878" s="35">
        <v>5963367</v>
      </c>
      <c r="Q878" s="35">
        <v>2234566</v>
      </c>
      <c r="R878" s="35">
        <v>2100000</v>
      </c>
    </row>
    <row r="879" spans="1:18" ht="13.5" customHeight="1">
      <c r="A879" s="20">
        <v>875</v>
      </c>
      <c r="B879" s="45" t="s">
        <v>188</v>
      </c>
      <c r="C879" s="44" t="s">
        <v>64</v>
      </c>
      <c r="D879" s="45" t="s">
        <v>359</v>
      </c>
      <c r="E879" s="20">
        <v>51</v>
      </c>
      <c r="F879" s="20">
        <v>2016</v>
      </c>
      <c r="G879" s="20">
        <v>4</v>
      </c>
      <c r="H879" s="20" t="s">
        <v>209</v>
      </c>
      <c r="I879" s="20" t="s">
        <v>46</v>
      </c>
      <c r="J879" s="20">
        <v>12</v>
      </c>
      <c r="K879" s="35">
        <v>10404501</v>
      </c>
      <c r="L879" s="35">
        <v>865131</v>
      </c>
      <c r="M879" s="35">
        <v>449486</v>
      </c>
      <c r="N879" s="35">
        <v>449486</v>
      </c>
      <c r="O879" s="35">
        <v>584653</v>
      </c>
      <c r="P879" s="35">
        <v>6911266</v>
      </c>
      <c r="Q879" s="35">
        <v>3403592</v>
      </c>
      <c r="R879" s="35">
        <v>2100000</v>
      </c>
    </row>
    <row r="880" spans="1:18" ht="13.5" customHeight="1">
      <c r="A880" s="20">
        <v>876</v>
      </c>
      <c r="B880" s="45" t="s">
        <v>188</v>
      </c>
      <c r="C880" s="44" t="s">
        <v>64</v>
      </c>
      <c r="D880" s="45" t="s">
        <v>359</v>
      </c>
      <c r="E880" s="20">
        <v>51</v>
      </c>
      <c r="F880" s="20">
        <v>2017</v>
      </c>
      <c r="G880" s="20">
        <v>1</v>
      </c>
      <c r="H880" s="20" t="s">
        <v>210</v>
      </c>
      <c r="I880" s="20" t="s">
        <v>43</v>
      </c>
      <c r="J880" s="20">
        <v>3</v>
      </c>
      <c r="K880" s="35">
        <v>2837435</v>
      </c>
      <c r="L880" s="35">
        <v>190803</v>
      </c>
      <c r="M880" s="35">
        <v>129746</v>
      </c>
      <c r="N880" s="35">
        <v>129746</v>
      </c>
      <c r="O880" s="35">
        <v>573066</v>
      </c>
      <c r="P880" s="35">
        <v>6883695</v>
      </c>
      <c r="Q880" s="35">
        <v>3290700</v>
      </c>
      <c r="R880" s="35">
        <v>2100000</v>
      </c>
    </row>
    <row r="881" spans="1:18" ht="13.5" customHeight="1">
      <c r="A881" s="20">
        <v>877</v>
      </c>
      <c r="B881" s="45" t="s">
        <v>188</v>
      </c>
      <c r="C881" s="44" t="s">
        <v>64</v>
      </c>
      <c r="D881" s="45" t="s">
        <v>359</v>
      </c>
      <c r="E881" s="20">
        <v>51</v>
      </c>
      <c r="F881" s="20">
        <v>2017</v>
      </c>
      <c r="G881" s="20">
        <v>2</v>
      </c>
      <c r="H881" s="20" t="s">
        <v>212</v>
      </c>
      <c r="I881" s="20" t="s">
        <v>44</v>
      </c>
      <c r="J881" s="20">
        <v>6</v>
      </c>
      <c r="K881" s="35">
        <v>5717698</v>
      </c>
      <c r="L881" s="35">
        <v>297296</v>
      </c>
      <c r="M881" s="35">
        <v>202161</v>
      </c>
      <c r="N881" s="35">
        <v>202161</v>
      </c>
      <c r="O881" s="35">
        <v>663417</v>
      </c>
      <c r="P881" s="35">
        <v>7316637</v>
      </c>
      <c r="Q881" s="35">
        <v>3598244</v>
      </c>
      <c r="R881" s="35">
        <v>2100000</v>
      </c>
    </row>
    <row r="882" spans="1:18" ht="13.5" customHeight="1">
      <c r="A882" s="20">
        <v>878</v>
      </c>
      <c r="B882" s="45" t="s">
        <v>188</v>
      </c>
      <c r="C882" s="44" t="s">
        <v>64</v>
      </c>
      <c r="D882" s="45" t="s">
        <v>359</v>
      </c>
      <c r="E882" s="20">
        <v>51</v>
      </c>
      <c r="F882" s="20">
        <v>2017</v>
      </c>
      <c r="G882" s="20">
        <v>3</v>
      </c>
      <c r="H882" s="20" t="s">
        <v>213</v>
      </c>
      <c r="I882" s="20" t="s">
        <v>51</v>
      </c>
      <c r="J882" s="20">
        <v>9</v>
      </c>
      <c r="K882" s="35">
        <v>8628186</v>
      </c>
      <c r="L882" s="35">
        <v>261799</v>
      </c>
      <c r="M882" s="35">
        <v>178023</v>
      </c>
      <c r="N882" s="35">
        <v>178023</v>
      </c>
      <c r="O882" s="35">
        <v>518078</v>
      </c>
      <c r="P882" s="35">
        <v>7422047</v>
      </c>
      <c r="Q882" s="35">
        <v>4127788</v>
      </c>
      <c r="R882" s="35">
        <v>2100000</v>
      </c>
    </row>
    <row r="883" spans="1:18" ht="13.5" customHeight="1">
      <c r="A883" s="20">
        <v>879</v>
      </c>
      <c r="B883" s="45" t="s">
        <v>188</v>
      </c>
      <c r="C883" s="44" t="s">
        <v>64</v>
      </c>
      <c r="D883" s="45" t="s">
        <v>359</v>
      </c>
      <c r="E883" s="20">
        <v>51</v>
      </c>
      <c r="F883" s="20">
        <v>2017</v>
      </c>
      <c r="G883" s="20">
        <v>4</v>
      </c>
      <c r="H883" s="20" t="s">
        <v>211</v>
      </c>
      <c r="I883" s="20" t="s">
        <v>46</v>
      </c>
      <c r="J883" s="20">
        <v>12</v>
      </c>
      <c r="K883" s="35">
        <v>11681743</v>
      </c>
      <c r="L883" s="35">
        <v>292200</v>
      </c>
      <c r="M883" s="35">
        <v>208404</v>
      </c>
      <c r="N883" s="35">
        <v>208404</v>
      </c>
      <c r="O883" s="35">
        <v>558950</v>
      </c>
      <c r="P883" s="35">
        <v>6243036</v>
      </c>
      <c r="Q883" s="35">
        <v>2946956</v>
      </c>
      <c r="R883" s="35">
        <v>2100000</v>
      </c>
    </row>
    <row r="884" spans="1:18" ht="13.5" customHeight="1">
      <c r="A884" s="20">
        <v>880</v>
      </c>
      <c r="B884" s="45" t="s">
        <v>188</v>
      </c>
      <c r="C884" s="44" t="s">
        <v>64</v>
      </c>
      <c r="D884" s="45" t="s">
        <v>359</v>
      </c>
      <c r="E884" s="20">
        <v>51</v>
      </c>
      <c r="F884" s="20">
        <v>2018</v>
      </c>
      <c r="G884" s="20">
        <v>1</v>
      </c>
      <c r="H884" s="20" t="s">
        <v>257</v>
      </c>
      <c r="I884" s="20" t="s">
        <v>43</v>
      </c>
      <c r="J884" s="20">
        <v>3</v>
      </c>
      <c r="K884" s="35">
        <v>3391786</v>
      </c>
      <c r="L884" s="35">
        <v>23370</v>
      </c>
      <c r="M884" s="35">
        <v>15892</v>
      </c>
      <c r="N884" s="35">
        <v>15892</v>
      </c>
      <c r="O884" s="35">
        <v>632256</v>
      </c>
      <c r="P884" s="35">
        <v>6120749</v>
      </c>
      <c r="Q884" s="35">
        <v>2762537</v>
      </c>
      <c r="R884" s="35">
        <v>2100000</v>
      </c>
    </row>
    <row r="885" spans="1:18" ht="13.5" customHeight="1">
      <c r="A885" s="20">
        <v>881</v>
      </c>
      <c r="B885" s="45" t="s">
        <v>188</v>
      </c>
      <c r="C885" s="44" t="s">
        <v>64</v>
      </c>
      <c r="D885" s="45" t="s">
        <v>359</v>
      </c>
      <c r="E885" s="20">
        <v>51</v>
      </c>
      <c r="F885" s="20">
        <v>2018</v>
      </c>
      <c r="G885" s="20">
        <v>2</v>
      </c>
      <c r="H885" s="20" t="s">
        <v>264</v>
      </c>
      <c r="I885" s="20" t="s">
        <v>44</v>
      </c>
      <c r="J885" s="20">
        <f>G885*3</f>
        <v>6</v>
      </c>
      <c r="K885" s="37">
        <v>7579719</v>
      </c>
      <c r="L885" s="37">
        <v>-208430</v>
      </c>
      <c r="M885" s="37">
        <v>-208430</v>
      </c>
      <c r="N885" s="37">
        <v>-208430</v>
      </c>
      <c r="O885" s="37">
        <v>608590</v>
      </c>
      <c r="P885" s="37">
        <v>5837749</v>
      </c>
      <c r="Q885" s="37">
        <v>2750099</v>
      </c>
      <c r="R885" s="37">
        <v>2100000</v>
      </c>
    </row>
    <row r="886" spans="1:18" ht="13.5" customHeight="1">
      <c r="A886" s="20">
        <v>882</v>
      </c>
      <c r="B886" s="45" t="s">
        <v>188</v>
      </c>
      <c r="C886" s="44" t="s">
        <v>64</v>
      </c>
      <c r="D886" s="45" t="s">
        <v>359</v>
      </c>
      <c r="E886" s="20">
        <v>51</v>
      </c>
      <c r="F886" s="20">
        <v>2018</v>
      </c>
      <c r="G886" s="20">
        <v>3</v>
      </c>
      <c r="H886" s="20" t="s">
        <v>256</v>
      </c>
      <c r="I886" s="20" t="s">
        <v>51</v>
      </c>
      <c r="J886" s="20">
        <f>G886*3</f>
        <v>9</v>
      </c>
      <c r="K886" s="37">
        <v>12852786</v>
      </c>
      <c r="L886" s="37">
        <v>-705890</v>
      </c>
      <c r="M886" s="37">
        <v>-705890</v>
      </c>
      <c r="N886" s="37">
        <v>-705890</v>
      </c>
      <c r="O886" s="37">
        <v>561872</v>
      </c>
      <c r="P886" s="37">
        <v>6076130</v>
      </c>
      <c r="Q886" s="37">
        <v>3485941</v>
      </c>
      <c r="R886" s="37">
        <v>2100000</v>
      </c>
    </row>
    <row r="887" spans="1:18" ht="13.5" customHeight="1">
      <c r="A887" s="20">
        <v>883</v>
      </c>
      <c r="B887" s="45" t="s">
        <v>188</v>
      </c>
      <c r="C887" s="44" t="s">
        <v>64</v>
      </c>
      <c r="D887" s="45" t="s">
        <v>359</v>
      </c>
      <c r="E887" s="20">
        <v>51</v>
      </c>
      <c r="F887" s="20">
        <v>2018</v>
      </c>
      <c r="G887" s="20">
        <v>4</v>
      </c>
      <c r="H887" s="20" t="s">
        <v>265</v>
      </c>
      <c r="I887" s="20" t="s">
        <v>46</v>
      </c>
      <c r="J887" s="20">
        <v>12</v>
      </c>
      <c r="K887" s="37">
        <v>18621653</v>
      </c>
      <c r="L887" s="37">
        <v>-3277447</v>
      </c>
      <c r="M887" s="37">
        <v>-3136413</v>
      </c>
      <c r="N887" s="37">
        <v>-3136413</v>
      </c>
      <c r="O887" s="37">
        <v>622404</v>
      </c>
      <c r="P887" s="37">
        <v>5967399</v>
      </c>
      <c r="Q887" s="37">
        <v>5807732</v>
      </c>
      <c r="R887" s="37">
        <v>2100000</v>
      </c>
    </row>
    <row r="888" spans="1:18" ht="13.5" customHeight="1">
      <c r="A888" s="20">
        <v>884</v>
      </c>
      <c r="B888" s="45" t="s">
        <v>188</v>
      </c>
      <c r="C888" s="44" t="s">
        <v>64</v>
      </c>
      <c r="D888" s="45" t="s">
        <v>359</v>
      </c>
      <c r="E888" s="20">
        <v>51</v>
      </c>
      <c r="F888" s="20">
        <v>2019</v>
      </c>
      <c r="G888" s="20">
        <v>1</v>
      </c>
      <c r="H888" s="20" t="s">
        <v>277</v>
      </c>
      <c r="I888" s="20" t="s">
        <v>43</v>
      </c>
      <c r="J888" s="20">
        <v>3</v>
      </c>
      <c r="K888" s="37">
        <v>5592964</v>
      </c>
      <c r="L888" s="37">
        <v>133465</v>
      </c>
      <c r="M888" s="37">
        <v>90756</v>
      </c>
      <c r="N888" s="37">
        <v>90756</v>
      </c>
      <c r="O888" s="37">
        <v>587124</v>
      </c>
      <c r="P888" s="37">
        <v>6044184</v>
      </c>
      <c r="Q888" s="37">
        <v>5793761</v>
      </c>
      <c r="R888" s="37">
        <v>2100000</v>
      </c>
    </row>
    <row r="889" spans="1:18" ht="13.5" customHeight="1">
      <c r="A889" s="20">
        <v>885</v>
      </c>
      <c r="B889" s="45" t="s">
        <v>188</v>
      </c>
      <c r="C889" s="44" t="s">
        <v>64</v>
      </c>
      <c r="D889" s="45" t="s">
        <v>359</v>
      </c>
      <c r="E889" s="20">
        <v>51</v>
      </c>
      <c r="F889" s="20">
        <v>2019</v>
      </c>
      <c r="G889" s="20">
        <v>2</v>
      </c>
      <c r="H889" s="20" t="s">
        <v>278</v>
      </c>
      <c r="I889" s="20" t="s">
        <v>44</v>
      </c>
      <c r="J889" s="20">
        <v>6</v>
      </c>
      <c r="K889" s="37">
        <v>6473686</v>
      </c>
      <c r="L889" s="37">
        <v>141314</v>
      </c>
      <c r="M889" s="37">
        <v>96093</v>
      </c>
      <c r="N889" s="37">
        <v>96093</v>
      </c>
      <c r="O889" s="37">
        <v>545060</v>
      </c>
      <c r="P889" s="37">
        <v>5966793</v>
      </c>
      <c r="Q889" s="37">
        <v>5620276</v>
      </c>
      <c r="R889" s="37">
        <v>2100000</v>
      </c>
    </row>
    <row r="890" spans="1:18" ht="13.5" customHeight="1">
      <c r="A890" s="20">
        <v>886</v>
      </c>
      <c r="B890" s="45" t="s">
        <v>188</v>
      </c>
      <c r="C890" s="44" t="s">
        <v>64</v>
      </c>
      <c r="D890" s="45" t="s">
        <v>359</v>
      </c>
      <c r="E890" s="20">
        <v>51</v>
      </c>
      <c r="F890" s="20">
        <v>2019</v>
      </c>
      <c r="G890" s="20">
        <v>3</v>
      </c>
      <c r="H890" s="20" t="s">
        <v>279</v>
      </c>
      <c r="I890" s="20" t="s">
        <v>51</v>
      </c>
      <c r="J890" s="20">
        <v>9</v>
      </c>
      <c r="K890" s="37">
        <v>18571310</v>
      </c>
      <c r="L890" s="37">
        <v>211796</v>
      </c>
      <c r="M890" s="37">
        <v>144021</v>
      </c>
      <c r="N890" s="37">
        <v>144021</v>
      </c>
      <c r="O890" s="37">
        <v>546715</v>
      </c>
      <c r="P890" s="37">
        <v>5806196</v>
      </c>
      <c r="Q890" s="37">
        <v>5502508</v>
      </c>
      <c r="R890" s="37">
        <v>21000000</v>
      </c>
    </row>
    <row r="891" spans="1:18" ht="13.5" customHeight="1">
      <c r="A891" s="20">
        <v>887</v>
      </c>
      <c r="B891" s="45" t="s">
        <v>188</v>
      </c>
      <c r="C891" s="44" t="s">
        <v>64</v>
      </c>
      <c r="D891" s="45" t="s">
        <v>359</v>
      </c>
      <c r="E891" s="20">
        <v>51</v>
      </c>
      <c r="F891" s="20">
        <v>2019</v>
      </c>
      <c r="G891" s="20">
        <v>4</v>
      </c>
      <c r="H891" s="20" t="s">
        <v>281</v>
      </c>
      <c r="I891" s="20" t="s">
        <v>46</v>
      </c>
      <c r="J891" s="20">
        <v>12</v>
      </c>
      <c r="K891" s="37">
        <v>6712148</v>
      </c>
      <c r="L891" s="37">
        <v>146745</v>
      </c>
      <c r="M891" s="37">
        <v>99786</v>
      </c>
      <c r="N891" s="37">
        <v>99786</v>
      </c>
      <c r="O891" s="37">
        <v>555991</v>
      </c>
      <c r="P891" s="37">
        <v>6766511</v>
      </c>
      <c r="Q891" s="37">
        <v>6370581</v>
      </c>
      <c r="R891" s="37">
        <v>2100000</v>
      </c>
    </row>
    <row r="892" spans="1:18" ht="13.5" customHeight="1">
      <c r="A892" s="20">
        <v>888</v>
      </c>
      <c r="B892" s="45" t="s">
        <v>188</v>
      </c>
      <c r="C892" s="44" t="s">
        <v>64</v>
      </c>
      <c r="D892" s="45" t="s">
        <v>359</v>
      </c>
      <c r="E892" s="20">
        <v>51</v>
      </c>
      <c r="F892" s="20">
        <v>2020</v>
      </c>
      <c r="G892" s="49">
        <v>1</v>
      </c>
      <c r="H892" s="20" t="s">
        <v>309</v>
      </c>
      <c r="I892" s="20" t="s">
        <v>43</v>
      </c>
      <c r="J892" s="20">
        <v>3</v>
      </c>
      <c r="K892" s="37">
        <v>5915379</v>
      </c>
      <c r="L892" s="37">
        <v>-182532</v>
      </c>
      <c r="M892" s="37">
        <v>-182532</v>
      </c>
      <c r="N892" s="37"/>
      <c r="O892" s="37">
        <v>776687</v>
      </c>
      <c r="P892" s="37">
        <v>6735530</v>
      </c>
      <c r="Q892" s="37">
        <v>6611360</v>
      </c>
      <c r="R892" s="37">
        <v>2100000</v>
      </c>
    </row>
    <row r="893" spans="1:18" ht="13.5" customHeight="1">
      <c r="A893" s="20">
        <v>889</v>
      </c>
      <c r="B893" s="45" t="s">
        <v>295</v>
      </c>
      <c r="C893" s="44" t="s">
        <v>65</v>
      </c>
      <c r="D893" s="45" t="s">
        <v>360</v>
      </c>
      <c r="E893" s="20">
        <v>52</v>
      </c>
      <c r="F893" s="20">
        <v>2015</v>
      </c>
      <c r="G893" s="20">
        <v>1</v>
      </c>
      <c r="H893" s="20" t="s">
        <v>202</v>
      </c>
      <c r="I893" s="20" t="s">
        <v>43</v>
      </c>
      <c r="J893" s="20">
        <v>3</v>
      </c>
      <c r="K893" s="35">
        <v>136222876</v>
      </c>
      <c r="L893" s="35">
        <v>30519450</v>
      </c>
      <c r="M893" s="35">
        <v>24479427</v>
      </c>
      <c r="N893" s="35">
        <v>-55956342</v>
      </c>
      <c r="O893" s="35">
        <v>170610788</v>
      </c>
      <c r="P893" s="35">
        <v>4514090509</v>
      </c>
      <c r="Q893" s="35">
        <v>4012027874</v>
      </c>
      <c r="R893" s="35">
        <v>321983148</v>
      </c>
    </row>
    <row r="894" spans="1:18" ht="13.5" customHeight="1">
      <c r="A894" s="20">
        <v>890</v>
      </c>
      <c r="B894" s="45" t="s">
        <v>295</v>
      </c>
      <c r="C894" s="44" t="s">
        <v>65</v>
      </c>
      <c r="D894" s="45" t="s">
        <v>360</v>
      </c>
      <c r="E894" s="20">
        <v>52</v>
      </c>
      <c r="F894" s="20">
        <v>2015</v>
      </c>
      <c r="G894" s="20">
        <v>2</v>
      </c>
      <c r="H894" s="20" t="s">
        <v>203</v>
      </c>
      <c r="I894" s="20" t="s">
        <v>44</v>
      </c>
      <c r="J894" s="20">
        <v>6</v>
      </c>
      <c r="K894" s="35">
        <v>273992005</v>
      </c>
      <c r="L894" s="35">
        <v>61414447</v>
      </c>
      <c r="M894" s="35">
        <v>48118623</v>
      </c>
      <c r="N894" s="35">
        <v>547187</v>
      </c>
      <c r="O894" s="35">
        <v>169295349</v>
      </c>
      <c r="P894" s="35">
        <v>4609282205</v>
      </c>
      <c r="Q894" s="35">
        <v>4092172300</v>
      </c>
      <c r="R894" s="35">
        <v>322071789</v>
      </c>
    </row>
    <row r="895" spans="1:18" ht="13.5" customHeight="1">
      <c r="A895" s="20">
        <v>891</v>
      </c>
      <c r="B895" s="45" t="s">
        <v>295</v>
      </c>
      <c r="C895" s="44" t="s">
        <v>65</v>
      </c>
      <c r="D895" s="45" t="s">
        <v>360</v>
      </c>
      <c r="E895" s="20">
        <v>52</v>
      </c>
      <c r="F895" s="20">
        <v>2015</v>
      </c>
      <c r="G895" s="20">
        <v>3</v>
      </c>
      <c r="H895" s="20" t="s">
        <v>204</v>
      </c>
      <c r="I895" s="20" t="s">
        <v>51</v>
      </c>
      <c r="J895" s="20">
        <v>9</v>
      </c>
      <c r="K895" s="35">
        <v>411833393</v>
      </c>
      <c r="L895" s="35">
        <v>78665481</v>
      </c>
      <c r="M895" s="35">
        <v>60416836</v>
      </c>
      <c r="N895" s="35">
        <v>6715950</v>
      </c>
      <c r="O895" s="35">
        <v>175478399</v>
      </c>
      <c r="P895" s="35">
        <v>4650590996</v>
      </c>
      <c r="Q895" s="35">
        <v>4122412957</v>
      </c>
      <c r="R895" s="35">
        <v>322071789</v>
      </c>
    </row>
    <row r="896" spans="1:18" ht="13.5" customHeight="1">
      <c r="A896" s="20">
        <v>892</v>
      </c>
      <c r="B896" s="45" t="s">
        <v>295</v>
      </c>
      <c r="C896" s="44" t="s">
        <v>65</v>
      </c>
      <c r="D896" s="45" t="s">
        <v>360</v>
      </c>
      <c r="E896" s="20">
        <v>52</v>
      </c>
      <c r="F896" s="20">
        <v>2015</v>
      </c>
      <c r="G896" s="20">
        <v>4</v>
      </c>
      <c r="H896" s="20" t="s">
        <v>205</v>
      </c>
      <c r="I896" s="20" t="s">
        <v>46</v>
      </c>
      <c r="J896" s="20">
        <v>12</v>
      </c>
      <c r="K896" s="35">
        <v>542706397</v>
      </c>
      <c r="L896" s="35">
        <v>40589019</v>
      </c>
      <c r="M896" s="35">
        <v>21252606</v>
      </c>
      <c r="N896" s="35">
        <v>-19871625</v>
      </c>
      <c r="O896" s="35">
        <v>178145302</v>
      </c>
      <c r="P896" s="35">
        <v>4694296060</v>
      </c>
      <c r="Q896" s="35">
        <v>4191413362</v>
      </c>
      <c r="R896" s="35">
        <v>331905968</v>
      </c>
    </row>
    <row r="897" spans="1:18" ht="13.5" customHeight="1">
      <c r="A897" s="20">
        <v>893</v>
      </c>
      <c r="B897" s="45" t="s">
        <v>295</v>
      </c>
      <c r="C897" s="44" t="s">
        <v>65</v>
      </c>
      <c r="D897" s="45" t="s">
        <v>360</v>
      </c>
      <c r="E897" s="20">
        <v>52</v>
      </c>
      <c r="F897" s="20">
        <v>2016</v>
      </c>
      <c r="G897" s="20">
        <v>1</v>
      </c>
      <c r="H897" s="20" t="s">
        <v>206</v>
      </c>
      <c r="I897" s="20" t="s">
        <v>43</v>
      </c>
      <c r="J897" s="20">
        <v>3</v>
      </c>
      <c r="K897" s="35">
        <v>131394217</v>
      </c>
      <c r="L897" s="35">
        <v>20629792</v>
      </c>
      <c r="M897" s="35">
        <v>16206308</v>
      </c>
      <c r="N897" s="35">
        <v>-5217970</v>
      </c>
      <c r="O897" s="35">
        <v>179269805</v>
      </c>
      <c r="P897" s="35">
        <v>4610447262</v>
      </c>
      <c r="Q897" s="35">
        <v>4104911144</v>
      </c>
      <c r="R897" s="35">
        <v>331905968</v>
      </c>
    </row>
    <row r="898" spans="1:18" ht="13.5" customHeight="1">
      <c r="A898" s="20">
        <v>894</v>
      </c>
      <c r="B898" s="45" t="s">
        <v>295</v>
      </c>
      <c r="C898" s="44" t="s">
        <v>65</v>
      </c>
      <c r="D898" s="45" t="s">
        <v>360</v>
      </c>
      <c r="E898" s="20">
        <v>52</v>
      </c>
      <c r="F898" s="20">
        <v>2016</v>
      </c>
      <c r="G898" s="20">
        <v>2</v>
      </c>
      <c r="H898" s="20" t="s">
        <v>207</v>
      </c>
      <c r="I898" s="20" t="s">
        <v>44</v>
      </c>
      <c r="J898" s="20">
        <v>6</v>
      </c>
      <c r="K898" s="35">
        <v>273445773</v>
      </c>
      <c r="L898" s="35">
        <v>41569474</v>
      </c>
      <c r="M898" s="35">
        <v>31081712</v>
      </c>
      <c r="N898" s="35">
        <v>-73829886</v>
      </c>
      <c r="O898" s="35">
        <v>226151667</v>
      </c>
      <c r="P898" s="35">
        <v>5916710508</v>
      </c>
      <c r="Q898" s="35">
        <v>5318280909</v>
      </c>
      <c r="R898" s="35">
        <v>331905968</v>
      </c>
    </row>
    <row r="899" spans="1:18" ht="13.5" customHeight="1">
      <c r="A899" s="20">
        <v>895</v>
      </c>
      <c r="B899" s="45" t="s">
        <v>295</v>
      </c>
      <c r="C899" s="44" t="s">
        <v>65</v>
      </c>
      <c r="D899" s="45" t="s">
        <v>360</v>
      </c>
      <c r="E899" s="20">
        <v>52</v>
      </c>
      <c r="F899" s="20">
        <v>2016</v>
      </c>
      <c r="G899" s="20">
        <v>3</v>
      </c>
      <c r="H899" s="20" t="s">
        <v>208</v>
      </c>
      <c r="I899" s="20" t="s">
        <v>51</v>
      </c>
      <c r="J899" s="20">
        <v>9</v>
      </c>
      <c r="K899" s="35">
        <v>456663895</v>
      </c>
      <c r="L899" s="35">
        <v>67597656</v>
      </c>
      <c r="M899" s="35">
        <v>51576702</v>
      </c>
      <c r="N899" s="35">
        <v>-103579501</v>
      </c>
      <c r="O899" s="35">
        <v>240950505</v>
      </c>
      <c r="P899" s="35">
        <v>6517052405</v>
      </c>
      <c r="Q899" s="35">
        <v>5889517970</v>
      </c>
      <c r="R899" s="35">
        <v>331905968</v>
      </c>
    </row>
    <row r="900" spans="1:18" ht="13.5" customHeight="1">
      <c r="A900" s="20">
        <v>896</v>
      </c>
      <c r="B900" s="45" t="s">
        <v>295</v>
      </c>
      <c r="C900" s="44" t="s">
        <v>65</v>
      </c>
      <c r="D900" s="45" t="s">
        <v>360</v>
      </c>
      <c r="E900" s="20">
        <v>52</v>
      </c>
      <c r="F900" s="20">
        <v>2016</v>
      </c>
      <c r="G900" s="20">
        <v>4</v>
      </c>
      <c r="H900" s="20" t="s">
        <v>209</v>
      </c>
      <c r="I900" s="20" t="s">
        <v>46</v>
      </c>
      <c r="J900" s="20">
        <v>12</v>
      </c>
      <c r="K900" s="35">
        <v>665001896</v>
      </c>
      <c r="L900" s="35">
        <v>-33707558</v>
      </c>
      <c r="M900" s="35">
        <v>-52600893</v>
      </c>
      <c r="N900" s="35">
        <v>-222475112</v>
      </c>
      <c r="O900" s="35">
        <v>262619335</v>
      </c>
      <c r="P900" s="35">
        <v>6255847070</v>
      </c>
      <c r="Q900" s="35">
        <v>5717803280</v>
      </c>
      <c r="R900" s="35">
        <v>353626651</v>
      </c>
    </row>
    <row r="901" spans="1:18" ht="13.5" customHeight="1">
      <c r="A901" s="20">
        <v>897</v>
      </c>
      <c r="B901" s="45" t="s">
        <v>295</v>
      </c>
      <c r="C901" s="44" t="s">
        <v>65</v>
      </c>
      <c r="D901" s="45" t="s">
        <v>360</v>
      </c>
      <c r="E901" s="20">
        <v>52</v>
      </c>
      <c r="F901" s="20">
        <v>2017</v>
      </c>
      <c r="G901" s="20">
        <v>1</v>
      </c>
      <c r="H901" s="20" t="s">
        <v>210</v>
      </c>
      <c r="I901" s="20" t="s">
        <v>43</v>
      </c>
      <c r="J901" s="20">
        <v>3</v>
      </c>
      <c r="K901" s="35">
        <v>178387709</v>
      </c>
      <c r="L901" s="35">
        <v>22894661</v>
      </c>
      <c r="M901" s="35">
        <v>18681785</v>
      </c>
      <c r="N901" s="35">
        <v>26056369</v>
      </c>
      <c r="O901" s="35">
        <v>265293586</v>
      </c>
      <c r="P901" s="35">
        <v>6282250155</v>
      </c>
      <c r="Q901" s="35">
        <v>5696507177</v>
      </c>
      <c r="R901" s="35">
        <v>353626651</v>
      </c>
    </row>
    <row r="902" spans="1:18" ht="13.5" customHeight="1">
      <c r="A902" s="20">
        <v>898</v>
      </c>
      <c r="B902" s="45" t="s">
        <v>295</v>
      </c>
      <c r="C902" s="44" t="s">
        <v>238</v>
      </c>
      <c r="D902" s="45" t="s">
        <v>360</v>
      </c>
      <c r="E902" s="20">
        <v>52</v>
      </c>
      <c r="F902" s="20">
        <v>2017</v>
      </c>
      <c r="G902" s="20">
        <v>2</v>
      </c>
      <c r="H902" s="20" t="s">
        <v>212</v>
      </c>
      <c r="I902" s="20" t="s">
        <v>44</v>
      </c>
      <c r="J902" s="20">
        <v>6</v>
      </c>
      <c r="K902" s="35">
        <v>386821185</v>
      </c>
      <c r="L902" s="35">
        <v>46241586</v>
      </c>
      <c r="M902" s="35">
        <v>37734985</v>
      </c>
      <c r="N902" s="35">
        <v>83877608</v>
      </c>
      <c r="O902" s="35">
        <v>273623879</v>
      </c>
      <c r="P902" s="35">
        <v>6458042722</v>
      </c>
      <c r="Q902" s="35">
        <v>5855452148</v>
      </c>
      <c r="R902" s="35">
        <v>353626651</v>
      </c>
    </row>
    <row r="903" spans="1:18" ht="13.5" customHeight="1">
      <c r="A903" s="20">
        <v>899</v>
      </c>
      <c r="B903" s="45" t="s">
        <v>295</v>
      </c>
      <c r="C903" s="44" t="s">
        <v>238</v>
      </c>
      <c r="D903" s="45" t="s">
        <v>360</v>
      </c>
      <c r="E903" s="20">
        <v>52</v>
      </c>
      <c r="F903" s="20">
        <v>2017</v>
      </c>
      <c r="G903" s="20">
        <v>3</v>
      </c>
      <c r="H903" s="20" t="s">
        <v>213</v>
      </c>
      <c r="I903" s="20" t="s">
        <v>51</v>
      </c>
      <c r="J903" s="20">
        <v>9</v>
      </c>
      <c r="K903" s="35">
        <v>564724891</v>
      </c>
      <c r="L903" s="35">
        <v>69407375</v>
      </c>
      <c r="M903" s="35">
        <v>57954797</v>
      </c>
      <c r="N903" s="35">
        <v>90062148</v>
      </c>
      <c r="O903" s="35">
        <v>277360501</v>
      </c>
      <c r="P903" s="35">
        <v>6408083390</v>
      </c>
      <c r="Q903" s="35">
        <v>5786129491</v>
      </c>
      <c r="R903" s="37">
        <v>353511945</v>
      </c>
    </row>
    <row r="904" spans="1:18" ht="13.5" customHeight="1">
      <c r="A904" s="20">
        <v>900</v>
      </c>
      <c r="B904" s="45" t="s">
        <v>295</v>
      </c>
      <c r="C904" s="44" t="s">
        <v>238</v>
      </c>
      <c r="D904" s="45" t="s">
        <v>360</v>
      </c>
      <c r="E904" s="20">
        <v>52</v>
      </c>
      <c r="F904" s="20">
        <v>2017</v>
      </c>
      <c r="G904" s="20">
        <v>4</v>
      </c>
      <c r="H904" s="20" t="s">
        <v>211</v>
      </c>
      <c r="I904" s="20" t="s">
        <v>46</v>
      </c>
      <c r="J904" s="20">
        <v>12</v>
      </c>
      <c r="K904" s="35">
        <v>763633786</v>
      </c>
      <c r="L904" s="35">
        <v>88309617</v>
      </c>
      <c r="M904" s="35">
        <v>69892891</v>
      </c>
      <c r="N904" s="35">
        <v>112988178</v>
      </c>
      <c r="O904" s="35">
        <v>282793878</v>
      </c>
      <c r="P904" s="35">
        <v>6864070824</v>
      </c>
      <c r="Q904" s="35">
        <v>6199413426</v>
      </c>
      <c r="R904" s="37">
        <v>353511708</v>
      </c>
    </row>
    <row r="905" spans="1:18" ht="13.5" customHeight="1">
      <c r="A905" s="20">
        <v>901</v>
      </c>
      <c r="B905" s="45" t="s">
        <v>295</v>
      </c>
      <c r="C905" s="44" t="s">
        <v>238</v>
      </c>
      <c r="D905" s="45" t="s">
        <v>360</v>
      </c>
      <c r="E905" s="20">
        <v>52</v>
      </c>
      <c r="F905" s="20">
        <v>2018</v>
      </c>
      <c r="G905" s="20">
        <v>1</v>
      </c>
      <c r="H905" s="20" t="s">
        <v>257</v>
      </c>
      <c r="I905" s="20" t="s">
        <v>43</v>
      </c>
      <c r="J905" s="20">
        <v>3</v>
      </c>
      <c r="K905" s="35">
        <v>198615156</v>
      </c>
      <c r="L905" s="35">
        <v>33908250</v>
      </c>
      <c r="M905" s="35">
        <v>27863491</v>
      </c>
      <c r="N905" s="35">
        <v>-13623328</v>
      </c>
      <c r="O905" s="35">
        <v>290543690</v>
      </c>
      <c r="P905" s="35">
        <v>6837974136</v>
      </c>
      <c r="Q905" s="35">
        <v>6280004683</v>
      </c>
      <c r="R905" s="37">
        <v>353511708</v>
      </c>
    </row>
    <row r="906" spans="1:18" ht="13.5" customHeight="1">
      <c r="A906" s="20">
        <v>902</v>
      </c>
      <c r="B906" s="45" t="s">
        <v>295</v>
      </c>
      <c r="C906" s="44" t="s">
        <v>238</v>
      </c>
      <c r="D906" s="45" t="s">
        <v>360</v>
      </c>
      <c r="E906" s="20">
        <v>52</v>
      </c>
      <c r="F906" s="20">
        <v>2018</v>
      </c>
      <c r="G906" s="20">
        <v>2</v>
      </c>
      <c r="H906" s="20" t="s">
        <v>264</v>
      </c>
      <c r="I906" s="20" t="s">
        <v>44</v>
      </c>
      <c r="J906" s="20">
        <f>G906*3</f>
        <v>6</v>
      </c>
      <c r="K906" s="37">
        <v>384588423</v>
      </c>
      <c r="L906" s="37">
        <v>65099333</v>
      </c>
      <c r="M906" s="37">
        <v>51552393</v>
      </c>
      <c r="N906" s="37">
        <v>18790718</v>
      </c>
      <c r="O906" s="37">
        <v>276997270</v>
      </c>
      <c r="P906" s="37">
        <v>6613527515</v>
      </c>
      <c r="Q906" s="37">
        <v>6025757689</v>
      </c>
      <c r="R906" s="37">
        <v>353511708</v>
      </c>
    </row>
    <row r="907" spans="1:18" ht="13.5" customHeight="1">
      <c r="A907" s="20">
        <v>903</v>
      </c>
      <c r="B907" s="45" t="s">
        <v>295</v>
      </c>
      <c r="C907" s="44" t="s">
        <v>238</v>
      </c>
      <c r="D907" s="45" t="s">
        <v>360</v>
      </c>
      <c r="E907" s="20">
        <v>52</v>
      </c>
      <c r="F907" s="20">
        <v>2018</v>
      </c>
      <c r="G907" s="20">
        <v>3</v>
      </c>
      <c r="H907" s="20" t="s">
        <v>256</v>
      </c>
      <c r="I907" s="20" t="s">
        <v>51</v>
      </c>
      <c r="J907" s="20">
        <f>G907*3</f>
        <v>9</v>
      </c>
      <c r="K907" s="37">
        <v>572657907</v>
      </c>
      <c r="L907" s="37">
        <v>96321169</v>
      </c>
      <c r="M907" s="37">
        <v>75514547</v>
      </c>
      <c r="N907" s="37">
        <v>50964058</v>
      </c>
      <c r="O907" s="37">
        <v>274761945</v>
      </c>
      <c r="P907" s="37">
        <v>6700885761</v>
      </c>
      <c r="Q907" s="37">
        <v>6081243257</v>
      </c>
      <c r="R907" s="37">
        <v>353511708</v>
      </c>
    </row>
    <row r="908" spans="1:18" ht="13.5" customHeight="1">
      <c r="A908" s="20">
        <v>904</v>
      </c>
      <c r="B908" s="45" t="s">
        <v>295</v>
      </c>
      <c r="C908" s="44" t="s">
        <v>238</v>
      </c>
      <c r="D908" s="45" t="s">
        <v>360</v>
      </c>
      <c r="E908" s="20">
        <v>52</v>
      </c>
      <c r="F908" s="20">
        <v>2018</v>
      </c>
      <c r="G908" s="20">
        <v>4</v>
      </c>
      <c r="H908" s="20" t="s">
        <v>265</v>
      </c>
      <c r="I908" s="20" t="s">
        <v>46</v>
      </c>
      <c r="J908" s="20">
        <v>12</v>
      </c>
      <c r="K908" s="37">
        <v>773338157</v>
      </c>
      <c r="L908" s="37">
        <v>135534498</v>
      </c>
      <c r="M908" s="37">
        <v>102168869</v>
      </c>
      <c r="N908" s="37">
        <v>93292257</v>
      </c>
      <c r="O908" s="37">
        <v>301236950</v>
      </c>
      <c r="P908" s="37">
        <v>8223984226</v>
      </c>
      <c r="Q908" s="37">
        <v>7563911199</v>
      </c>
      <c r="R908" s="37">
        <v>353511708</v>
      </c>
    </row>
    <row r="909" spans="1:18" ht="13.5" customHeight="1">
      <c r="A909" s="20">
        <v>905</v>
      </c>
      <c r="B909" s="45" t="s">
        <v>295</v>
      </c>
      <c r="C909" s="44" t="s">
        <v>238</v>
      </c>
      <c r="D909" s="45" t="s">
        <v>360</v>
      </c>
      <c r="E909" s="20">
        <v>52</v>
      </c>
      <c r="F909" s="20">
        <v>2019</v>
      </c>
      <c r="G909" s="20">
        <v>1</v>
      </c>
      <c r="H909" s="20" t="s">
        <v>277</v>
      </c>
      <c r="I909" s="20" t="s">
        <v>43</v>
      </c>
      <c r="J909" s="20">
        <v>3</v>
      </c>
      <c r="K909" s="37">
        <v>199448108</v>
      </c>
      <c r="L909" s="37">
        <v>37091337</v>
      </c>
      <c r="M909" s="37">
        <v>30587138</v>
      </c>
      <c r="N909" s="37">
        <v>-7358244</v>
      </c>
      <c r="O909" s="37">
        <v>323655199</v>
      </c>
      <c r="P909" s="37">
        <v>7840447793</v>
      </c>
      <c r="Q909" s="37">
        <v>7189357868</v>
      </c>
      <c r="R909" s="37">
        <v>353511708</v>
      </c>
    </row>
    <row r="910" spans="1:18" ht="13.5" customHeight="1">
      <c r="A910" s="20">
        <v>906</v>
      </c>
      <c r="B910" s="45" t="s">
        <v>295</v>
      </c>
      <c r="C910" s="44" t="s">
        <v>238</v>
      </c>
      <c r="D910" s="45" t="s">
        <v>360</v>
      </c>
      <c r="E910" s="20">
        <v>52</v>
      </c>
      <c r="F910" s="20">
        <v>2019</v>
      </c>
      <c r="G910" s="20">
        <v>2</v>
      </c>
      <c r="H910" s="20" t="s">
        <v>278</v>
      </c>
      <c r="I910" s="20" t="s">
        <v>44</v>
      </c>
      <c r="J910" s="20">
        <v>6</v>
      </c>
      <c r="K910" s="37">
        <v>339825337</v>
      </c>
      <c r="L910" s="37">
        <v>73433909</v>
      </c>
      <c r="M910" s="37">
        <v>59491516</v>
      </c>
      <c r="N910" s="37">
        <v>-1665469</v>
      </c>
      <c r="O910" s="37">
        <v>338569560</v>
      </c>
      <c r="P910" s="37">
        <v>8086388698</v>
      </c>
      <c r="Q910" s="37">
        <v>7435072586</v>
      </c>
      <c r="R910" s="37">
        <v>353511708</v>
      </c>
    </row>
    <row r="911" spans="1:18" ht="13.5" customHeight="1">
      <c r="A911" s="20">
        <v>907</v>
      </c>
      <c r="B911" s="45" t="s">
        <v>295</v>
      </c>
      <c r="C911" s="44" t="s">
        <v>238</v>
      </c>
      <c r="D911" s="45" t="s">
        <v>360</v>
      </c>
      <c r="E911" s="20">
        <v>52</v>
      </c>
      <c r="F911" s="20">
        <v>2019</v>
      </c>
      <c r="G911" s="20">
        <v>3</v>
      </c>
      <c r="H911" s="20" t="s">
        <v>279</v>
      </c>
      <c r="I911" s="20" t="s">
        <v>51</v>
      </c>
      <c r="J911" s="20">
        <v>9</v>
      </c>
      <c r="K911" s="37">
        <v>610866075</v>
      </c>
      <c r="L911" s="37">
        <v>109485686</v>
      </c>
      <c r="M911" s="37">
        <v>78838211</v>
      </c>
      <c r="N911" s="37">
        <v>147628</v>
      </c>
      <c r="O911" s="37">
        <v>292403497</v>
      </c>
      <c r="P911" s="37">
        <v>8172834277</v>
      </c>
      <c r="Q911" s="37">
        <v>7512613622</v>
      </c>
      <c r="R911" s="37">
        <v>353511708</v>
      </c>
    </row>
    <row r="912" spans="1:18" ht="13.5" customHeight="1">
      <c r="A912" s="20">
        <v>908</v>
      </c>
      <c r="B912" s="45" t="s">
        <v>295</v>
      </c>
      <c r="C912" s="44" t="s">
        <v>238</v>
      </c>
      <c r="D912" s="45" t="s">
        <v>360</v>
      </c>
      <c r="E912" s="20">
        <v>52</v>
      </c>
      <c r="F912" s="20">
        <v>2020</v>
      </c>
      <c r="G912" s="49">
        <v>1</v>
      </c>
      <c r="H912" s="20" t="s">
        <v>309</v>
      </c>
      <c r="I912" s="20" t="s">
        <v>43</v>
      </c>
      <c r="J912" s="20">
        <v>3</v>
      </c>
      <c r="K912" s="37">
        <v>168082193</v>
      </c>
      <c r="L912" s="37">
        <v>33026128</v>
      </c>
      <c r="M912" s="37">
        <v>24694584</v>
      </c>
      <c r="N912" s="37">
        <v>15583592</v>
      </c>
      <c r="O912" s="37">
        <v>316113388</v>
      </c>
      <c r="P912" s="37">
        <v>8973736791</v>
      </c>
      <c r="Q912" s="37">
        <v>8271014455</v>
      </c>
      <c r="R912" s="37">
        <v>353511708</v>
      </c>
    </row>
    <row r="913" spans="1:18" ht="13.5" customHeight="1">
      <c r="A913" s="20">
        <v>909</v>
      </c>
      <c r="B913" s="45" t="s">
        <v>295</v>
      </c>
      <c r="C913" s="44" t="s">
        <v>238</v>
      </c>
      <c r="D913" s="45" t="s">
        <v>360</v>
      </c>
      <c r="E913" s="20">
        <v>52</v>
      </c>
      <c r="F913" s="20">
        <v>2020</v>
      </c>
      <c r="G913" s="49">
        <v>2</v>
      </c>
      <c r="H913" s="20" t="s">
        <v>310</v>
      </c>
      <c r="I913" s="20" t="s">
        <v>44</v>
      </c>
      <c r="J913" s="20">
        <v>6</v>
      </c>
      <c r="K913" s="37">
        <v>391589734</v>
      </c>
      <c r="L913" s="37">
        <v>64133344</v>
      </c>
      <c r="M913" s="37">
        <v>48534695</v>
      </c>
      <c r="N913" s="37">
        <v>59093845</v>
      </c>
      <c r="O913" s="37">
        <v>312207032</v>
      </c>
      <c r="P913" s="37">
        <v>9392139055</v>
      </c>
      <c r="Q913" s="37">
        <v>8649403856</v>
      </c>
      <c r="R913" s="37">
        <v>353511708</v>
      </c>
    </row>
    <row r="914" spans="1:18" s="42" customFormat="1" ht="13.5" customHeight="1">
      <c r="A914" s="20">
        <v>910</v>
      </c>
      <c r="B914" s="45" t="s">
        <v>293</v>
      </c>
      <c r="C914" s="44" t="s">
        <v>231</v>
      </c>
      <c r="D914" s="45" t="s">
        <v>361</v>
      </c>
      <c r="E914" s="20">
        <v>53</v>
      </c>
      <c r="F914" s="20">
        <v>2014</v>
      </c>
      <c r="G914" s="20">
        <v>4</v>
      </c>
      <c r="H914" s="20" t="s">
        <v>252</v>
      </c>
      <c r="I914" s="20" t="s">
        <v>46</v>
      </c>
      <c r="J914" s="20">
        <v>12</v>
      </c>
      <c r="K914" s="35">
        <v>1303585.8019999999</v>
      </c>
      <c r="L914" s="35">
        <v>185592.93299999999</v>
      </c>
      <c r="M914" s="35">
        <v>156708.60800000001</v>
      </c>
      <c r="N914" s="35">
        <v>156708.60800000001</v>
      </c>
      <c r="O914" s="35">
        <v>1622461.659</v>
      </c>
      <c r="P914" s="35">
        <v>3465630.409</v>
      </c>
      <c r="Q914" s="35">
        <v>1121770.595</v>
      </c>
      <c r="R914" s="35">
        <v>249300.454</v>
      </c>
    </row>
    <row r="915" spans="1:18" ht="13.5" customHeight="1">
      <c r="A915" s="20">
        <v>911</v>
      </c>
      <c r="B915" s="45" t="s">
        <v>293</v>
      </c>
      <c r="C915" s="44" t="s">
        <v>231</v>
      </c>
      <c r="D915" s="45" t="s">
        <v>361</v>
      </c>
      <c r="E915" s="20">
        <v>53</v>
      </c>
      <c r="F915" s="20">
        <v>2015</v>
      </c>
      <c r="G915" s="20">
        <v>4</v>
      </c>
      <c r="H915" s="20" t="s">
        <v>205</v>
      </c>
      <c r="I915" s="20" t="s">
        <v>46</v>
      </c>
      <c r="J915" s="20">
        <v>12</v>
      </c>
      <c r="K915" s="35">
        <v>1370946.9380000001</v>
      </c>
      <c r="L915" s="35">
        <v>175729.481</v>
      </c>
      <c r="M915" s="35">
        <v>146929.09599999999</v>
      </c>
      <c r="N915" s="35"/>
      <c r="O915" s="35">
        <v>1600985.51</v>
      </c>
      <c r="P915" s="35">
        <v>3662008.9750000001</v>
      </c>
      <c r="Q915" s="35">
        <v>1932211.433</v>
      </c>
      <c r="R915" s="35">
        <v>249300.454</v>
      </c>
    </row>
    <row r="916" spans="1:18" ht="13.5" customHeight="1">
      <c r="A916" s="20">
        <v>912</v>
      </c>
      <c r="B916" s="45" t="s">
        <v>293</v>
      </c>
      <c r="C916" s="44" t="s">
        <v>231</v>
      </c>
      <c r="D916" s="45" t="s">
        <v>361</v>
      </c>
      <c r="E916" s="20">
        <v>53</v>
      </c>
      <c r="F916" s="20">
        <v>2016</v>
      </c>
      <c r="G916" s="20">
        <v>4</v>
      </c>
      <c r="H916" s="20" t="s">
        <v>209</v>
      </c>
      <c r="I916" s="20" t="s">
        <v>46</v>
      </c>
      <c r="J916" s="20">
        <v>12</v>
      </c>
      <c r="K916" s="35">
        <v>1352347.969</v>
      </c>
      <c r="L916" s="35">
        <v>96545.975999999995</v>
      </c>
      <c r="M916" s="35">
        <v>79600.69</v>
      </c>
      <c r="N916" s="35">
        <v>79600.69</v>
      </c>
      <c r="O916" s="35">
        <v>1612912.801</v>
      </c>
      <c r="P916" s="35">
        <v>3819833.4589999998</v>
      </c>
      <c r="Q916" s="35">
        <v>2010435.227</v>
      </c>
      <c r="R916" s="35">
        <v>249300.454</v>
      </c>
    </row>
    <row r="917" spans="1:18" ht="13.5" customHeight="1">
      <c r="A917" s="20">
        <v>913</v>
      </c>
      <c r="B917" s="45" t="s">
        <v>293</v>
      </c>
      <c r="C917" s="44" t="s">
        <v>231</v>
      </c>
      <c r="D917" s="45" t="s">
        <v>361</v>
      </c>
      <c r="E917" s="20">
        <v>53</v>
      </c>
      <c r="F917" s="20">
        <v>2017</v>
      </c>
      <c r="G917" s="20">
        <v>1</v>
      </c>
      <c r="H917" s="20" t="s">
        <v>210</v>
      </c>
      <c r="I917" s="20" t="s">
        <v>51</v>
      </c>
      <c r="J917" s="20">
        <v>3</v>
      </c>
      <c r="K917" s="35">
        <v>319403.07299999997</v>
      </c>
      <c r="L917" s="35">
        <v>18713.291000000001</v>
      </c>
      <c r="M917" s="35">
        <v>17213.291000000001</v>
      </c>
      <c r="N917" s="35"/>
      <c r="O917" s="35">
        <v>2629729.253</v>
      </c>
      <c r="P917" s="35">
        <v>3855453.09</v>
      </c>
      <c r="Q917" s="35">
        <v>1987610.4839999999</v>
      </c>
      <c r="R917" s="35">
        <v>249300.454</v>
      </c>
    </row>
    <row r="918" spans="1:18" ht="13.5" customHeight="1">
      <c r="A918" s="20">
        <v>914</v>
      </c>
      <c r="B918" s="45" t="s">
        <v>293</v>
      </c>
      <c r="C918" s="44" t="s">
        <v>231</v>
      </c>
      <c r="D918" s="45" t="s">
        <v>361</v>
      </c>
      <c r="E918" s="20">
        <v>53</v>
      </c>
      <c r="F918" s="20">
        <v>2017</v>
      </c>
      <c r="G918" s="20">
        <v>2</v>
      </c>
      <c r="H918" s="20" t="s">
        <v>212</v>
      </c>
      <c r="I918" s="20" t="s">
        <v>44</v>
      </c>
      <c r="J918" s="20">
        <v>6</v>
      </c>
      <c r="K918" s="35">
        <v>737484.853</v>
      </c>
      <c r="L918" s="35">
        <v>110017.71</v>
      </c>
      <c r="M918" s="35">
        <v>109517.71</v>
      </c>
      <c r="N918" s="35"/>
      <c r="O918" s="35">
        <v>2600781.3679999998</v>
      </c>
      <c r="P918" s="35">
        <v>4016781.1880000001</v>
      </c>
      <c r="Q918" s="35">
        <v>2097865.6239999998</v>
      </c>
      <c r="R918" s="35">
        <v>249300.454</v>
      </c>
    </row>
    <row r="919" spans="1:18" ht="13.5" customHeight="1">
      <c r="A919" s="20">
        <v>915</v>
      </c>
      <c r="B919" s="45" t="s">
        <v>293</v>
      </c>
      <c r="C919" s="44" t="s">
        <v>231</v>
      </c>
      <c r="D919" s="45" t="s">
        <v>361</v>
      </c>
      <c r="E919" s="20">
        <v>53</v>
      </c>
      <c r="F919" s="20">
        <v>2017</v>
      </c>
      <c r="G919" s="20">
        <v>3</v>
      </c>
      <c r="H919" s="20" t="s">
        <v>213</v>
      </c>
      <c r="I919" s="20" t="s">
        <v>51</v>
      </c>
      <c r="J919" s="20">
        <v>9</v>
      </c>
      <c r="K919" s="35">
        <v>1130853.6270000001</v>
      </c>
      <c r="L919" s="35">
        <v>165651.44899999999</v>
      </c>
      <c r="M919" s="35">
        <v>159651.44899999999</v>
      </c>
      <c r="N919" s="35"/>
      <c r="O919" s="35">
        <v>2618155.9810000001</v>
      </c>
      <c r="P919" s="35">
        <v>3951187.1779999998</v>
      </c>
      <c r="Q919" s="35">
        <v>1982137.4979999999</v>
      </c>
      <c r="R919" s="35">
        <v>249300.454</v>
      </c>
    </row>
    <row r="920" spans="1:18" ht="13.5" customHeight="1">
      <c r="A920" s="20">
        <v>916</v>
      </c>
      <c r="B920" s="45" t="s">
        <v>293</v>
      </c>
      <c r="C920" s="21" t="s">
        <v>231</v>
      </c>
      <c r="D920" s="45" t="s">
        <v>361</v>
      </c>
      <c r="E920" s="20">
        <v>53</v>
      </c>
      <c r="F920" s="20">
        <v>2017</v>
      </c>
      <c r="G920" s="20">
        <v>4</v>
      </c>
      <c r="H920" s="20" t="s">
        <v>211</v>
      </c>
      <c r="I920" s="20" t="s">
        <v>46</v>
      </c>
      <c r="J920" s="20">
        <f>G920*3</f>
        <v>12</v>
      </c>
      <c r="K920" s="37">
        <v>1485458</v>
      </c>
      <c r="L920" s="37">
        <v>-970735</v>
      </c>
      <c r="M920" s="37">
        <v>-1212036</v>
      </c>
      <c r="N920" s="37">
        <v>1673744</v>
      </c>
      <c r="O920" s="37">
        <v>5882493</v>
      </c>
      <c r="P920" s="37">
        <v>6086196</v>
      </c>
      <c r="Q920" s="37">
        <v>2603056</v>
      </c>
      <c r="R920" s="37">
        <v>249300</v>
      </c>
    </row>
    <row r="921" spans="1:18" ht="13.5" customHeight="1">
      <c r="A921" s="20">
        <v>917</v>
      </c>
      <c r="B921" s="45" t="s">
        <v>293</v>
      </c>
      <c r="C921" s="21" t="s">
        <v>231</v>
      </c>
      <c r="D921" s="45" t="s">
        <v>361</v>
      </c>
      <c r="E921" s="20">
        <v>53</v>
      </c>
      <c r="F921" s="20">
        <v>2018</v>
      </c>
      <c r="G921" s="20">
        <v>1</v>
      </c>
      <c r="H921" s="20" t="s">
        <v>257</v>
      </c>
      <c r="I921" s="20" t="s">
        <v>43</v>
      </c>
      <c r="J921" s="20">
        <f>G921*3</f>
        <v>3</v>
      </c>
      <c r="K921" s="37">
        <v>362234.734</v>
      </c>
      <c r="L921" s="37">
        <v>-66511.205000000002</v>
      </c>
      <c r="M921" s="37">
        <v>-66511.202999999994</v>
      </c>
      <c r="N921" s="37"/>
      <c r="O921" s="37">
        <v>5934135</v>
      </c>
      <c r="P921" s="37">
        <v>6988252</v>
      </c>
      <c r="Q921" s="37">
        <v>3571622</v>
      </c>
      <c r="R921" s="37">
        <v>249300</v>
      </c>
    </row>
    <row r="922" spans="1:18" ht="13.5" customHeight="1">
      <c r="A922" s="20">
        <v>918</v>
      </c>
      <c r="B922" s="45" t="s">
        <v>293</v>
      </c>
      <c r="C922" s="21" t="s">
        <v>231</v>
      </c>
      <c r="D922" s="45" t="s">
        <v>361</v>
      </c>
      <c r="E922" s="20">
        <v>53</v>
      </c>
      <c r="F922" s="20">
        <v>2018</v>
      </c>
      <c r="G922" s="20">
        <v>2</v>
      </c>
      <c r="H922" s="20" t="s">
        <v>264</v>
      </c>
      <c r="I922" s="20" t="s">
        <v>44</v>
      </c>
      <c r="J922" s="20">
        <f>G922*3</f>
        <v>6</v>
      </c>
      <c r="K922" s="37">
        <v>772825.53899999999</v>
      </c>
      <c r="L922" s="37">
        <v>-104563.16800000001</v>
      </c>
      <c r="M922" s="37">
        <v>-104563.16800000001</v>
      </c>
      <c r="N922" s="37"/>
      <c r="O922" s="37">
        <v>5882493</v>
      </c>
      <c r="P922" s="37">
        <v>6993968</v>
      </c>
      <c r="Q922" s="37">
        <v>3615390</v>
      </c>
      <c r="R922" s="37">
        <v>249300</v>
      </c>
    </row>
    <row r="923" spans="1:18" ht="13.5" customHeight="1">
      <c r="A923" s="20">
        <v>919</v>
      </c>
      <c r="B923" s="45" t="s">
        <v>293</v>
      </c>
      <c r="C923" s="21" t="s">
        <v>231</v>
      </c>
      <c r="D923" s="45" t="s">
        <v>361</v>
      </c>
      <c r="E923" s="20">
        <v>53</v>
      </c>
      <c r="F923" s="20">
        <v>2018</v>
      </c>
      <c r="G923" s="20">
        <v>3</v>
      </c>
      <c r="H923" s="20" t="s">
        <v>256</v>
      </c>
      <c r="I923" s="20" t="s">
        <v>51</v>
      </c>
      <c r="J923" s="20">
        <v>9</v>
      </c>
      <c r="K923" s="37">
        <v>1117639.3289999999</v>
      </c>
      <c r="L923" s="37">
        <v>-66147.209000000003</v>
      </c>
      <c r="M923" s="37">
        <v>-66147.209000000003</v>
      </c>
      <c r="N923" s="37"/>
      <c r="O923" s="37">
        <v>5882493</v>
      </c>
      <c r="P923" s="37">
        <v>6985376</v>
      </c>
      <c r="Q923" s="37">
        <v>3568382</v>
      </c>
      <c r="R923" s="37">
        <v>249300</v>
      </c>
    </row>
    <row r="924" spans="1:18" ht="13.5" customHeight="1">
      <c r="A924" s="20">
        <v>920</v>
      </c>
      <c r="B924" s="45" t="s">
        <v>293</v>
      </c>
      <c r="C924" s="21" t="s">
        <v>231</v>
      </c>
      <c r="D924" s="45" t="s">
        <v>361</v>
      </c>
      <c r="E924" s="20">
        <v>53</v>
      </c>
      <c r="F924" s="20">
        <v>2018</v>
      </c>
      <c r="G924" s="20">
        <v>4</v>
      </c>
      <c r="H924" s="20" t="s">
        <v>265</v>
      </c>
      <c r="I924" s="20" t="s">
        <v>46</v>
      </c>
      <c r="J924" s="20">
        <v>12</v>
      </c>
      <c r="K924" s="37">
        <v>1472720</v>
      </c>
      <c r="L924" s="37">
        <v>-225735</v>
      </c>
      <c r="M924" s="37">
        <v>-328468</v>
      </c>
      <c r="N924" s="37">
        <v>-328468</v>
      </c>
      <c r="O924" s="37">
        <v>5652111</v>
      </c>
      <c r="P924" s="37">
        <v>5953075</v>
      </c>
      <c r="Q924" s="37">
        <v>2798403</v>
      </c>
      <c r="R924" s="37">
        <v>249300</v>
      </c>
    </row>
    <row r="925" spans="1:18" ht="13.5" customHeight="1">
      <c r="A925" s="20">
        <v>921</v>
      </c>
      <c r="B925" s="45" t="s">
        <v>293</v>
      </c>
      <c r="C925" s="21" t="s">
        <v>231</v>
      </c>
      <c r="D925" s="45" t="s">
        <v>361</v>
      </c>
      <c r="E925" s="20">
        <v>53</v>
      </c>
      <c r="F925" s="20">
        <v>2019</v>
      </c>
      <c r="G925" s="20">
        <v>1</v>
      </c>
      <c r="H925" s="20" t="s">
        <v>277</v>
      </c>
      <c r="I925" s="20" t="s">
        <v>43</v>
      </c>
      <c r="J925" s="20">
        <v>3</v>
      </c>
      <c r="K925" s="37">
        <v>332147.42700000003</v>
      </c>
      <c r="L925" s="37">
        <v>-53920.332999999999</v>
      </c>
      <c r="M925" s="37">
        <v>-53920.332999999999</v>
      </c>
      <c r="N925" s="37"/>
      <c r="O925" s="37">
        <v>6057492.216</v>
      </c>
      <c r="P925" s="37">
        <v>6377752.915</v>
      </c>
      <c r="Q925" s="37">
        <v>3289257.9360000002</v>
      </c>
      <c r="R925" s="37">
        <v>249300.454</v>
      </c>
    </row>
    <row r="926" spans="1:18" ht="13.5" customHeight="1">
      <c r="A926" s="20">
        <v>922</v>
      </c>
      <c r="B926" s="45" t="s">
        <v>293</v>
      </c>
      <c r="C926" s="21" t="s">
        <v>231</v>
      </c>
      <c r="D926" s="45" t="s">
        <v>361</v>
      </c>
      <c r="E926" s="20">
        <v>53</v>
      </c>
      <c r="F926" s="20">
        <v>2019</v>
      </c>
      <c r="G926" s="20">
        <v>2</v>
      </c>
      <c r="H926" s="20" t="s">
        <v>278</v>
      </c>
      <c r="I926" s="20" t="s">
        <v>44</v>
      </c>
      <c r="J926" s="20">
        <v>6</v>
      </c>
      <c r="K926" s="37">
        <v>658995</v>
      </c>
      <c r="L926" s="37">
        <v>-97726</v>
      </c>
      <c r="M926" s="37">
        <v>-97726</v>
      </c>
      <c r="N926" s="37"/>
      <c r="O926" s="37">
        <v>5933991</v>
      </c>
      <c r="P926" s="37">
        <v>6373982</v>
      </c>
      <c r="Q926" s="37">
        <v>3317036</v>
      </c>
      <c r="R926" s="37">
        <v>249300</v>
      </c>
    </row>
    <row r="927" spans="1:18" ht="13.5" customHeight="1">
      <c r="A927" s="20">
        <v>923</v>
      </c>
      <c r="B927" s="45" t="s">
        <v>293</v>
      </c>
      <c r="C927" s="21" t="s">
        <v>231</v>
      </c>
      <c r="D927" s="45" t="s">
        <v>361</v>
      </c>
      <c r="E927" s="20">
        <v>53</v>
      </c>
      <c r="F927" s="20">
        <v>2019</v>
      </c>
      <c r="G927" s="20">
        <v>3</v>
      </c>
      <c r="H927" s="20" t="s">
        <v>279</v>
      </c>
      <c r="I927" s="20" t="s">
        <v>51</v>
      </c>
      <c r="J927" s="20">
        <v>9</v>
      </c>
      <c r="K927" s="37">
        <v>975964</v>
      </c>
      <c r="L927" s="37">
        <v>-124769</v>
      </c>
      <c r="M927" s="37">
        <v>-124769</v>
      </c>
      <c r="N927" s="37"/>
      <c r="O927" s="37">
        <v>5952953</v>
      </c>
      <c r="P927" s="37">
        <v>6397132</v>
      </c>
      <c r="Q927" s="37">
        <v>3367229</v>
      </c>
      <c r="R927" s="37">
        <v>249300</v>
      </c>
    </row>
    <row r="928" spans="1:18" ht="13.5" customHeight="1">
      <c r="A928" s="20">
        <v>924</v>
      </c>
      <c r="B928" s="45" t="s">
        <v>293</v>
      </c>
      <c r="C928" s="21" t="s">
        <v>231</v>
      </c>
      <c r="D928" s="45" t="s">
        <v>361</v>
      </c>
      <c r="E928" s="20">
        <v>53</v>
      </c>
      <c r="F928" s="20">
        <v>2019</v>
      </c>
      <c r="G928" s="20">
        <v>4</v>
      </c>
      <c r="H928" s="20" t="s">
        <v>281</v>
      </c>
      <c r="I928" s="20" t="s">
        <v>46</v>
      </c>
      <c r="J928" s="20">
        <v>12</v>
      </c>
      <c r="K928" s="37">
        <v>1277416</v>
      </c>
      <c r="L928" s="37">
        <v>-225717</v>
      </c>
      <c r="M928" s="37">
        <v>-225717</v>
      </c>
      <c r="N928" s="37">
        <v>-225717</v>
      </c>
      <c r="O928" s="37">
        <v>5946889</v>
      </c>
      <c r="P928" s="37">
        <v>6316931</v>
      </c>
      <c r="Q928" s="37">
        <v>3387976</v>
      </c>
      <c r="R928" s="37">
        <v>249300</v>
      </c>
    </row>
    <row r="929" spans="1:18" ht="13.5" customHeight="1">
      <c r="A929" s="20">
        <v>925</v>
      </c>
      <c r="B929" s="45" t="s">
        <v>293</v>
      </c>
      <c r="C929" s="21" t="s">
        <v>231</v>
      </c>
      <c r="D929" s="45" t="s">
        <v>361</v>
      </c>
      <c r="E929" s="20">
        <v>53</v>
      </c>
      <c r="F929" s="20">
        <v>2020</v>
      </c>
      <c r="G929" s="49">
        <v>1</v>
      </c>
      <c r="H929" s="20" t="s">
        <v>309</v>
      </c>
      <c r="I929" s="20" t="s">
        <v>43</v>
      </c>
      <c r="J929" s="20">
        <v>3</v>
      </c>
      <c r="K929" s="37">
        <v>273599</v>
      </c>
      <c r="L929" s="37">
        <v>-75890</v>
      </c>
      <c r="M929" s="37">
        <v>-75890</v>
      </c>
      <c r="N929" s="37"/>
      <c r="O929" s="37">
        <v>5866295</v>
      </c>
      <c r="P929" s="37">
        <v>6322067</v>
      </c>
      <c r="Q929" s="37">
        <v>3557066</v>
      </c>
      <c r="R929" s="37">
        <v>249300</v>
      </c>
    </row>
    <row r="930" spans="1:18" ht="13.5" customHeight="1">
      <c r="A930" s="20">
        <v>926</v>
      </c>
      <c r="B930" s="45" t="s">
        <v>293</v>
      </c>
      <c r="C930" s="21" t="s">
        <v>231</v>
      </c>
      <c r="D930" s="45" t="s">
        <v>361</v>
      </c>
      <c r="E930" s="20">
        <v>53</v>
      </c>
      <c r="F930" s="20">
        <v>2020</v>
      </c>
      <c r="G930" s="49">
        <v>2</v>
      </c>
      <c r="H930" s="20" t="s">
        <v>310</v>
      </c>
      <c r="I930" s="20" t="s">
        <v>44</v>
      </c>
      <c r="J930" s="20">
        <v>6</v>
      </c>
      <c r="K930" s="37">
        <v>501555</v>
      </c>
      <c r="L930" s="37">
        <v>-154199</v>
      </c>
      <c r="M930" s="37">
        <v>-154199</v>
      </c>
      <c r="N930" s="37"/>
      <c r="O930" s="37">
        <v>5882695</v>
      </c>
      <c r="P930" s="37">
        <v>6270909</v>
      </c>
      <c r="Q930" s="37">
        <v>3584217</v>
      </c>
      <c r="R930" s="37">
        <v>249300</v>
      </c>
    </row>
    <row r="931" spans="1:18" ht="13.5" customHeight="1">
      <c r="A931" s="20">
        <v>927</v>
      </c>
      <c r="B931" s="45" t="s">
        <v>303</v>
      </c>
      <c r="C931" s="44" t="s">
        <v>66</v>
      </c>
      <c r="D931" s="45" t="s">
        <v>362</v>
      </c>
      <c r="E931" s="20">
        <v>54</v>
      </c>
      <c r="F931" s="20">
        <v>2015</v>
      </c>
      <c r="G931" s="20">
        <v>1</v>
      </c>
      <c r="H931" s="20" t="s">
        <v>202</v>
      </c>
      <c r="I931" s="20" t="s">
        <v>56</v>
      </c>
      <c r="J931" s="20">
        <v>3</v>
      </c>
      <c r="K931" s="35">
        <v>15222.35</v>
      </c>
      <c r="L931" s="35">
        <v>-5702.17</v>
      </c>
      <c r="M931" s="35">
        <v>-5702.17</v>
      </c>
      <c r="N931" s="35"/>
      <c r="O931" s="35">
        <v>1091047.9369999999</v>
      </c>
      <c r="P931" s="35">
        <v>1182560.2409999999</v>
      </c>
      <c r="Q931" s="35">
        <v>645873.973</v>
      </c>
      <c r="R931" s="35">
        <v>60000</v>
      </c>
    </row>
    <row r="932" spans="1:18" ht="13.5" customHeight="1">
      <c r="A932" s="20">
        <v>928</v>
      </c>
      <c r="B932" s="45" t="s">
        <v>303</v>
      </c>
      <c r="C932" s="44" t="s">
        <v>66</v>
      </c>
      <c r="D932" s="45" t="s">
        <v>362</v>
      </c>
      <c r="E932" s="20">
        <v>54</v>
      </c>
      <c r="F932" s="20">
        <v>2015</v>
      </c>
      <c r="G932" s="20">
        <v>2</v>
      </c>
      <c r="H932" s="20" t="s">
        <v>203</v>
      </c>
      <c r="I932" s="20" t="s">
        <v>57</v>
      </c>
      <c r="J932" s="20">
        <v>6</v>
      </c>
      <c r="K932" s="35">
        <v>21824.805</v>
      </c>
      <c r="L932" s="35">
        <v>-6933.6949999999997</v>
      </c>
      <c r="M932" s="35">
        <v>-6933.6949999999997</v>
      </c>
      <c r="N932" s="35"/>
      <c r="O932" s="35">
        <v>1092461.429</v>
      </c>
      <c r="P932" s="35">
        <v>1183239.7220000001</v>
      </c>
      <c r="Q932" s="35">
        <f>634635.176+3847.541</f>
        <v>638482.71699999995</v>
      </c>
      <c r="R932" s="35">
        <v>60000</v>
      </c>
    </row>
    <row r="933" spans="1:18" ht="13.5" customHeight="1">
      <c r="A933" s="20">
        <v>929</v>
      </c>
      <c r="B933" s="45" t="s">
        <v>303</v>
      </c>
      <c r="C933" s="44" t="s">
        <v>66</v>
      </c>
      <c r="D933" s="45" t="s">
        <v>362</v>
      </c>
      <c r="E933" s="20">
        <v>54</v>
      </c>
      <c r="F933" s="20">
        <v>2015</v>
      </c>
      <c r="G933" s="20">
        <v>3</v>
      </c>
      <c r="H933" s="20" t="s">
        <v>204</v>
      </c>
      <c r="I933" s="20" t="s">
        <v>58</v>
      </c>
      <c r="J933" s="20">
        <v>9</v>
      </c>
      <c r="K933" s="35">
        <v>37025.205000000002</v>
      </c>
      <c r="L933" s="35">
        <v>-14205.370999999999</v>
      </c>
      <c r="M933" s="35">
        <v>-14205.370999999999</v>
      </c>
      <c r="N933" s="35"/>
      <c r="O933" s="35">
        <v>1093874.9210000001</v>
      </c>
      <c r="P933" s="35">
        <v>1189370.04</v>
      </c>
      <c r="Q933" s="35">
        <v>625457.43000000005</v>
      </c>
      <c r="R933" s="35">
        <v>60000</v>
      </c>
    </row>
    <row r="934" spans="1:18" ht="13.5" customHeight="1">
      <c r="A934" s="20">
        <v>930</v>
      </c>
      <c r="B934" s="45" t="s">
        <v>303</v>
      </c>
      <c r="C934" s="44" t="s">
        <v>66</v>
      </c>
      <c r="D934" s="45" t="s">
        <v>362</v>
      </c>
      <c r="E934" s="20">
        <v>54</v>
      </c>
      <c r="F934" s="20">
        <v>2015</v>
      </c>
      <c r="G934" s="20">
        <v>4</v>
      </c>
      <c r="H934" s="20" t="s">
        <v>205</v>
      </c>
      <c r="I934" s="20" t="s">
        <v>55</v>
      </c>
      <c r="J934" s="20">
        <v>12</v>
      </c>
      <c r="K934" s="35">
        <v>72212.376000000004</v>
      </c>
      <c r="L934" s="35">
        <v>-34729.542000000001</v>
      </c>
      <c r="M934" s="35">
        <v>-34729.542000000001</v>
      </c>
      <c r="N934" s="35"/>
      <c r="O934" s="35">
        <v>1093452.298</v>
      </c>
      <c r="P934" s="35">
        <v>1180871.155</v>
      </c>
      <c r="Q934" s="35">
        <v>638482.71600000001</v>
      </c>
      <c r="R934" s="35">
        <v>60000</v>
      </c>
    </row>
    <row r="935" spans="1:18" ht="13.5" customHeight="1">
      <c r="A935" s="20">
        <v>931</v>
      </c>
      <c r="B935" s="45" t="s">
        <v>303</v>
      </c>
      <c r="C935" s="44" t="s">
        <v>66</v>
      </c>
      <c r="D935" s="45" t="s">
        <v>362</v>
      </c>
      <c r="E935" s="20">
        <v>54</v>
      </c>
      <c r="F935" s="20">
        <v>2016</v>
      </c>
      <c r="G935" s="20">
        <v>2</v>
      </c>
      <c r="H935" s="20" t="s">
        <v>207</v>
      </c>
      <c r="I935" s="20" t="s">
        <v>57</v>
      </c>
      <c r="J935" s="20">
        <v>6</v>
      </c>
      <c r="K935" s="35">
        <v>28906.79</v>
      </c>
      <c r="L935" s="35">
        <v>-9426.7870000000003</v>
      </c>
      <c r="M935" s="35">
        <v>-9426.7870000000003</v>
      </c>
      <c r="N935" s="35"/>
      <c r="O935" s="35">
        <v>1087512.425</v>
      </c>
      <c r="P935" s="35">
        <v>1183239.7220000001</v>
      </c>
      <c r="Q935" s="35">
        <v>650278.071</v>
      </c>
      <c r="R935" s="35">
        <v>60000</v>
      </c>
    </row>
    <row r="936" spans="1:18" ht="13.5" customHeight="1">
      <c r="A936" s="20">
        <v>932</v>
      </c>
      <c r="B936" s="45" t="s">
        <v>303</v>
      </c>
      <c r="C936" s="44" t="s">
        <v>66</v>
      </c>
      <c r="D936" s="45" t="s">
        <v>362</v>
      </c>
      <c r="E936" s="20">
        <v>54</v>
      </c>
      <c r="F936" s="20">
        <v>2016</v>
      </c>
      <c r="G936" s="20">
        <v>3</v>
      </c>
      <c r="H936" s="20" t="s">
        <v>208</v>
      </c>
      <c r="I936" s="20" t="s">
        <v>58</v>
      </c>
      <c r="J936" s="20">
        <v>9</v>
      </c>
      <c r="K936" s="35">
        <v>43596.32</v>
      </c>
      <c r="L936" s="35">
        <v>-16019.887000000001</v>
      </c>
      <c r="M936" s="35">
        <v>-16019.887000000001</v>
      </c>
      <c r="N936" s="35"/>
      <c r="O936" s="35">
        <v>1084081.9129999999</v>
      </c>
      <c r="P936" s="35">
        <v>1183982.2790000001</v>
      </c>
      <c r="Q936" s="35">
        <v>657613.728</v>
      </c>
      <c r="R936" s="35">
        <v>60000</v>
      </c>
    </row>
    <row r="937" spans="1:18" ht="13.5" customHeight="1">
      <c r="A937" s="20">
        <v>933</v>
      </c>
      <c r="B937" s="45" t="s">
        <v>303</v>
      </c>
      <c r="C937" s="21" t="s">
        <v>66</v>
      </c>
      <c r="D937" s="45" t="s">
        <v>362</v>
      </c>
      <c r="E937" s="20">
        <v>54</v>
      </c>
      <c r="F937" s="20">
        <v>2017</v>
      </c>
      <c r="G937" s="20">
        <v>4</v>
      </c>
      <c r="H937" s="20" t="s">
        <v>211</v>
      </c>
      <c r="I937" s="20" t="s">
        <v>55</v>
      </c>
      <c r="J937" s="20">
        <f>G937*3</f>
        <v>12</v>
      </c>
      <c r="K937" s="37">
        <v>20774.577000000001</v>
      </c>
      <c r="L937" s="37">
        <v>-5960.8010000000004</v>
      </c>
      <c r="M937" s="37">
        <v>-5960.8010000000004</v>
      </c>
      <c r="N937" s="37">
        <v>-5960.8010000000004</v>
      </c>
      <c r="O937" s="37">
        <v>1059017.2860000001</v>
      </c>
      <c r="P937" s="37">
        <v>1166618.9180000001</v>
      </c>
      <c r="Q937" s="37">
        <v>657936.19299999997</v>
      </c>
      <c r="R937" s="37">
        <v>60000</v>
      </c>
    </row>
    <row r="938" spans="1:18" ht="13.5" customHeight="1">
      <c r="A938" s="20">
        <v>934</v>
      </c>
      <c r="B938" s="45" t="s">
        <v>303</v>
      </c>
      <c r="C938" s="21" t="s">
        <v>66</v>
      </c>
      <c r="D938" s="45" t="s">
        <v>362</v>
      </c>
      <c r="E938" s="20">
        <v>54</v>
      </c>
      <c r="F938" s="20">
        <v>2018</v>
      </c>
      <c r="G938" s="20">
        <v>1</v>
      </c>
      <c r="H938" s="20" t="s">
        <v>257</v>
      </c>
      <c r="I938" s="20" t="s">
        <v>56</v>
      </c>
      <c r="J938" s="20">
        <v>3</v>
      </c>
      <c r="K938" s="37">
        <v>762.74</v>
      </c>
      <c r="L938" s="37"/>
      <c r="M938" s="37"/>
      <c r="N938" s="37"/>
      <c r="O938" s="37">
        <v>1047926.969</v>
      </c>
      <c r="P938" s="37">
        <v>1153880.122</v>
      </c>
      <c r="Q938" s="37">
        <v>657958.53799999994</v>
      </c>
      <c r="R938" s="37">
        <v>60000</v>
      </c>
    </row>
    <row r="939" spans="1:18" s="43" customFormat="1" ht="13.5" customHeight="1">
      <c r="A939" s="20">
        <v>937</v>
      </c>
      <c r="B939" s="45" t="s">
        <v>303</v>
      </c>
      <c r="C939" s="21" t="s">
        <v>66</v>
      </c>
      <c r="D939" s="45" t="s">
        <v>362</v>
      </c>
      <c r="E939" s="20">
        <v>54</v>
      </c>
      <c r="F939" s="20">
        <v>2018</v>
      </c>
      <c r="G939" s="20">
        <v>2</v>
      </c>
      <c r="H939" s="20" t="s">
        <v>264</v>
      </c>
      <c r="I939" s="20" t="s">
        <v>57</v>
      </c>
      <c r="J939" s="20">
        <v>6</v>
      </c>
      <c r="K939" s="37"/>
      <c r="L939" s="37"/>
      <c r="M939" s="37"/>
      <c r="N939" s="37"/>
      <c r="O939" s="37"/>
      <c r="P939" s="37">
        <v>17891.878000000001</v>
      </c>
      <c r="Q939" s="37">
        <v>23939.210999999999</v>
      </c>
      <c r="R939" s="37">
        <v>60000</v>
      </c>
    </row>
    <row r="940" spans="1:18" ht="13.5" customHeight="1">
      <c r="A940" s="20">
        <v>935</v>
      </c>
      <c r="B940" s="45" t="s">
        <v>303</v>
      </c>
      <c r="C940" s="21" t="s">
        <v>66</v>
      </c>
      <c r="D940" s="45" t="s">
        <v>362</v>
      </c>
      <c r="E940" s="20">
        <v>54</v>
      </c>
      <c r="F940" s="20">
        <v>2019</v>
      </c>
      <c r="G940" s="20">
        <v>1</v>
      </c>
      <c r="H940" s="20" t="s">
        <v>277</v>
      </c>
      <c r="I940" s="20" t="s">
        <v>56</v>
      </c>
      <c r="J940" s="20">
        <v>3</v>
      </c>
      <c r="K940" s="37"/>
      <c r="L940" s="37"/>
      <c r="M940" s="37">
        <v>-39371</v>
      </c>
      <c r="N940" s="37"/>
      <c r="O940" s="37" t="s">
        <v>289</v>
      </c>
      <c r="P940" s="37" t="s">
        <v>289</v>
      </c>
      <c r="Q940" s="37" t="s">
        <v>289</v>
      </c>
      <c r="R940" s="37" t="s">
        <v>289</v>
      </c>
    </row>
    <row r="941" spans="1:18" ht="13.5" customHeight="1">
      <c r="A941" s="20">
        <v>938</v>
      </c>
      <c r="B941" s="45" t="s">
        <v>303</v>
      </c>
      <c r="C941" s="21" t="s">
        <v>66</v>
      </c>
      <c r="D941" s="45" t="s">
        <v>362</v>
      </c>
      <c r="E941" s="20">
        <v>54</v>
      </c>
      <c r="F941" s="20">
        <v>2019</v>
      </c>
      <c r="G941" s="49">
        <v>2</v>
      </c>
      <c r="H941" s="20" t="s">
        <v>278</v>
      </c>
      <c r="I941" s="20" t="s">
        <v>57</v>
      </c>
      <c r="J941" s="20">
        <v>6</v>
      </c>
      <c r="K941" s="37"/>
      <c r="L941" s="37"/>
      <c r="M941" s="37"/>
      <c r="N941" s="37"/>
      <c r="O941" s="37">
        <v>5484804</v>
      </c>
      <c r="P941" s="37">
        <v>5655283</v>
      </c>
      <c r="Q941" s="37">
        <v>1270978</v>
      </c>
      <c r="R941" s="37">
        <v>100000</v>
      </c>
    </row>
    <row r="942" spans="1:18" ht="13.5" customHeight="1">
      <c r="A942" s="20">
        <v>936</v>
      </c>
      <c r="B942" s="45" t="s">
        <v>303</v>
      </c>
      <c r="C942" s="21" t="s">
        <v>66</v>
      </c>
      <c r="D942" s="45" t="s">
        <v>362</v>
      </c>
      <c r="E942" s="20">
        <v>54</v>
      </c>
      <c r="F942" s="20">
        <v>2019</v>
      </c>
      <c r="G942" s="20">
        <v>4</v>
      </c>
      <c r="H942" s="20" t="s">
        <v>281</v>
      </c>
      <c r="I942" s="20" t="s">
        <v>304</v>
      </c>
      <c r="J942" s="20">
        <v>3</v>
      </c>
      <c r="K942" s="37">
        <v>70</v>
      </c>
      <c r="L942" s="37">
        <v>-831855</v>
      </c>
      <c r="M942" s="37">
        <v>-831855</v>
      </c>
      <c r="N942" s="37">
        <v>-831855</v>
      </c>
      <c r="O942" s="37">
        <v>5485210</v>
      </c>
      <c r="P942" s="37">
        <v>5658233</v>
      </c>
      <c r="Q942" s="37">
        <v>1198193</v>
      </c>
      <c r="R942" s="37">
        <v>161000000</v>
      </c>
    </row>
    <row r="943" spans="1:18" ht="13.5" customHeight="1">
      <c r="A943" s="20">
        <v>939</v>
      </c>
      <c r="B943" s="45" t="s">
        <v>303</v>
      </c>
      <c r="C943" s="21" t="s">
        <v>66</v>
      </c>
      <c r="D943" s="45" t="s">
        <v>362</v>
      </c>
      <c r="E943" s="20">
        <v>54</v>
      </c>
      <c r="F943" s="20">
        <v>2020</v>
      </c>
      <c r="G943" s="46">
        <v>3</v>
      </c>
      <c r="H943" s="47" t="s">
        <v>311</v>
      </c>
      <c r="I943" s="47" t="s">
        <v>55</v>
      </c>
      <c r="J943" s="46">
        <v>12</v>
      </c>
      <c r="K943" s="37"/>
      <c r="L943" s="37"/>
      <c r="M943" s="37"/>
      <c r="N943" s="37"/>
      <c r="O943" s="37">
        <v>5484508</v>
      </c>
      <c r="P943" s="37">
        <v>5652801</v>
      </c>
      <c r="Q943" s="37">
        <v>1320700</v>
      </c>
      <c r="R943" s="37">
        <v>1000000</v>
      </c>
    </row>
    <row r="944" spans="1:18" ht="13.5" customHeight="1">
      <c r="A944" s="20">
        <v>940</v>
      </c>
      <c r="B944" s="45" t="s">
        <v>287</v>
      </c>
      <c r="C944" s="44" t="s">
        <v>158</v>
      </c>
      <c r="D944" s="45" t="s">
        <v>363</v>
      </c>
      <c r="E944" s="20">
        <v>55</v>
      </c>
      <c r="F944" s="20">
        <v>2015</v>
      </c>
      <c r="G944" s="20">
        <v>1</v>
      </c>
      <c r="H944" s="20" t="s">
        <v>202</v>
      </c>
      <c r="I944" s="20" t="s">
        <v>43</v>
      </c>
      <c r="J944" s="20">
        <v>3</v>
      </c>
      <c r="K944" s="35">
        <v>1125826</v>
      </c>
      <c r="L944" s="35">
        <v>161915</v>
      </c>
      <c r="M944" s="35">
        <v>112053</v>
      </c>
      <c r="N944" s="35">
        <v>79230</v>
      </c>
      <c r="O944" s="35">
        <v>919757</v>
      </c>
      <c r="P944" s="35">
        <v>9529159</v>
      </c>
      <c r="Q944" s="35">
        <v>5451647</v>
      </c>
      <c r="R944" s="35">
        <v>7000000</v>
      </c>
    </row>
    <row r="945" spans="1:18" ht="13.5" customHeight="1">
      <c r="A945" s="20">
        <v>941</v>
      </c>
      <c r="B945" s="45" t="s">
        <v>287</v>
      </c>
      <c r="C945" s="44" t="s">
        <v>158</v>
      </c>
      <c r="D945" s="45" t="s">
        <v>363</v>
      </c>
      <c r="E945" s="20">
        <v>55</v>
      </c>
      <c r="F945" s="20">
        <v>2015</v>
      </c>
      <c r="G945" s="20">
        <v>2</v>
      </c>
      <c r="H945" s="20" t="s">
        <v>203</v>
      </c>
      <c r="I945" s="20" t="s">
        <v>44</v>
      </c>
      <c r="J945" s="20">
        <v>6</v>
      </c>
      <c r="K945" s="35">
        <v>2226194</v>
      </c>
      <c r="L945" s="35">
        <v>-200763</v>
      </c>
      <c r="M945" s="35">
        <v>-249615</v>
      </c>
      <c r="N945" s="35">
        <v>-349726</v>
      </c>
      <c r="O945" s="35">
        <v>919361</v>
      </c>
      <c r="P945" s="35">
        <v>9428200</v>
      </c>
      <c r="Q945" s="35">
        <v>5779734</v>
      </c>
      <c r="R945" s="35">
        <v>7000000</v>
      </c>
    </row>
    <row r="946" spans="1:18" ht="13.5" customHeight="1">
      <c r="A946" s="20">
        <v>942</v>
      </c>
      <c r="B946" s="45" t="s">
        <v>287</v>
      </c>
      <c r="C946" s="44" t="s">
        <v>158</v>
      </c>
      <c r="D946" s="45" t="s">
        <v>363</v>
      </c>
      <c r="E946" s="20">
        <v>55</v>
      </c>
      <c r="F946" s="20">
        <v>2015</v>
      </c>
      <c r="G946" s="20">
        <v>3</v>
      </c>
      <c r="H946" s="20" t="s">
        <v>204</v>
      </c>
      <c r="I946" s="20" t="s">
        <v>51</v>
      </c>
      <c r="J946" s="20">
        <v>9</v>
      </c>
      <c r="K946" s="35">
        <v>3458662</v>
      </c>
      <c r="L946" s="35">
        <v>-484219</v>
      </c>
      <c r="M946" s="35">
        <v>-543016</v>
      </c>
      <c r="N946" s="35">
        <v>-576710</v>
      </c>
      <c r="O946" s="35">
        <v>908802</v>
      </c>
      <c r="P946" s="35">
        <v>9204386</v>
      </c>
      <c r="Q946" s="35">
        <v>5782812</v>
      </c>
      <c r="R946" s="35">
        <v>7000000</v>
      </c>
    </row>
    <row r="947" spans="1:18" ht="13.5" customHeight="1">
      <c r="A947" s="20">
        <v>943</v>
      </c>
      <c r="B947" s="45" t="s">
        <v>287</v>
      </c>
      <c r="C947" s="44" t="s">
        <v>158</v>
      </c>
      <c r="D947" s="45" t="s">
        <v>363</v>
      </c>
      <c r="E947" s="20">
        <v>55</v>
      </c>
      <c r="F947" s="20">
        <v>2015</v>
      </c>
      <c r="G947" s="20">
        <v>4</v>
      </c>
      <c r="H947" s="20" t="s">
        <v>205</v>
      </c>
      <c r="I947" s="20" t="s">
        <v>46</v>
      </c>
      <c r="J947" s="20">
        <v>12</v>
      </c>
      <c r="K947" s="35">
        <v>4776660</v>
      </c>
      <c r="L947" s="35">
        <v>-508500</v>
      </c>
      <c r="M947" s="35">
        <v>-601661</v>
      </c>
      <c r="N947" s="35">
        <v>-605336</v>
      </c>
      <c r="O947" s="35">
        <v>3427816</v>
      </c>
      <c r="P947" s="35">
        <v>11845987</v>
      </c>
      <c r="Q947" s="35">
        <v>5844056</v>
      </c>
      <c r="R947" s="35">
        <v>7000000</v>
      </c>
    </row>
    <row r="948" spans="1:18" ht="13.5" customHeight="1">
      <c r="A948" s="20">
        <v>944</v>
      </c>
      <c r="B948" s="45" t="s">
        <v>287</v>
      </c>
      <c r="C948" s="44" t="s">
        <v>136</v>
      </c>
      <c r="D948" s="45" t="s">
        <v>363</v>
      </c>
      <c r="E948" s="20">
        <v>55</v>
      </c>
      <c r="F948" s="20">
        <v>2016</v>
      </c>
      <c r="G948" s="20">
        <v>1</v>
      </c>
      <c r="H948" s="20" t="s">
        <v>206</v>
      </c>
      <c r="I948" s="20" t="s">
        <v>43</v>
      </c>
      <c r="J948" s="20">
        <v>3</v>
      </c>
      <c r="K948" s="35">
        <v>1119334</v>
      </c>
      <c r="L948" s="35">
        <v>-89293</v>
      </c>
      <c r="M948" s="35">
        <v>-132388</v>
      </c>
      <c r="N948" s="35">
        <v>-140458</v>
      </c>
      <c r="O948" s="35">
        <v>3417146</v>
      </c>
      <c r="P948" s="35">
        <v>11606580</v>
      </c>
      <c r="Q948" s="35">
        <v>5745107</v>
      </c>
      <c r="R948" s="35">
        <v>7000000</v>
      </c>
    </row>
    <row r="949" spans="1:18" ht="13.5" customHeight="1">
      <c r="A949" s="20">
        <v>945</v>
      </c>
      <c r="B949" s="45" t="s">
        <v>287</v>
      </c>
      <c r="C949" s="44" t="s">
        <v>136</v>
      </c>
      <c r="D949" s="45" t="s">
        <v>363</v>
      </c>
      <c r="E949" s="20">
        <v>55</v>
      </c>
      <c r="F949" s="20">
        <v>2016</v>
      </c>
      <c r="G949" s="20">
        <v>2</v>
      </c>
      <c r="H949" s="20" t="s">
        <v>207</v>
      </c>
      <c r="I949" s="20" t="s">
        <v>44</v>
      </c>
      <c r="J949" s="20">
        <v>6</v>
      </c>
      <c r="K949" s="35">
        <v>2354967</v>
      </c>
      <c r="L949" s="35">
        <v>-1507352</v>
      </c>
      <c r="M949" s="35">
        <v>-1585887</v>
      </c>
      <c r="N949" s="35">
        <v>-1331778</v>
      </c>
      <c r="O949" s="35">
        <v>3408929</v>
      </c>
      <c r="P949" s="35">
        <v>12704560</v>
      </c>
      <c r="Q949" s="35">
        <v>8034407</v>
      </c>
      <c r="R949" s="35">
        <v>7000000</v>
      </c>
    </row>
    <row r="950" spans="1:18" ht="13.5" customHeight="1">
      <c r="A950" s="20">
        <v>946</v>
      </c>
      <c r="B950" s="45" t="s">
        <v>287</v>
      </c>
      <c r="C950" s="44" t="s">
        <v>136</v>
      </c>
      <c r="D950" s="45" t="s">
        <v>363</v>
      </c>
      <c r="E950" s="20">
        <v>55</v>
      </c>
      <c r="F950" s="20">
        <v>2016</v>
      </c>
      <c r="G950" s="20">
        <v>3</v>
      </c>
      <c r="H950" s="20" t="s">
        <v>208</v>
      </c>
      <c r="I950" s="20" t="s">
        <v>51</v>
      </c>
      <c r="J950" s="20">
        <v>9</v>
      </c>
      <c r="K950" s="35">
        <v>3538185</v>
      </c>
      <c r="L950" s="35">
        <v>-1866015</v>
      </c>
      <c r="M950" s="35">
        <v>-2001916</v>
      </c>
      <c r="N950" s="35">
        <v>-1709523</v>
      </c>
      <c r="O950" s="35">
        <v>3407834</v>
      </c>
      <c r="P950" s="35">
        <v>13133909</v>
      </c>
      <c r="Q950" s="35">
        <v>8491476</v>
      </c>
      <c r="R950" s="35">
        <v>7000000</v>
      </c>
    </row>
    <row r="951" spans="1:18" ht="13.5" customHeight="1">
      <c r="A951" s="20">
        <v>947</v>
      </c>
      <c r="B951" s="45" t="s">
        <v>287</v>
      </c>
      <c r="C951" s="44" t="s">
        <v>136</v>
      </c>
      <c r="D951" s="45" t="s">
        <v>363</v>
      </c>
      <c r="E951" s="20">
        <v>55</v>
      </c>
      <c r="F951" s="20">
        <v>2016</v>
      </c>
      <c r="G951" s="20">
        <v>4</v>
      </c>
      <c r="H951" s="20" t="s">
        <v>209</v>
      </c>
      <c r="I951" s="20" t="s">
        <v>46</v>
      </c>
      <c r="J951" s="20">
        <v>12</v>
      </c>
      <c r="K951" s="35">
        <v>4621785</v>
      </c>
      <c r="L951" s="35">
        <v>-1541674</v>
      </c>
      <c r="M951" s="35">
        <v>-1706885</v>
      </c>
      <c r="N951" s="35">
        <v>-1729008</v>
      </c>
      <c r="O951" s="35">
        <v>3391045</v>
      </c>
      <c r="P951" s="35">
        <v>10269880</v>
      </c>
      <c r="Q951" s="35">
        <v>4919764</v>
      </c>
      <c r="R951" s="35">
        <v>7000000</v>
      </c>
    </row>
    <row r="952" spans="1:18" ht="13.5" customHeight="1">
      <c r="A952" s="20">
        <v>948</v>
      </c>
      <c r="B952" s="45" t="s">
        <v>287</v>
      </c>
      <c r="C952" s="44" t="s">
        <v>136</v>
      </c>
      <c r="D952" s="45" t="s">
        <v>363</v>
      </c>
      <c r="E952" s="20">
        <v>55</v>
      </c>
      <c r="F952" s="20">
        <v>2017</v>
      </c>
      <c r="G952" s="20">
        <v>1</v>
      </c>
      <c r="H952" s="20" t="s">
        <v>210</v>
      </c>
      <c r="I952" s="20" t="s">
        <v>43</v>
      </c>
      <c r="J952" s="20">
        <v>3</v>
      </c>
      <c r="K952" s="35">
        <v>1031643</v>
      </c>
      <c r="L952" s="35">
        <v>337884</v>
      </c>
      <c r="M952" s="35">
        <v>296356</v>
      </c>
      <c r="N952" s="35">
        <v>296356</v>
      </c>
      <c r="O952" s="35">
        <v>3374765</v>
      </c>
      <c r="P952" s="35">
        <v>11198700</v>
      </c>
      <c r="Q952" s="35">
        <v>5552228</v>
      </c>
      <c r="R952" s="35">
        <v>7000000</v>
      </c>
    </row>
    <row r="953" spans="1:18" ht="13.5" customHeight="1">
      <c r="A953" s="20">
        <v>949</v>
      </c>
      <c r="B953" s="45" t="s">
        <v>287</v>
      </c>
      <c r="C953" s="44" t="s">
        <v>136</v>
      </c>
      <c r="D953" s="45" t="s">
        <v>363</v>
      </c>
      <c r="E953" s="20">
        <v>55</v>
      </c>
      <c r="F953" s="20">
        <v>2017</v>
      </c>
      <c r="G953" s="20">
        <v>2</v>
      </c>
      <c r="H953" s="20" t="s">
        <v>212</v>
      </c>
      <c r="I953" s="20" t="s">
        <v>44</v>
      </c>
      <c r="J953" s="20">
        <v>6</v>
      </c>
      <c r="K953" s="35">
        <v>1649696</v>
      </c>
      <c r="L953" s="35">
        <v>247168</v>
      </c>
      <c r="M953" s="35">
        <v>171436</v>
      </c>
      <c r="N953" s="35">
        <v>171436</v>
      </c>
      <c r="O953" s="35">
        <v>3366796</v>
      </c>
      <c r="P953" s="35">
        <v>11062775</v>
      </c>
      <c r="Q953" s="35">
        <v>5541224</v>
      </c>
      <c r="R953" s="35">
        <v>7000000</v>
      </c>
    </row>
    <row r="954" spans="1:18" ht="13.5" customHeight="1">
      <c r="A954" s="20">
        <v>950</v>
      </c>
      <c r="B954" s="45" t="s">
        <v>287</v>
      </c>
      <c r="C954" s="44" t="s">
        <v>136</v>
      </c>
      <c r="D954" s="45" t="s">
        <v>363</v>
      </c>
      <c r="E954" s="20">
        <v>55</v>
      </c>
      <c r="F954" s="20">
        <v>2017</v>
      </c>
      <c r="G954" s="20">
        <v>3</v>
      </c>
      <c r="H954" s="20" t="s">
        <v>213</v>
      </c>
      <c r="I954" s="20" t="s">
        <v>51</v>
      </c>
      <c r="J954" s="20">
        <v>9</v>
      </c>
      <c r="K954" s="35">
        <v>2332386</v>
      </c>
      <c r="L954" s="35">
        <v>-234881</v>
      </c>
      <c r="M954" s="35">
        <v>-268334</v>
      </c>
      <c r="N954" s="35">
        <v>-268334</v>
      </c>
      <c r="O954" s="35">
        <v>3365400</v>
      </c>
      <c r="P954" s="35">
        <v>11411662</v>
      </c>
      <c r="Q954" s="35">
        <v>7607182</v>
      </c>
      <c r="R954" s="35">
        <v>7000000</v>
      </c>
    </row>
    <row r="955" spans="1:18" ht="13.5" customHeight="1">
      <c r="A955" s="20">
        <v>951</v>
      </c>
      <c r="B955" s="45" t="s">
        <v>287</v>
      </c>
      <c r="C955" s="44" t="s">
        <v>136</v>
      </c>
      <c r="D955" s="45" t="s">
        <v>363</v>
      </c>
      <c r="E955" s="20">
        <v>55</v>
      </c>
      <c r="F955" s="20">
        <v>2017</v>
      </c>
      <c r="G955" s="20">
        <v>4</v>
      </c>
      <c r="H955" s="20" t="s">
        <v>211</v>
      </c>
      <c r="I955" s="20" t="s">
        <v>46</v>
      </c>
      <c r="J955" s="20">
        <v>12</v>
      </c>
      <c r="K955" s="35">
        <v>3055478</v>
      </c>
      <c r="L955" s="35">
        <v>42387</v>
      </c>
      <c r="M955" s="35">
        <v>5673</v>
      </c>
      <c r="N955" s="35">
        <v>206092</v>
      </c>
      <c r="O955" s="35">
        <v>3551091</v>
      </c>
      <c r="P955" s="35">
        <v>11347092</v>
      </c>
      <c r="Q955" s="35">
        <v>7068174</v>
      </c>
      <c r="R955" s="35">
        <v>7000000</v>
      </c>
    </row>
    <row r="956" spans="1:18" ht="13.5" customHeight="1">
      <c r="A956" s="20">
        <v>952</v>
      </c>
      <c r="B956" s="45" t="s">
        <v>287</v>
      </c>
      <c r="C956" s="44" t="s">
        <v>158</v>
      </c>
      <c r="D956" s="45" t="s">
        <v>363</v>
      </c>
      <c r="E956" s="20">
        <v>55</v>
      </c>
      <c r="F956" s="20">
        <v>2018</v>
      </c>
      <c r="G956" s="20">
        <v>1</v>
      </c>
      <c r="H956" s="20" t="s">
        <v>257</v>
      </c>
      <c r="I956" s="20" t="s">
        <v>43</v>
      </c>
      <c r="J956" s="20">
        <v>3</v>
      </c>
      <c r="K956" s="35">
        <v>814240</v>
      </c>
      <c r="L956" s="35">
        <v>-237629</v>
      </c>
      <c r="M956" s="35">
        <v>-295903</v>
      </c>
      <c r="N956" s="35">
        <v>-295903</v>
      </c>
      <c r="O956" s="35">
        <v>3558497</v>
      </c>
      <c r="P956" s="35">
        <v>13456992</v>
      </c>
      <c r="Q956" s="35">
        <v>9475802</v>
      </c>
      <c r="R956" s="35">
        <v>7000000</v>
      </c>
    </row>
    <row r="957" spans="1:18" ht="13.5" customHeight="1">
      <c r="A957" s="20">
        <v>953</v>
      </c>
      <c r="B957" s="45" t="s">
        <v>287</v>
      </c>
      <c r="C957" s="21" t="s">
        <v>158</v>
      </c>
      <c r="D957" s="45" t="s">
        <v>363</v>
      </c>
      <c r="E957" s="20">
        <v>55</v>
      </c>
      <c r="F957" s="20">
        <v>2018</v>
      </c>
      <c r="G957" s="20">
        <v>2</v>
      </c>
      <c r="H957" s="20" t="s">
        <v>264</v>
      </c>
      <c r="I957" s="20" t="s">
        <v>44</v>
      </c>
      <c r="J957" s="20">
        <f>G957*3</f>
        <v>6</v>
      </c>
      <c r="K957" s="37">
        <v>1583761</v>
      </c>
      <c r="L957" s="37">
        <v>-588008</v>
      </c>
      <c r="M957" s="37">
        <v>-622908</v>
      </c>
      <c r="N957" s="37">
        <v>-622908</v>
      </c>
      <c r="O957" s="37">
        <v>3537085</v>
      </c>
      <c r="P957" s="37">
        <v>12832826</v>
      </c>
      <c r="Q957" s="37">
        <v>9178641</v>
      </c>
      <c r="R957" s="37">
        <v>7000000</v>
      </c>
    </row>
    <row r="958" spans="1:18" ht="13.5" customHeight="1">
      <c r="A958" s="20">
        <v>954</v>
      </c>
      <c r="B958" s="45" t="s">
        <v>287</v>
      </c>
      <c r="C958" s="21" t="s">
        <v>273</v>
      </c>
      <c r="D958" s="45" t="s">
        <v>363</v>
      </c>
      <c r="E958" s="20">
        <v>55</v>
      </c>
      <c r="F958" s="20">
        <v>2018</v>
      </c>
      <c r="G958" s="20">
        <v>3</v>
      </c>
      <c r="H958" s="20" t="s">
        <v>256</v>
      </c>
      <c r="I958" s="20" t="s">
        <v>51</v>
      </c>
      <c r="J958" s="20">
        <v>9</v>
      </c>
      <c r="K958" s="37">
        <v>2375533</v>
      </c>
      <c r="L958" s="37">
        <v>-376844</v>
      </c>
      <c r="M958" s="37">
        <v>-416994</v>
      </c>
      <c r="N958" s="37">
        <v>-416994</v>
      </c>
      <c r="O958" s="37">
        <v>3527754</v>
      </c>
      <c r="P958" s="37">
        <v>12597676</v>
      </c>
      <c r="Q958" s="37">
        <v>8737577</v>
      </c>
      <c r="R958" s="37">
        <v>7000000</v>
      </c>
    </row>
    <row r="959" spans="1:18" ht="13.5" customHeight="1">
      <c r="A959" s="20">
        <v>955</v>
      </c>
      <c r="B959" s="45" t="s">
        <v>287</v>
      </c>
      <c r="C959" s="21" t="s">
        <v>273</v>
      </c>
      <c r="D959" s="45" t="s">
        <v>363</v>
      </c>
      <c r="E959" s="20">
        <v>55</v>
      </c>
      <c r="F959" s="20">
        <v>2018</v>
      </c>
      <c r="G959" s="20">
        <v>4</v>
      </c>
      <c r="H959" s="20" t="s">
        <v>265</v>
      </c>
      <c r="I959" s="20" t="s">
        <v>46</v>
      </c>
      <c r="J959" s="20">
        <v>12</v>
      </c>
      <c r="K959" s="37">
        <v>3148371</v>
      </c>
      <c r="L959" s="37">
        <v>1653</v>
      </c>
      <c r="M959" s="37">
        <v>-41442</v>
      </c>
      <c r="N959" s="37">
        <v>-40542</v>
      </c>
      <c r="O959" s="37">
        <v>942127</v>
      </c>
      <c r="P959" s="37">
        <v>12278752</v>
      </c>
      <c r="Q959" s="37">
        <v>8042083</v>
      </c>
      <c r="R959" s="37">
        <v>7000000</v>
      </c>
    </row>
    <row r="960" spans="1:18" ht="13.5" customHeight="1">
      <c r="A960" s="20">
        <v>956</v>
      </c>
      <c r="B960" s="45" t="s">
        <v>287</v>
      </c>
      <c r="C960" s="21" t="s">
        <v>273</v>
      </c>
      <c r="D960" s="45" t="s">
        <v>363</v>
      </c>
      <c r="E960" s="20">
        <v>55</v>
      </c>
      <c r="F960" s="20">
        <v>2019</v>
      </c>
      <c r="G960" s="20">
        <v>1</v>
      </c>
      <c r="H960" s="20" t="s">
        <v>277</v>
      </c>
      <c r="I960" s="20" t="s">
        <v>43</v>
      </c>
      <c r="J960" s="20">
        <v>3</v>
      </c>
      <c r="K960" s="37">
        <v>742425</v>
      </c>
      <c r="L960" s="37">
        <v>-197836</v>
      </c>
      <c r="M960" s="37">
        <v>-222445</v>
      </c>
      <c r="N960" s="37">
        <v>-222445</v>
      </c>
      <c r="O960" s="37">
        <v>970436</v>
      </c>
      <c r="P960" s="37">
        <v>12374205</v>
      </c>
      <c r="Q960" s="37">
        <v>8359981</v>
      </c>
      <c r="R960" s="37">
        <v>7000000</v>
      </c>
    </row>
    <row r="961" spans="1:18" ht="13.5" customHeight="1">
      <c r="A961" s="20">
        <v>957</v>
      </c>
      <c r="B961" s="45" t="s">
        <v>287</v>
      </c>
      <c r="C961" s="21" t="s">
        <v>273</v>
      </c>
      <c r="D961" s="45" t="s">
        <v>363</v>
      </c>
      <c r="E961" s="20">
        <v>55</v>
      </c>
      <c r="F961" s="20">
        <v>2019</v>
      </c>
      <c r="G961" s="20">
        <v>2</v>
      </c>
      <c r="H961" s="20" t="s">
        <v>278</v>
      </c>
      <c r="I961" s="20" t="s">
        <v>44</v>
      </c>
      <c r="J961" s="20">
        <v>6</v>
      </c>
      <c r="K961" s="37">
        <v>1409000</v>
      </c>
      <c r="L961" s="37">
        <v>-146214</v>
      </c>
      <c r="M961" s="37">
        <v>-174492</v>
      </c>
      <c r="N961" s="37">
        <v>-174492</v>
      </c>
      <c r="O961" s="37">
        <v>943000</v>
      </c>
      <c r="P961" s="37">
        <v>11942000</v>
      </c>
      <c r="Q961" s="37">
        <v>7895000</v>
      </c>
      <c r="R961" s="37">
        <v>7000000</v>
      </c>
    </row>
    <row r="962" spans="1:18" ht="13.5" customHeight="1">
      <c r="A962" s="20">
        <v>958</v>
      </c>
      <c r="B962" s="45" t="s">
        <v>287</v>
      </c>
      <c r="C962" s="21" t="s">
        <v>273</v>
      </c>
      <c r="D962" s="45" t="s">
        <v>363</v>
      </c>
      <c r="E962" s="20">
        <v>55</v>
      </c>
      <c r="F962" s="20">
        <v>2019</v>
      </c>
      <c r="G962" s="20">
        <v>3</v>
      </c>
      <c r="H962" s="20" t="s">
        <v>279</v>
      </c>
      <c r="I962" s="20" t="s">
        <v>51</v>
      </c>
      <c r="J962" s="20">
        <v>9</v>
      </c>
      <c r="K962" s="37">
        <v>2200576</v>
      </c>
      <c r="L962" s="37">
        <v>-327359</v>
      </c>
      <c r="M962" s="37">
        <v>-365625</v>
      </c>
      <c r="N962" s="37">
        <v>-365625</v>
      </c>
      <c r="O962" s="37">
        <v>938827</v>
      </c>
      <c r="P962" s="37">
        <v>11917823</v>
      </c>
      <c r="Q962" s="37">
        <v>8061633</v>
      </c>
      <c r="R962" s="37">
        <v>7000000</v>
      </c>
    </row>
    <row r="963" spans="1:18" ht="13.5" customHeight="1">
      <c r="A963" s="20">
        <v>959</v>
      </c>
      <c r="B963" s="45" t="s">
        <v>287</v>
      </c>
      <c r="C963" s="21" t="s">
        <v>273</v>
      </c>
      <c r="D963" s="45" t="s">
        <v>363</v>
      </c>
      <c r="E963" s="20">
        <v>55</v>
      </c>
      <c r="F963" s="20">
        <v>2019</v>
      </c>
      <c r="G963" s="20">
        <v>4</v>
      </c>
      <c r="H963" s="20" t="s">
        <v>281</v>
      </c>
      <c r="I963" s="20" t="s">
        <v>46</v>
      </c>
      <c r="J963" s="20">
        <v>12</v>
      </c>
      <c r="K963" s="37">
        <v>3008562</v>
      </c>
      <c r="L963" s="37">
        <v>-145093</v>
      </c>
      <c r="M963" s="37">
        <v>-198046</v>
      </c>
      <c r="N963" s="37">
        <v>-199294</v>
      </c>
      <c r="O963" s="37">
        <v>922599</v>
      </c>
      <c r="P963" s="37">
        <v>11177960</v>
      </c>
      <c r="Q963" s="37">
        <v>7155439</v>
      </c>
      <c r="R963" s="37">
        <v>7000000</v>
      </c>
    </row>
    <row r="964" spans="1:18" ht="13.5" customHeight="1">
      <c r="A964" s="20">
        <v>960</v>
      </c>
      <c r="B964" s="45" t="s">
        <v>287</v>
      </c>
      <c r="C964" s="21" t="s">
        <v>273</v>
      </c>
      <c r="D964" s="45" t="s">
        <v>363</v>
      </c>
      <c r="E964" s="20">
        <v>55</v>
      </c>
      <c r="F964" s="20">
        <v>2020</v>
      </c>
      <c r="G964" s="49">
        <v>1</v>
      </c>
      <c r="H964" s="20" t="s">
        <v>309</v>
      </c>
      <c r="I964" s="20" t="s">
        <v>43</v>
      </c>
      <c r="J964" s="20">
        <v>3</v>
      </c>
      <c r="K964" s="37">
        <v>915874</v>
      </c>
      <c r="L964" s="37">
        <v>-747568</v>
      </c>
      <c r="M964" s="37">
        <v>-763906</v>
      </c>
      <c r="N964" s="37">
        <v>-763906</v>
      </c>
      <c r="O964" s="37">
        <v>923786</v>
      </c>
      <c r="P964" s="37">
        <v>11655424</v>
      </c>
      <c r="Q964" s="37">
        <v>8430598</v>
      </c>
      <c r="R964" s="37">
        <v>7000000</v>
      </c>
    </row>
    <row r="965" spans="1:18" ht="13.5" customHeight="1">
      <c r="A965" s="20">
        <v>961</v>
      </c>
      <c r="B965" s="45" t="s">
        <v>287</v>
      </c>
      <c r="C965" s="21" t="s">
        <v>273</v>
      </c>
      <c r="D965" s="45" t="s">
        <v>363</v>
      </c>
      <c r="E965" s="20">
        <v>55</v>
      </c>
      <c r="F965" s="20">
        <v>2020</v>
      </c>
      <c r="G965" s="49">
        <v>2</v>
      </c>
      <c r="H965" s="20" t="s">
        <v>310</v>
      </c>
      <c r="I965" s="20" t="s">
        <v>44</v>
      </c>
      <c r="J965" s="20">
        <v>6</v>
      </c>
      <c r="K965" s="37">
        <v>1868918</v>
      </c>
      <c r="L965" s="37">
        <v>-561591</v>
      </c>
      <c r="M965" s="37">
        <v>-592446</v>
      </c>
      <c r="N965" s="37">
        <v>-592446</v>
      </c>
      <c r="O965" s="37">
        <v>900987</v>
      </c>
      <c r="P965" s="37">
        <v>11668296</v>
      </c>
      <c r="Q965" s="37">
        <v>8296126</v>
      </c>
      <c r="R965" s="37">
        <v>7000000</v>
      </c>
    </row>
    <row r="966" spans="1:18" ht="13.5" customHeight="1">
      <c r="A966" s="20">
        <v>962</v>
      </c>
      <c r="B966" s="45" t="s">
        <v>287</v>
      </c>
      <c r="C966" s="21" t="s">
        <v>273</v>
      </c>
      <c r="D966" s="45" t="s">
        <v>363</v>
      </c>
      <c r="E966" s="20">
        <v>55</v>
      </c>
      <c r="F966" s="20">
        <v>2020</v>
      </c>
      <c r="G966" s="46">
        <v>3</v>
      </c>
      <c r="H966" s="47" t="s">
        <v>311</v>
      </c>
      <c r="I966" s="47"/>
      <c r="J966" s="46"/>
      <c r="K966" s="37"/>
      <c r="L966" s="37"/>
      <c r="M966" s="37"/>
      <c r="N966" s="37"/>
      <c r="O966" s="37"/>
      <c r="P966" s="37"/>
      <c r="Q966" s="37"/>
      <c r="R966" s="37"/>
    </row>
    <row r="967" spans="1:18" ht="13.5" customHeight="1">
      <c r="A967" s="20">
        <v>963</v>
      </c>
      <c r="B967" s="45" t="s">
        <v>290</v>
      </c>
      <c r="C967" s="44" t="s">
        <v>165</v>
      </c>
      <c r="D967" s="45" t="s">
        <v>364</v>
      </c>
      <c r="E967" s="20">
        <v>56</v>
      </c>
      <c r="F967" s="20">
        <v>2015</v>
      </c>
      <c r="G967" s="20">
        <v>1</v>
      </c>
      <c r="H967" s="20" t="s">
        <v>202</v>
      </c>
      <c r="I967" s="20" t="s">
        <v>43</v>
      </c>
      <c r="J967" s="20">
        <v>3</v>
      </c>
      <c r="K967" s="35">
        <v>39735910</v>
      </c>
      <c r="L967" s="35">
        <v>183687</v>
      </c>
      <c r="M967" s="35">
        <v>183687</v>
      </c>
      <c r="N967" s="35">
        <v>183687</v>
      </c>
      <c r="O967" s="35">
        <v>6018445</v>
      </c>
      <c r="P967" s="35">
        <v>27010050</v>
      </c>
      <c r="Q967" s="35">
        <v>18406191</v>
      </c>
      <c r="R967" s="35">
        <v>652072</v>
      </c>
    </row>
    <row r="968" spans="1:18" ht="13.5" customHeight="1">
      <c r="A968" s="20">
        <v>964</v>
      </c>
      <c r="B968" s="45" t="s">
        <v>290</v>
      </c>
      <c r="C968" s="44" t="s">
        <v>165</v>
      </c>
      <c r="D968" s="45" t="s">
        <v>364</v>
      </c>
      <c r="E968" s="20">
        <v>56</v>
      </c>
      <c r="F968" s="20">
        <v>2015</v>
      </c>
      <c r="G968" s="20">
        <v>3</v>
      </c>
      <c r="H968" s="20" t="s">
        <v>204</v>
      </c>
      <c r="I968" s="20" t="s">
        <v>51</v>
      </c>
      <c r="J968" s="20">
        <v>9</v>
      </c>
      <c r="K968" s="35">
        <v>69993274</v>
      </c>
      <c r="L968" s="35">
        <v>1011486</v>
      </c>
      <c r="M968" s="35">
        <v>687803</v>
      </c>
      <c r="N968" s="35">
        <v>687803</v>
      </c>
      <c r="O968" s="35">
        <v>5884573</v>
      </c>
      <c r="P968" s="35">
        <v>14695648</v>
      </c>
      <c r="Q968" s="35">
        <v>5981353</v>
      </c>
      <c r="R968" s="35">
        <v>652072</v>
      </c>
    </row>
    <row r="969" spans="1:18" ht="13.5" customHeight="1">
      <c r="A969" s="20">
        <v>965</v>
      </c>
      <c r="B969" s="45" t="s">
        <v>290</v>
      </c>
      <c r="C969" s="44" t="s">
        <v>165</v>
      </c>
      <c r="D969" s="45" t="s">
        <v>364</v>
      </c>
      <c r="E969" s="20">
        <v>56</v>
      </c>
      <c r="F969" s="20">
        <v>2015</v>
      </c>
      <c r="G969" s="20">
        <v>4</v>
      </c>
      <c r="H969" s="20" t="s">
        <v>205</v>
      </c>
      <c r="I969" s="20" t="s">
        <v>46</v>
      </c>
      <c r="J969" s="20">
        <v>12</v>
      </c>
      <c r="K969" s="35">
        <v>92065354</v>
      </c>
      <c r="L969" s="35">
        <v>1306585</v>
      </c>
      <c r="M969" s="35">
        <v>1278073</v>
      </c>
      <c r="N969" s="35">
        <v>1264133</v>
      </c>
      <c r="O969" s="35">
        <v>5867837</v>
      </c>
      <c r="P969" s="35">
        <v>28565409</v>
      </c>
      <c r="Q969" s="35">
        <v>18881104</v>
      </c>
      <c r="R969" s="35">
        <v>652072</v>
      </c>
    </row>
    <row r="970" spans="1:18" ht="13.5" customHeight="1">
      <c r="A970" s="20">
        <v>966</v>
      </c>
      <c r="B970" s="45" t="s">
        <v>290</v>
      </c>
      <c r="C970" s="44" t="s">
        <v>137</v>
      </c>
      <c r="D970" s="45" t="s">
        <v>364</v>
      </c>
      <c r="E970" s="20">
        <v>56</v>
      </c>
      <c r="F970" s="20">
        <v>2016</v>
      </c>
      <c r="G970" s="20">
        <v>1</v>
      </c>
      <c r="H970" s="20" t="s">
        <v>206</v>
      </c>
      <c r="I970" s="20" t="s">
        <v>43</v>
      </c>
      <c r="J970" s="20">
        <v>3</v>
      </c>
      <c r="K970" s="35">
        <v>18336119</v>
      </c>
      <c r="L970" s="35">
        <v>428165</v>
      </c>
      <c r="M970" s="35">
        <v>291152</v>
      </c>
      <c r="N970" s="35">
        <v>291152</v>
      </c>
      <c r="O970" s="35">
        <v>5815040</v>
      </c>
      <c r="P970" s="35">
        <v>24899036</v>
      </c>
      <c r="Q970" s="35">
        <v>14923578</v>
      </c>
      <c r="R970" s="35">
        <v>652072</v>
      </c>
    </row>
    <row r="971" spans="1:18" ht="13.5" customHeight="1">
      <c r="A971" s="20">
        <v>967</v>
      </c>
      <c r="B971" s="45" t="s">
        <v>290</v>
      </c>
      <c r="C971" s="44" t="s">
        <v>137</v>
      </c>
      <c r="D971" s="45" t="s">
        <v>364</v>
      </c>
      <c r="E971" s="20">
        <v>56</v>
      </c>
      <c r="F971" s="20">
        <v>2016</v>
      </c>
      <c r="G971" s="20">
        <v>2</v>
      </c>
      <c r="H971" s="20" t="s">
        <v>207</v>
      </c>
      <c r="I971" s="20" t="s">
        <v>44</v>
      </c>
      <c r="J971" s="20">
        <v>6</v>
      </c>
      <c r="K971" s="35">
        <v>40128189</v>
      </c>
      <c r="L971" s="35">
        <v>1437491</v>
      </c>
      <c r="M971" s="35">
        <v>977492</v>
      </c>
      <c r="N971" s="35">
        <v>977492</v>
      </c>
      <c r="O971" s="35">
        <v>5798369</v>
      </c>
      <c r="P971" s="35">
        <v>23051782</v>
      </c>
      <c r="Q971" s="35">
        <v>12389984</v>
      </c>
      <c r="R971" s="35">
        <v>652072</v>
      </c>
    </row>
    <row r="972" spans="1:18" ht="13.5" customHeight="1">
      <c r="A972" s="20">
        <v>968</v>
      </c>
      <c r="B972" s="45" t="s">
        <v>290</v>
      </c>
      <c r="C972" s="44" t="s">
        <v>137</v>
      </c>
      <c r="D972" s="45" t="s">
        <v>364</v>
      </c>
      <c r="E972" s="20">
        <v>56</v>
      </c>
      <c r="F972" s="20">
        <v>2016</v>
      </c>
      <c r="G972" s="20">
        <v>3</v>
      </c>
      <c r="H972" s="20" t="s">
        <v>208</v>
      </c>
      <c r="I972" s="20" t="s">
        <v>51</v>
      </c>
      <c r="J972" s="20">
        <v>9</v>
      </c>
      <c r="K972" s="35">
        <v>72243371</v>
      </c>
      <c r="L972" s="35">
        <v>2470598</v>
      </c>
      <c r="M972" s="35">
        <v>1680007</v>
      </c>
      <c r="N972" s="35">
        <v>1680007</v>
      </c>
      <c r="O972" s="35">
        <v>5815690</v>
      </c>
      <c r="P972" s="35">
        <v>21368924</v>
      </c>
      <c r="Q972" s="35">
        <v>10004628</v>
      </c>
      <c r="R972" s="35">
        <v>652072</v>
      </c>
    </row>
    <row r="973" spans="1:18" ht="13.5" customHeight="1">
      <c r="A973" s="20">
        <v>969</v>
      </c>
      <c r="B973" s="45" t="s">
        <v>290</v>
      </c>
      <c r="C973" s="44" t="s">
        <v>165</v>
      </c>
      <c r="D973" s="45" t="s">
        <v>364</v>
      </c>
      <c r="E973" s="20">
        <v>56</v>
      </c>
      <c r="F973" s="20">
        <v>2016</v>
      </c>
      <c r="G973" s="20">
        <v>4</v>
      </c>
      <c r="H973" s="20" t="s">
        <v>209</v>
      </c>
      <c r="I973" s="20" t="s">
        <v>46</v>
      </c>
      <c r="J973" s="20">
        <v>12</v>
      </c>
      <c r="K973" s="35">
        <v>106887567</v>
      </c>
      <c r="L973" s="35">
        <v>2400172</v>
      </c>
      <c r="M973" s="35">
        <v>1477559</v>
      </c>
      <c r="N973" s="35">
        <v>1469958</v>
      </c>
      <c r="O973" s="35">
        <v>5974008</v>
      </c>
      <c r="P973" s="35">
        <v>31690081</v>
      </c>
      <c r="Q973" s="35">
        <v>20861854</v>
      </c>
      <c r="R973" s="35">
        <v>652072</v>
      </c>
    </row>
    <row r="974" spans="1:18" ht="13.5" customHeight="1">
      <c r="A974" s="20">
        <v>970</v>
      </c>
      <c r="B974" s="45" t="s">
        <v>290</v>
      </c>
      <c r="C974" s="44" t="s">
        <v>165</v>
      </c>
      <c r="D974" s="45" t="s">
        <v>364</v>
      </c>
      <c r="E974" s="20">
        <v>56</v>
      </c>
      <c r="F974" s="20">
        <v>2017</v>
      </c>
      <c r="G974" s="20">
        <v>1</v>
      </c>
      <c r="H974" s="20" t="s">
        <v>210</v>
      </c>
      <c r="I974" s="20" t="s">
        <v>43</v>
      </c>
      <c r="J974" s="20">
        <v>3</v>
      </c>
      <c r="K974" s="35">
        <v>51960649</v>
      </c>
      <c r="L974" s="35">
        <v>1002222</v>
      </c>
      <c r="M974" s="35">
        <v>681511</v>
      </c>
      <c r="N974" s="35">
        <v>681511</v>
      </c>
      <c r="O974" s="35">
        <v>5979755</v>
      </c>
      <c r="P974" s="35">
        <v>24528651</v>
      </c>
      <c r="Q974" s="35">
        <v>13018913</v>
      </c>
      <c r="R974" s="35">
        <v>652072</v>
      </c>
    </row>
    <row r="975" spans="1:18" ht="13.5" customHeight="1">
      <c r="A975" s="20">
        <v>971</v>
      </c>
      <c r="B975" s="45" t="s">
        <v>290</v>
      </c>
      <c r="C975" s="44" t="s">
        <v>165</v>
      </c>
      <c r="D975" s="45" t="s">
        <v>364</v>
      </c>
      <c r="E975" s="20">
        <v>56</v>
      </c>
      <c r="F975" s="20">
        <v>2017</v>
      </c>
      <c r="G975" s="20">
        <v>2</v>
      </c>
      <c r="H975" s="20" t="s">
        <v>212</v>
      </c>
      <c r="I975" s="20" t="s">
        <v>44</v>
      </c>
      <c r="J975" s="20">
        <v>6</v>
      </c>
      <c r="K975" s="35">
        <v>79639884</v>
      </c>
      <c r="L975" s="35">
        <v>1542236</v>
      </c>
      <c r="M975" s="35">
        <v>1048721</v>
      </c>
      <c r="N975" s="35">
        <v>1048721</v>
      </c>
      <c r="O975" s="35">
        <v>5943633</v>
      </c>
      <c r="P975" s="35">
        <v>22958094</v>
      </c>
      <c r="Q975" s="35">
        <v>11472389</v>
      </c>
      <c r="R975" s="35">
        <v>652072</v>
      </c>
    </row>
    <row r="976" spans="1:18" ht="13.5" customHeight="1">
      <c r="A976" s="20">
        <v>972</v>
      </c>
      <c r="B976" s="45" t="s">
        <v>290</v>
      </c>
      <c r="C976" s="44" t="s">
        <v>165</v>
      </c>
      <c r="D976" s="45" t="s">
        <v>364</v>
      </c>
      <c r="E976" s="20">
        <v>56</v>
      </c>
      <c r="F976" s="20">
        <v>2017</v>
      </c>
      <c r="G976" s="20">
        <v>3</v>
      </c>
      <c r="H976" s="20" t="s">
        <v>213</v>
      </c>
      <c r="I976" s="20" t="s">
        <v>51</v>
      </c>
      <c r="J976" s="20">
        <v>9</v>
      </c>
      <c r="K976" s="35">
        <v>125454252</v>
      </c>
      <c r="L976" s="35">
        <v>2973972</v>
      </c>
      <c r="M976" s="35">
        <v>2022301</v>
      </c>
      <c r="N976" s="35">
        <v>2022301</v>
      </c>
      <c r="O976" s="35">
        <v>5983198</v>
      </c>
      <c r="P976" s="35">
        <v>23801479</v>
      </c>
      <c r="Q976" s="35">
        <v>11342194</v>
      </c>
      <c r="R976" s="35">
        <v>652072</v>
      </c>
    </row>
    <row r="977" spans="1:18" ht="13.5" customHeight="1">
      <c r="A977" s="20">
        <v>973</v>
      </c>
      <c r="B977" s="45" t="s">
        <v>290</v>
      </c>
      <c r="C977" s="44" t="s">
        <v>165</v>
      </c>
      <c r="D977" s="45" t="s">
        <v>364</v>
      </c>
      <c r="E977" s="20">
        <v>56</v>
      </c>
      <c r="F977" s="20">
        <v>2017</v>
      </c>
      <c r="G977" s="20">
        <v>4</v>
      </c>
      <c r="H977" s="20" t="s">
        <v>211</v>
      </c>
      <c r="I977" s="20" t="s">
        <v>46</v>
      </c>
      <c r="J977" s="20">
        <v>12</v>
      </c>
      <c r="K977" s="35">
        <v>173030225</v>
      </c>
      <c r="L977" s="35">
        <v>2812941</v>
      </c>
      <c r="M977" s="35">
        <v>2001902</v>
      </c>
      <c r="N977" s="35">
        <v>1980058</v>
      </c>
      <c r="O977" s="35">
        <v>7255223</v>
      </c>
      <c r="P977" s="35">
        <v>48045732</v>
      </c>
      <c r="Q977" s="35">
        <v>35628690</v>
      </c>
      <c r="R977" s="35">
        <v>652072</v>
      </c>
    </row>
    <row r="978" spans="1:18" ht="13.5" customHeight="1">
      <c r="A978" s="20">
        <v>974</v>
      </c>
      <c r="B978" s="45" t="s">
        <v>290</v>
      </c>
      <c r="C978" s="44" t="s">
        <v>165</v>
      </c>
      <c r="D978" s="45" t="s">
        <v>364</v>
      </c>
      <c r="E978" s="20">
        <v>56</v>
      </c>
      <c r="F978" s="20">
        <v>2018</v>
      </c>
      <c r="G978" s="20">
        <v>1</v>
      </c>
      <c r="H978" s="20" t="s">
        <v>257</v>
      </c>
      <c r="I978" s="20" t="s">
        <v>43</v>
      </c>
      <c r="J978" s="20">
        <v>3</v>
      </c>
      <c r="K978" s="35">
        <v>54332451</v>
      </c>
      <c r="L978" s="35">
        <v>751203</v>
      </c>
      <c r="M978" s="35">
        <v>510818</v>
      </c>
      <c r="N978" s="35">
        <v>510818</v>
      </c>
      <c r="O978" s="35">
        <v>7448610</v>
      </c>
      <c r="P978" s="35">
        <v>43859296</v>
      </c>
      <c r="Q978" s="35">
        <v>30931437</v>
      </c>
      <c r="R978" s="35">
        <v>652072</v>
      </c>
    </row>
    <row r="979" spans="1:18" ht="13.5" customHeight="1">
      <c r="A979" s="20">
        <v>975</v>
      </c>
      <c r="B979" s="45" t="s">
        <v>290</v>
      </c>
      <c r="C979" s="21" t="s">
        <v>165</v>
      </c>
      <c r="D979" s="45" t="s">
        <v>364</v>
      </c>
      <c r="E979" s="20">
        <v>56</v>
      </c>
      <c r="F979" s="20">
        <v>2018</v>
      </c>
      <c r="G979" s="20">
        <v>2</v>
      </c>
      <c r="H979" s="20" t="s">
        <v>264</v>
      </c>
      <c r="I979" s="20" t="s">
        <v>44</v>
      </c>
      <c r="J979" s="20">
        <f>G979*3</f>
        <v>6</v>
      </c>
      <c r="K979" s="37">
        <v>172979427</v>
      </c>
      <c r="L979" s="37">
        <v>1419521</v>
      </c>
      <c r="M979" s="37">
        <v>965274</v>
      </c>
      <c r="N979" s="37">
        <v>965274</v>
      </c>
      <c r="O979" s="37">
        <v>7888185</v>
      </c>
      <c r="P979" s="37">
        <v>38436584</v>
      </c>
      <c r="Q979" s="37">
        <v>25575924</v>
      </c>
      <c r="R979" s="37">
        <v>652072</v>
      </c>
    </row>
    <row r="980" spans="1:18" ht="13.5" customHeight="1">
      <c r="A980" s="20">
        <v>976</v>
      </c>
      <c r="B980" s="45" t="s">
        <v>290</v>
      </c>
      <c r="C980" s="21" t="s">
        <v>165</v>
      </c>
      <c r="D980" s="45" t="s">
        <v>364</v>
      </c>
      <c r="E980" s="20">
        <v>56</v>
      </c>
      <c r="F980" s="20">
        <v>2018</v>
      </c>
      <c r="G980" s="20">
        <v>3</v>
      </c>
      <c r="H980" s="20" t="s">
        <v>256</v>
      </c>
      <c r="I980" s="20" t="s">
        <v>51</v>
      </c>
      <c r="J980" s="20">
        <f>G980*3</f>
        <v>9</v>
      </c>
      <c r="K980" s="37">
        <v>205362555</v>
      </c>
      <c r="L980" s="37">
        <v>1728653</v>
      </c>
      <c r="M980" s="37">
        <v>1175485</v>
      </c>
      <c r="N980" s="37">
        <v>1175485</v>
      </c>
      <c r="O980" s="37">
        <v>8207887</v>
      </c>
      <c r="P980" s="37">
        <v>52224845</v>
      </c>
      <c r="Q980" s="37">
        <v>39153977</v>
      </c>
      <c r="R980" s="37">
        <v>652072</v>
      </c>
    </row>
    <row r="981" spans="1:18" ht="13.5" customHeight="1">
      <c r="A981" s="20">
        <v>977</v>
      </c>
      <c r="B981" s="45" t="s">
        <v>290</v>
      </c>
      <c r="C981" s="21" t="s">
        <v>165</v>
      </c>
      <c r="D981" s="45" t="s">
        <v>364</v>
      </c>
      <c r="E981" s="20">
        <v>56</v>
      </c>
      <c r="F981" s="20">
        <v>2018</v>
      </c>
      <c r="G981" s="20">
        <v>4</v>
      </c>
      <c r="H981" s="20" t="s">
        <v>265</v>
      </c>
      <c r="I981" s="20" t="s">
        <v>46</v>
      </c>
      <c r="J981" s="20">
        <v>12</v>
      </c>
      <c r="K981" s="37">
        <v>251877933</v>
      </c>
      <c r="L981" s="37">
        <v>1989899</v>
      </c>
      <c r="M981" s="37">
        <v>1008996</v>
      </c>
      <c r="N981" s="37">
        <v>988442</v>
      </c>
      <c r="O981" s="37">
        <v>8338502</v>
      </c>
      <c r="P981" s="37">
        <v>53136461</v>
      </c>
      <c r="Q981" s="37">
        <v>40258256</v>
      </c>
      <c r="R981" s="37">
        <v>652072</v>
      </c>
    </row>
    <row r="982" spans="1:18" ht="13.5" customHeight="1">
      <c r="A982" s="20">
        <v>978</v>
      </c>
      <c r="B982" s="45" t="s">
        <v>290</v>
      </c>
      <c r="C982" s="21" t="s">
        <v>165</v>
      </c>
      <c r="D982" s="45" t="s">
        <v>364</v>
      </c>
      <c r="E982" s="20">
        <v>56</v>
      </c>
      <c r="F982" s="20">
        <v>2019</v>
      </c>
      <c r="G982" s="20">
        <v>1</v>
      </c>
      <c r="H982" s="20" t="s">
        <v>277</v>
      </c>
      <c r="I982" s="20" t="s">
        <v>43</v>
      </c>
      <c r="J982" s="20">
        <v>3</v>
      </c>
      <c r="K982" s="37">
        <v>60472739</v>
      </c>
      <c r="L982" s="37">
        <v>502123</v>
      </c>
      <c r="M982" s="37">
        <v>341444</v>
      </c>
      <c r="N982" s="37">
        <v>341444</v>
      </c>
      <c r="O982" s="37">
        <v>8695770</v>
      </c>
      <c r="P982" s="37">
        <v>64567334</v>
      </c>
      <c r="Q982" s="37">
        <v>51347686</v>
      </c>
      <c r="R982" s="37">
        <v>652072</v>
      </c>
    </row>
    <row r="983" spans="1:18" ht="13.5" customHeight="1">
      <c r="A983" s="20">
        <v>979</v>
      </c>
      <c r="B983" s="45" t="s">
        <v>290</v>
      </c>
      <c r="C983" s="21" t="s">
        <v>165</v>
      </c>
      <c r="D983" s="45" t="s">
        <v>364</v>
      </c>
      <c r="E983" s="20">
        <v>56</v>
      </c>
      <c r="F983" s="20">
        <v>2019</v>
      </c>
      <c r="G983" s="20">
        <v>2</v>
      </c>
      <c r="H983" s="20" t="s">
        <v>278</v>
      </c>
      <c r="I983" s="20" t="s">
        <v>44</v>
      </c>
      <c r="J983" s="20">
        <v>6</v>
      </c>
      <c r="K983" s="37">
        <v>155767315</v>
      </c>
      <c r="L983" s="37">
        <v>165041</v>
      </c>
      <c r="M983" s="37">
        <v>112228</v>
      </c>
      <c r="N983" s="37">
        <v>112228</v>
      </c>
      <c r="O983" s="37">
        <v>8864122</v>
      </c>
      <c r="P983" s="37">
        <v>56238996</v>
      </c>
      <c r="Q983" s="37">
        <v>43574600</v>
      </c>
      <c r="R983" s="37">
        <v>652072</v>
      </c>
    </row>
    <row r="984" spans="1:18" ht="13.5" customHeight="1">
      <c r="A984" s="20">
        <v>980</v>
      </c>
      <c r="B984" s="45" t="s">
        <v>290</v>
      </c>
      <c r="C984" s="21" t="s">
        <v>291</v>
      </c>
      <c r="D984" s="45" t="s">
        <v>364</v>
      </c>
      <c r="E984" s="20">
        <v>56</v>
      </c>
      <c r="F984" s="20">
        <v>2019</v>
      </c>
      <c r="G984" s="20">
        <v>3</v>
      </c>
      <c r="H984" s="20" t="s">
        <v>279</v>
      </c>
      <c r="I984" s="20" t="s">
        <v>51</v>
      </c>
      <c r="J984" s="20">
        <v>9</v>
      </c>
      <c r="K984" s="37">
        <v>211258603</v>
      </c>
      <c r="L984" s="37">
        <v>220861</v>
      </c>
      <c r="M984" s="37">
        <v>150185</v>
      </c>
      <c r="N984" s="37">
        <v>150185</v>
      </c>
      <c r="O984" s="37">
        <v>9089562</v>
      </c>
      <c r="P984" s="37">
        <v>51442316</v>
      </c>
      <c r="Q984" s="37">
        <v>38739962</v>
      </c>
      <c r="R984" s="37">
        <v>652072</v>
      </c>
    </row>
    <row r="985" spans="1:18" ht="13.5" customHeight="1">
      <c r="A985" s="20">
        <v>981</v>
      </c>
      <c r="B985" s="45" t="s">
        <v>290</v>
      </c>
      <c r="C985" s="21" t="s">
        <v>291</v>
      </c>
      <c r="D985" s="45" t="s">
        <v>364</v>
      </c>
      <c r="E985" s="20">
        <v>56</v>
      </c>
      <c r="F985" s="20">
        <v>2019</v>
      </c>
      <c r="G985" s="20">
        <v>4</v>
      </c>
      <c r="H985" s="20" t="s">
        <v>281</v>
      </c>
      <c r="I985" s="20" t="s">
        <v>46</v>
      </c>
      <c r="J985" s="20">
        <v>12</v>
      </c>
      <c r="K985" s="37">
        <v>18055192</v>
      </c>
      <c r="L985" s="37">
        <v>-97496</v>
      </c>
      <c r="M985" s="37">
        <v>-116201</v>
      </c>
      <c r="N985" s="37">
        <v>-116201</v>
      </c>
      <c r="O985" s="37">
        <v>11235146</v>
      </c>
      <c r="P985" s="37">
        <v>36497543</v>
      </c>
      <c r="Q985" s="37">
        <v>23859846</v>
      </c>
      <c r="R985" s="37">
        <v>652072</v>
      </c>
    </row>
    <row r="986" spans="1:18" ht="13.5" customHeight="1">
      <c r="A986" s="20">
        <v>982</v>
      </c>
      <c r="B986" s="45" t="s">
        <v>290</v>
      </c>
      <c r="C986" s="21" t="s">
        <v>291</v>
      </c>
      <c r="D986" s="45" t="s">
        <v>364</v>
      </c>
      <c r="E986" s="20">
        <v>56</v>
      </c>
      <c r="F986" s="20">
        <v>2020</v>
      </c>
      <c r="G986" s="49">
        <v>1</v>
      </c>
      <c r="H986" s="20" t="s">
        <v>309</v>
      </c>
      <c r="I986" s="20" t="s">
        <v>43</v>
      </c>
      <c r="J986" s="20">
        <v>3</v>
      </c>
      <c r="K986" s="37">
        <v>17545002</v>
      </c>
      <c r="L986" s="37">
        <v>-274124</v>
      </c>
      <c r="M986" s="37">
        <v>-358280</v>
      </c>
      <c r="N986" s="37">
        <v>-358280</v>
      </c>
      <c r="O986" s="37">
        <v>9857852</v>
      </c>
      <c r="P986" s="37">
        <v>31876472</v>
      </c>
      <c r="Q986" s="37">
        <v>19826872</v>
      </c>
      <c r="R986" s="37">
        <v>652072</v>
      </c>
    </row>
    <row r="987" spans="1:18" ht="13.5" customHeight="1">
      <c r="A987" s="20">
        <v>983</v>
      </c>
      <c r="B987" s="45" t="s">
        <v>290</v>
      </c>
      <c r="C987" s="21" t="s">
        <v>291</v>
      </c>
      <c r="D987" s="45" t="s">
        <v>364</v>
      </c>
      <c r="E987" s="20">
        <v>56</v>
      </c>
      <c r="F987" s="20">
        <v>2020</v>
      </c>
      <c r="G987" s="49">
        <v>2</v>
      </c>
      <c r="H987" s="20" t="s">
        <v>310</v>
      </c>
      <c r="I987" s="20" t="s">
        <v>44</v>
      </c>
      <c r="J987" s="20">
        <v>6</v>
      </c>
      <c r="K987" s="37">
        <v>28518814</v>
      </c>
      <c r="L987" s="37">
        <v>71864</v>
      </c>
      <c r="M987" s="37">
        <v>-66580</v>
      </c>
      <c r="N987" s="37">
        <v>-66580</v>
      </c>
      <c r="O987" s="37">
        <v>9848525</v>
      </c>
      <c r="P987" s="37">
        <v>30684403</v>
      </c>
      <c r="Q987" s="37">
        <v>18343085</v>
      </c>
      <c r="R987" s="37">
        <v>652072</v>
      </c>
    </row>
    <row r="988" spans="1:18" ht="13.5" customHeight="1">
      <c r="A988" s="20">
        <v>984</v>
      </c>
      <c r="B988" s="45" t="s">
        <v>290</v>
      </c>
      <c r="C988" s="21" t="s">
        <v>291</v>
      </c>
      <c r="D988" s="45" t="s">
        <v>364</v>
      </c>
      <c r="E988" s="20">
        <v>56</v>
      </c>
      <c r="F988" s="20">
        <v>2020</v>
      </c>
      <c r="G988" s="46">
        <v>3</v>
      </c>
      <c r="H988" s="47" t="s">
        <v>311</v>
      </c>
      <c r="I988" s="47" t="s">
        <v>51</v>
      </c>
      <c r="J988" s="46">
        <v>9</v>
      </c>
      <c r="K988" s="37">
        <v>43986049</v>
      </c>
      <c r="L988" s="37">
        <v>407181</v>
      </c>
      <c r="M988" s="37">
        <v>193572</v>
      </c>
      <c r="N988" s="37">
        <v>193572</v>
      </c>
      <c r="O988" s="37">
        <v>11329565</v>
      </c>
      <c r="P988" s="37">
        <v>32849075</v>
      </c>
      <c r="Q988" s="37">
        <v>20247605</v>
      </c>
      <c r="R988" s="37">
        <v>652072</v>
      </c>
    </row>
    <row r="989" spans="1:18" ht="13.5" customHeight="1">
      <c r="A989" s="20">
        <v>985</v>
      </c>
      <c r="B989" s="45" t="s">
        <v>295</v>
      </c>
      <c r="C989" s="44" t="s">
        <v>138</v>
      </c>
      <c r="D989" s="45" t="s">
        <v>365</v>
      </c>
      <c r="E989" s="20">
        <v>58</v>
      </c>
      <c r="F989" s="20">
        <v>2015</v>
      </c>
      <c r="G989" s="20">
        <v>1</v>
      </c>
      <c r="H989" s="20" t="s">
        <v>202</v>
      </c>
      <c r="I989" s="20" t="s">
        <v>43</v>
      </c>
      <c r="J989" s="20">
        <v>3</v>
      </c>
      <c r="K989" s="35">
        <v>126970000</v>
      </c>
      <c r="L989" s="35">
        <v>26944000</v>
      </c>
      <c r="M989" s="35">
        <v>22603000</v>
      </c>
      <c r="N989" s="35">
        <v>19594000</v>
      </c>
      <c r="O989" s="35">
        <v>88422000</v>
      </c>
      <c r="P989" s="35">
        <v>4511369000</v>
      </c>
      <c r="Q989" s="35">
        <v>3968842000</v>
      </c>
      <c r="R989" s="35">
        <v>16316000</v>
      </c>
    </row>
    <row r="990" spans="1:18" ht="13.5" customHeight="1">
      <c r="A990" s="20">
        <v>986</v>
      </c>
      <c r="B990" s="45" t="s">
        <v>295</v>
      </c>
      <c r="C990" s="44" t="s">
        <v>138</v>
      </c>
      <c r="D990" s="45" t="s">
        <v>365</v>
      </c>
      <c r="E990" s="20">
        <v>58</v>
      </c>
      <c r="F990" s="20">
        <v>2015</v>
      </c>
      <c r="G990" s="20">
        <v>2</v>
      </c>
      <c r="H990" s="20" t="s">
        <v>203</v>
      </c>
      <c r="I990" s="20" t="s">
        <v>44</v>
      </c>
      <c r="J990" s="20">
        <v>6</v>
      </c>
      <c r="K990" s="35">
        <v>271816000</v>
      </c>
      <c r="L990" s="35">
        <v>52086000</v>
      </c>
      <c r="M990" s="35">
        <v>40061000</v>
      </c>
      <c r="N990" s="35">
        <v>42368000</v>
      </c>
      <c r="O990" s="35">
        <v>87454000</v>
      </c>
      <c r="P990" s="35">
        <v>4418189000</v>
      </c>
      <c r="Q990" s="35">
        <v>3856441000</v>
      </c>
      <c r="R990" s="35">
        <v>17948000</v>
      </c>
    </row>
    <row r="991" spans="1:18" ht="13.5" customHeight="1">
      <c r="A991" s="20">
        <v>987</v>
      </c>
      <c r="B991" s="45" t="s">
        <v>295</v>
      </c>
      <c r="C991" s="44" t="s">
        <v>138</v>
      </c>
      <c r="D991" s="45" t="s">
        <v>365</v>
      </c>
      <c r="E991" s="20">
        <v>58</v>
      </c>
      <c r="F991" s="20">
        <v>2015</v>
      </c>
      <c r="G991" s="20">
        <v>3</v>
      </c>
      <c r="H991" s="20" t="s">
        <v>204</v>
      </c>
      <c r="I991" s="20" t="s">
        <v>51</v>
      </c>
      <c r="J991" s="20">
        <v>9</v>
      </c>
      <c r="K991" s="35">
        <v>390896000</v>
      </c>
      <c r="L991" s="35">
        <v>59563000</v>
      </c>
      <c r="M991" s="35">
        <v>50217000</v>
      </c>
      <c r="N991" s="35">
        <v>55119000</v>
      </c>
      <c r="O991" s="35">
        <v>86946000</v>
      </c>
      <c r="P991" s="35">
        <v>4303448000</v>
      </c>
      <c r="Q991" s="35">
        <v>3727803000</v>
      </c>
      <c r="R991" s="35">
        <v>17948000</v>
      </c>
    </row>
    <row r="992" spans="1:18" ht="13.5" customHeight="1">
      <c r="A992" s="20">
        <v>988</v>
      </c>
      <c r="B992" s="45" t="s">
        <v>295</v>
      </c>
      <c r="C992" s="44" t="s">
        <v>138</v>
      </c>
      <c r="D992" s="45" t="s">
        <v>365</v>
      </c>
      <c r="E992" s="20">
        <v>58</v>
      </c>
      <c r="F992" s="20">
        <v>2015</v>
      </c>
      <c r="G992" s="20">
        <v>4</v>
      </c>
      <c r="H992" s="20" t="s">
        <v>205</v>
      </c>
      <c r="I992" s="20" t="s">
        <v>46</v>
      </c>
      <c r="J992" s="20">
        <v>12</v>
      </c>
      <c r="K992" s="35">
        <v>502691000</v>
      </c>
      <c r="L992" s="35">
        <v>21512000</v>
      </c>
      <c r="M992" s="35">
        <v>15148000</v>
      </c>
      <c r="N992" s="35">
        <v>55912000</v>
      </c>
      <c r="O992" s="35">
        <v>88398000</v>
      </c>
      <c r="P992" s="35">
        <v>4166189000</v>
      </c>
      <c r="Q992" s="35">
        <v>3587389000</v>
      </c>
      <c r="R992" s="35">
        <v>17948000</v>
      </c>
    </row>
    <row r="993" spans="1:18" ht="13.5" customHeight="1">
      <c r="A993" s="20">
        <v>989</v>
      </c>
      <c r="B993" s="45" t="s">
        <v>295</v>
      </c>
      <c r="C993" s="44" t="s">
        <v>138</v>
      </c>
      <c r="D993" s="45" t="s">
        <v>365</v>
      </c>
      <c r="E993" s="20">
        <v>58</v>
      </c>
      <c r="F993" s="20">
        <v>2016</v>
      </c>
      <c r="G993" s="20">
        <v>1</v>
      </c>
      <c r="H993" s="20" t="s">
        <v>206</v>
      </c>
      <c r="I993" s="20" t="s">
        <v>43</v>
      </c>
      <c r="J993" s="20">
        <v>3</v>
      </c>
      <c r="K993" s="35">
        <v>107613000</v>
      </c>
      <c r="L993" s="35">
        <v>22051000</v>
      </c>
      <c r="M993" s="35">
        <v>20724000</v>
      </c>
      <c r="N993" s="35">
        <v>-3571000</v>
      </c>
      <c r="O993" s="35">
        <v>87073000</v>
      </c>
      <c r="P993" s="35">
        <v>4142587000</v>
      </c>
      <c r="Q993" s="35">
        <v>3567390000</v>
      </c>
      <c r="R993" s="35">
        <v>17948000</v>
      </c>
    </row>
    <row r="994" spans="1:18" ht="13.5" customHeight="1">
      <c r="A994" s="20">
        <v>990</v>
      </c>
      <c r="B994" s="45" t="s">
        <v>295</v>
      </c>
      <c r="C994" s="44" t="s">
        <v>138</v>
      </c>
      <c r="D994" s="45" t="s">
        <v>365</v>
      </c>
      <c r="E994" s="20">
        <v>58</v>
      </c>
      <c r="F994" s="20">
        <v>2016</v>
      </c>
      <c r="G994" s="20">
        <v>2</v>
      </c>
      <c r="H994" s="20" t="s">
        <v>207</v>
      </c>
      <c r="I994" s="20" t="s">
        <v>44</v>
      </c>
      <c r="J994" s="20">
        <v>6</v>
      </c>
      <c r="K994" s="35">
        <v>268450000</v>
      </c>
      <c r="L994" s="35">
        <v>45886000</v>
      </c>
      <c r="M994" s="35">
        <v>35855000</v>
      </c>
      <c r="N994" s="35">
        <v>38901000</v>
      </c>
      <c r="O994" s="35">
        <v>89692000</v>
      </c>
      <c r="P994" s="35">
        <v>4804237000</v>
      </c>
      <c r="Q994" s="35">
        <v>4192309000</v>
      </c>
      <c r="R994" s="35">
        <v>17948000</v>
      </c>
    </row>
    <row r="995" spans="1:18" ht="13.5" customHeight="1">
      <c r="A995" s="20">
        <v>991</v>
      </c>
      <c r="B995" s="45" t="s">
        <v>295</v>
      </c>
      <c r="C995" s="44" t="s">
        <v>138</v>
      </c>
      <c r="D995" s="45" t="s">
        <v>365</v>
      </c>
      <c r="E995" s="20">
        <v>58</v>
      </c>
      <c r="F995" s="20">
        <v>2016</v>
      </c>
      <c r="G995" s="20">
        <v>3</v>
      </c>
      <c r="H995" s="20" t="s">
        <v>208</v>
      </c>
      <c r="I995" s="20" t="s">
        <v>51</v>
      </c>
      <c r="J995" s="20">
        <v>9</v>
      </c>
      <c r="K995" s="35">
        <v>418159000</v>
      </c>
      <c r="L995" s="35">
        <v>57455000</v>
      </c>
      <c r="M995" s="35">
        <v>42517000</v>
      </c>
      <c r="N995" s="35">
        <v>51602000</v>
      </c>
      <c r="O995" s="35">
        <v>85236000</v>
      </c>
      <c r="P995" s="35">
        <v>5065858000</v>
      </c>
      <c r="Q995" s="35">
        <v>4441240000</v>
      </c>
      <c r="R995" s="35">
        <v>17948000</v>
      </c>
    </row>
    <row r="996" spans="1:18" ht="13.5" customHeight="1">
      <c r="A996" s="20">
        <v>992</v>
      </c>
      <c r="B996" s="45" t="s">
        <v>295</v>
      </c>
      <c r="C996" s="44" t="s">
        <v>138</v>
      </c>
      <c r="D996" s="45" t="s">
        <v>365</v>
      </c>
      <c r="E996" s="20">
        <v>58</v>
      </c>
      <c r="F996" s="20">
        <v>2016</v>
      </c>
      <c r="G996" s="20">
        <v>4</v>
      </c>
      <c r="H996" s="20" t="s">
        <v>209</v>
      </c>
      <c r="I996" s="20" t="s">
        <v>46</v>
      </c>
      <c r="J996" s="20">
        <v>12</v>
      </c>
      <c r="K996" s="35">
        <v>581831000</v>
      </c>
      <c r="L996" s="35">
        <v>22948000</v>
      </c>
      <c r="M996" s="35">
        <v>12243000</v>
      </c>
      <c r="N996" s="35">
        <v>9144000</v>
      </c>
      <c r="O996" s="35">
        <v>88315000</v>
      </c>
      <c r="P996" s="35">
        <v>4736805000</v>
      </c>
      <c r="Q996" s="35">
        <v>4154250000</v>
      </c>
      <c r="R996" s="35">
        <v>17948000</v>
      </c>
    </row>
    <row r="997" spans="1:18" ht="13.5" customHeight="1">
      <c r="A997" s="20">
        <v>993</v>
      </c>
      <c r="B997" s="45" t="s">
        <v>295</v>
      </c>
      <c r="C997" s="44" t="s">
        <v>138</v>
      </c>
      <c r="D997" s="45" t="s">
        <v>365</v>
      </c>
      <c r="E997" s="20">
        <v>58</v>
      </c>
      <c r="F997" s="20">
        <v>2017</v>
      </c>
      <c r="G997" s="20">
        <v>1</v>
      </c>
      <c r="H997" s="20" t="s">
        <v>210</v>
      </c>
      <c r="I997" s="20" t="s">
        <v>43</v>
      </c>
      <c r="J997" s="20">
        <v>3</v>
      </c>
      <c r="K997" s="35">
        <v>141298000</v>
      </c>
      <c r="L997" s="35">
        <v>19960000</v>
      </c>
      <c r="M997" s="35">
        <v>16148000</v>
      </c>
      <c r="N997" s="35">
        <v>18750000</v>
      </c>
      <c r="O997" s="35">
        <v>87939000</v>
      </c>
      <c r="P997" s="35">
        <v>4984636000</v>
      </c>
      <c r="Q997" s="35">
        <v>4383312000</v>
      </c>
      <c r="R997" s="35">
        <v>17948000</v>
      </c>
    </row>
    <row r="998" spans="1:18" ht="13.5" customHeight="1">
      <c r="A998" s="20">
        <v>994</v>
      </c>
      <c r="B998" s="45" t="s">
        <v>295</v>
      </c>
      <c r="C998" s="44" t="s">
        <v>138</v>
      </c>
      <c r="D998" s="45" t="s">
        <v>365</v>
      </c>
      <c r="E998" s="20">
        <v>58</v>
      </c>
      <c r="F998" s="20">
        <v>2017</v>
      </c>
      <c r="G998" s="20">
        <v>2</v>
      </c>
      <c r="H998" s="20" t="s">
        <v>212</v>
      </c>
      <c r="I998" s="20" t="s">
        <v>44</v>
      </c>
      <c r="J998" s="20">
        <v>6</v>
      </c>
      <c r="K998" s="35">
        <f>232378000+36762000+(-168000)+1352000</f>
        <v>270324000</v>
      </c>
      <c r="L998" s="35">
        <v>35628000</v>
      </c>
      <c r="M998" s="35">
        <v>28938000</v>
      </c>
      <c r="N998" s="35">
        <v>34616000</v>
      </c>
      <c r="O998" s="35">
        <v>85860000</v>
      </c>
      <c r="P998" s="35">
        <v>4881070000</v>
      </c>
      <c r="Q998" s="35">
        <v>4271146000</v>
      </c>
      <c r="R998" s="35">
        <v>17948000</v>
      </c>
    </row>
    <row r="999" spans="1:18" ht="13.5" customHeight="1">
      <c r="A999" s="20">
        <v>995</v>
      </c>
      <c r="B999" s="45" t="s">
        <v>295</v>
      </c>
      <c r="C999" s="44" t="s">
        <v>138</v>
      </c>
      <c r="D999" s="45" t="s">
        <v>365</v>
      </c>
      <c r="E999" s="20">
        <v>58</v>
      </c>
      <c r="F999" s="20">
        <v>2017</v>
      </c>
      <c r="G999" s="20">
        <v>3</v>
      </c>
      <c r="H999" s="20" t="s">
        <v>213</v>
      </c>
      <c r="I999" s="20" t="s">
        <v>51</v>
      </c>
      <c r="J999" s="20">
        <v>9</v>
      </c>
      <c r="K999" s="35">
        <f>356076000+54238000+3495000</f>
        <v>413809000</v>
      </c>
      <c r="L999" s="35">
        <v>55433000</v>
      </c>
      <c r="M999" s="35">
        <v>45002000</v>
      </c>
      <c r="N999" s="35">
        <v>56353000</v>
      </c>
      <c r="O999" s="35">
        <v>84119000</v>
      </c>
      <c r="P999" s="35">
        <v>4863911000</v>
      </c>
      <c r="Q999" s="35">
        <v>4232860000</v>
      </c>
      <c r="R999" s="35">
        <v>17948000</v>
      </c>
    </row>
    <row r="1000" spans="1:18" ht="13.5" customHeight="1">
      <c r="A1000" s="20">
        <v>996</v>
      </c>
      <c r="B1000" s="45" t="s">
        <v>295</v>
      </c>
      <c r="C1000" s="44" t="s">
        <v>138</v>
      </c>
      <c r="D1000" s="45" t="s">
        <v>365</v>
      </c>
      <c r="E1000" s="20">
        <v>58</v>
      </c>
      <c r="F1000" s="20">
        <v>2017</v>
      </c>
      <c r="G1000" s="20">
        <v>4</v>
      </c>
      <c r="H1000" s="20" t="s">
        <v>211</v>
      </c>
      <c r="I1000" s="20" t="s">
        <v>46</v>
      </c>
      <c r="J1000" s="20">
        <v>12</v>
      </c>
      <c r="K1000" s="35">
        <f>469586000+74453000+11117000+3901000</f>
        <v>559057000</v>
      </c>
      <c r="L1000" s="35">
        <v>54522000</v>
      </c>
      <c r="M1000" s="35">
        <v>37708000</v>
      </c>
      <c r="N1000" s="35">
        <v>101864000</v>
      </c>
      <c r="O1000" s="35">
        <v>88263000</v>
      </c>
      <c r="P1000" s="35">
        <v>5236537000</v>
      </c>
      <c r="Q1000" s="35">
        <v>4558345000</v>
      </c>
      <c r="R1000" s="35">
        <v>17948000</v>
      </c>
    </row>
    <row r="1001" spans="1:18" ht="13.5" customHeight="1">
      <c r="A1001" s="20">
        <v>997</v>
      </c>
      <c r="B1001" s="45" t="s">
        <v>295</v>
      </c>
      <c r="C1001" s="44" t="s">
        <v>138</v>
      </c>
      <c r="D1001" s="45" t="s">
        <v>365</v>
      </c>
      <c r="E1001" s="20">
        <v>58</v>
      </c>
      <c r="F1001" s="20">
        <v>2018</v>
      </c>
      <c r="G1001" s="20">
        <v>1</v>
      </c>
      <c r="H1001" s="20" t="s">
        <v>257</v>
      </c>
      <c r="I1001" s="20" t="s">
        <v>43</v>
      </c>
      <c r="J1001" s="20">
        <v>3</v>
      </c>
      <c r="K1001" s="35">
        <f>110899000+19177000+837000+563000</f>
        <v>131476000</v>
      </c>
      <c r="L1001" s="35">
        <v>18817000</v>
      </c>
      <c r="M1001" s="35">
        <v>14769000</v>
      </c>
      <c r="N1001" s="35">
        <v>17717000</v>
      </c>
      <c r="O1001" s="35">
        <v>89696000</v>
      </c>
      <c r="P1001" s="35">
        <v>5354489000</v>
      </c>
      <c r="Q1001" s="35">
        <v>4694717000</v>
      </c>
      <c r="R1001" s="35">
        <v>17948000</v>
      </c>
    </row>
    <row r="1002" spans="1:18" ht="13.5" customHeight="1">
      <c r="A1002" s="20">
        <v>998</v>
      </c>
      <c r="B1002" s="45" t="s">
        <v>295</v>
      </c>
      <c r="C1002" s="44" t="s">
        <v>138</v>
      </c>
      <c r="D1002" s="45" t="s">
        <v>365</v>
      </c>
      <c r="E1002" s="20">
        <v>58</v>
      </c>
      <c r="F1002" s="20">
        <v>2018</v>
      </c>
      <c r="G1002" s="20">
        <v>2</v>
      </c>
      <c r="H1002" s="20" t="s">
        <v>264</v>
      </c>
      <c r="I1002" s="20" t="s">
        <v>44</v>
      </c>
      <c r="J1002" s="20">
        <f>G1002*3</f>
        <v>6</v>
      </c>
      <c r="K1002" s="37">
        <f>225404000+41662000-1474000+1351000</f>
        <v>266943000</v>
      </c>
      <c r="L1002" s="37">
        <v>38876000</v>
      </c>
      <c r="M1002" s="37">
        <v>33520000</v>
      </c>
      <c r="N1002" s="37">
        <v>29245000</v>
      </c>
      <c r="O1002" s="37">
        <v>95212000</v>
      </c>
      <c r="P1002" s="37">
        <v>5306519000</v>
      </c>
      <c r="Q1002" s="37">
        <v>4646315000</v>
      </c>
      <c r="R1002" s="37">
        <v>17948000</v>
      </c>
    </row>
    <row r="1003" spans="1:18" ht="13.5" customHeight="1">
      <c r="A1003" s="20">
        <v>999</v>
      </c>
      <c r="B1003" s="45" t="s">
        <v>295</v>
      </c>
      <c r="C1003" s="44" t="s">
        <v>138</v>
      </c>
      <c r="D1003" s="45" t="s">
        <v>365</v>
      </c>
      <c r="E1003" s="20">
        <v>58</v>
      </c>
      <c r="F1003" s="20">
        <v>2018</v>
      </c>
      <c r="G1003" s="20">
        <v>3</v>
      </c>
      <c r="H1003" s="20" t="s">
        <v>256</v>
      </c>
      <c r="I1003" s="20" t="s">
        <v>51</v>
      </c>
      <c r="J1003" s="20">
        <f>G1003*3</f>
        <v>9</v>
      </c>
      <c r="K1003" s="37">
        <v>407432000</v>
      </c>
      <c r="L1003" s="37">
        <v>51340000</v>
      </c>
      <c r="M1003" s="37">
        <v>44897000</v>
      </c>
      <c r="N1003" s="37">
        <v>36177000</v>
      </c>
      <c r="O1003" s="37">
        <v>93015000</v>
      </c>
      <c r="P1003" s="37">
        <v>5347976000</v>
      </c>
      <c r="Q1003" s="37">
        <v>4652363000</v>
      </c>
      <c r="R1003" s="37">
        <v>17948000</v>
      </c>
    </row>
    <row r="1004" spans="1:18" ht="13.5" customHeight="1">
      <c r="A1004" s="20">
        <v>1000</v>
      </c>
      <c r="B1004" s="45" t="s">
        <v>295</v>
      </c>
      <c r="C1004" s="44" t="s">
        <v>138</v>
      </c>
      <c r="D1004" s="45" t="s">
        <v>365</v>
      </c>
      <c r="E1004" s="20">
        <v>58</v>
      </c>
      <c r="F1004" s="20">
        <v>2018</v>
      </c>
      <c r="G1004" s="20">
        <v>4</v>
      </c>
      <c r="H1004" s="20" t="s">
        <v>265</v>
      </c>
      <c r="I1004" s="20" t="s">
        <v>46</v>
      </c>
      <c r="J1004" s="20">
        <v>12</v>
      </c>
      <c r="K1004" s="37">
        <v>536100000</v>
      </c>
      <c r="L1004" s="37">
        <v>65288000</v>
      </c>
      <c r="M1004" s="37">
        <v>59667000</v>
      </c>
      <c r="N1004" s="37">
        <v>58146000</v>
      </c>
      <c r="O1004" s="37">
        <v>91515000</v>
      </c>
      <c r="P1004" s="37">
        <v>5568316000</v>
      </c>
      <c r="Q1004" s="37">
        <v>5037669000</v>
      </c>
      <c r="R1004" s="37">
        <v>17948000</v>
      </c>
    </row>
    <row r="1005" spans="1:18" ht="13.5" customHeight="1">
      <c r="A1005" s="20">
        <v>1001</v>
      </c>
      <c r="B1005" s="45" t="s">
        <v>295</v>
      </c>
      <c r="C1005" s="44" t="s">
        <v>138</v>
      </c>
      <c r="D1005" s="45" t="s">
        <v>365</v>
      </c>
      <c r="E1005" s="20">
        <v>58</v>
      </c>
      <c r="F1005" s="20">
        <v>2019</v>
      </c>
      <c r="G1005" s="20">
        <v>1</v>
      </c>
      <c r="H1005" s="20" t="s">
        <v>277</v>
      </c>
      <c r="I1005" s="20" t="s">
        <v>43</v>
      </c>
      <c r="J1005" s="20">
        <v>3</v>
      </c>
      <c r="K1005" s="37">
        <v>135817000</v>
      </c>
      <c r="L1005" s="37">
        <v>19304000</v>
      </c>
      <c r="M1005" s="37">
        <v>15792000</v>
      </c>
      <c r="N1005" s="37">
        <v>12786000</v>
      </c>
      <c r="O1005" s="37">
        <v>91222000</v>
      </c>
      <c r="P1005" s="37">
        <v>5580215000</v>
      </c>
      <c r="Q1005" s="37">
        <v>5036782000</v>
      </c>
      <c r="R1005" s="37">
        <v>17948000</v>
      </c>
    </row>
    <row r="1006" spans="1:18" ht="13.5" customHeight="1">
      <c r="A1006" s="20">
        <v>1002</v>
      </c>
      <c r="B1006" s="45" t="s">
        <v>295</v>
      </c>
      <c r="C1006" s="44" t="s">
        <v>138</v>
      </c>
      <c r="D1006" s="45" t="s">
        <v>365</v>
      </c>
      <c r="E1006" s="20">
        <v>58</v>
      </c>
      <c r="F1006" s="20">
        <v>2019</v>
      </c>
      <c r="G1006" s="20">
        <v>2</v>
      </c>
      <c r="H1006" s="20" t="s">
        <v>278</v>
      </c>
      <c r="I1006" s="20" t="s">
        <v>44</v>
      </c>
      <c r="J1006" s="20">
        <v>6</v>
      </c>
      <c r="K1006" s="37">
        <v>276570000</v>
      </c>
      <c r="L1006" s="37">
        <v>39871000</v>
      </c>
      <c r="M1006" s="37">
        <v>31641000</v>
      </c>
      <c r="N1006" s="37">
        <v>8149000</v>
      </c>
      <c r="O1006" s="37">
        <v>94727000</v>
      </c>
      <c r="P1006" s="37">
        <v>5670245000</v>
      </c>
      <c r="Q1006" s="37">
        <v>5109330000</v>
      </c>
      <c r="R1006" s="37">
        <v>17948000</v>
      </c>
    </row>
    <row r="1007" spans="1:18" ht="13.5" customHeight="1">
      <c r="A1007" s="20">
        <v>1003</v>
      </c>
      <c r="B1007" s="45" t="s">
        <v>295</v>
      </c>
      <c r="C1007" s="44" t="s">
        <v>138</v>
      </c>
      <c r="D1007" s="45" t="s">
        <v>365</v>
      </c>
      <c r="E1007" s="20">
        <v>58</v>
      </c>
      <c r="F1007" s="20">
        <v>2019</v>
      </c>
      <c r="G1007" s="20">
        <v>3</v>
      </c>
      <c r="H1007" s="20" t="s">
        <v>279</v>
      </c>
      <c r="I1007" s="20" t="s">
        <v>51</v>
      </c>
      <c r="J1007" s="20">
        <v>9</v>
      </c>
      <c r="K1007" s="37">
        <v>412185000</v>
      </c>
      <c r="L1007" s="37">
        <v>60029000</v>
      </c>
      <c r="M1007" s="37">
        <v>51747000</v>
      </c>
      <c r="N1007" s="37">
        <v>83799000</v>
      </c>
      <c r="O1007" s="37">
        <v>99884000</v>
      </c>
      <c r="P1007" s="37">
        <v>5734484000</v>
      </c>
      <c r="Q1007" s="37">
        <v>5129557000</v>
      </c>
      <c r="R1007" s="37">
        <v>17948000</v>
      </c>
    </row>
    <row r="1008" spans="1:18" ht="13.5" customHeight="1">
      <c r="A1008" s="20">
        <v>1004</v>
      </c>
      <c r="B1008" s="45" t="s">
        <v>295</v>
      </c>
      <c r="C1008" s="44" t="s">
        <v>138</v>
      </c>
      <c r="D1008" s="45" t="s">
        <v>365</v>
      </c>
      <c r="E1008" s="20">
        <v>58</v>
      </c>
      <c r="F1008" s="20">
        <v>2019</v>
      </c>
      <c r="G1008" s="20">
        <v>4</v>
      </c>
      <c r="H1008" s="20" t="s">
        <v>281</v>
      </c>
      <c r="I1008" s="20" t="s">
        <v>46</v>
      </c>
      <c r="J1008" s="20">
        <v>12</v>
      </c>
      <c r="K1008" s="37">
        <v>565677000</v>
      </c>
      <c r="L1008" s="37">
        <v>73614000</v>
      </c>
      <c r="M1008" s="37">
        <v>61947000</v>
      </c>
      <c r="N1008" s="37">
        <v>122704000</v>
      </c>
      <c r="O1008" s="37">
        <v>103158000</v>
      </c>
      <c r="P1008" s="37">
        <v>6181773000</v>
      </c>
      <c r="Q1008" s="37">
        <v>5539156000</v>
      </c>
      <c r="R1008" s="37">
        <v>17948000</v>
      </c>
    </row>
    <row r="1009" spans="1:18" ht="13.5" customHeight="1">
      <c r="A1009" s="20">
        <v>1005</v>
      </c>
      <c r="B1009" s="45" t="s">
        <v>295</v>
      </c>
      <c r="C1009" s="44" t="s">
        <v>138</v>
      </c>
      <c r="D1009" s="45" t="s">
        <v>365</v>
      </c>
      <c r="E1009" s="20">
        <v>58</v>
      </c>
      <c r="F1009" s="20">
        <v>2020</v>
      </c>
      <c r="G1009" s="49">
        <v>1</v>
      </c>
      <c r="H1009" s="20" t="s">
        <v>309</v>
      </c>
      <c r="I1009" s="20" t="s">
        <v>43</v>
      </c>
      <c r="J1009" s="20">
        <v>3</v>
      </c>
      <c r="K1009" s="37">
        <v>139527000</v>
      </c>
      <c r="L1009" s="37">
        <v>28680000</v>
      </c>
      <c r="M1009" s="37">
        <v>25700000</v>
      </c>
      <c r="N1009" s="37">
        <v>19220000</v>
      </c>
      <c r="O1009" s="37">
        <v>111894000</v>
      </c>
      <c r="P1009" s="37">
        <v>7023391000</v>
      </c>
      <c r="Q1009" s="37">
        <v>6343045000</v>
      </c>
      <c r="R1009" s="37">
        <v>17948000</v>
      </c>
    </row>
    <row r="1010" spans="1:18" ht="13.5" customHeight="1">
      <c r="A1010" s="20">
        <v>1006</v>
      </c>
      <c r="B1010" s="45" t="s">
        <v>295</v>
      </c>
      <c r="C1010" s="44" t="s">
        <v>138</v>
      </c>
      <c r="D1010" s="45" t="s">
        <v>365</v>
      </c>
      <c r="E1010" s="20">
        <v>58</v>
      </c>
      <c r="F1010" s="20">
        <v>2020</v>
      </c>
      <c r="G1010" s="49">
        <v>2</v>
      </c>
      <c r="H1010" s="20" t="s">
        <v>310</v>
      </c>
      <c r="I1010" s="20" t="s">
        <v>44</v>
      </c>
      <c r="J1010" s="20">
        <v>6</v>
      </c>
      <c r="K1010" s="37">
        <v>271782000</v>
      </c>
      <c r="L1010" s="37">
        <v>41415000</v>
      </c>
      <c r="M1010" s="37">
        <v>49463000</v>
      </c>
      <c r="N1010" s="37">
        <v>64844000</v>
      </c>
      <c r="O1010" s="37">
        <v>112060000</v>
      </c>
      <c r="P1010" s="37">
        <v>7130222000</v>
      </c>
      <c r="Q1010" s="37">
        <v>6426127000</v>
      </c>
      <c r="R1010" s="37">
        <v>17948000</v>
      </c>
    </row>
    <row r="1011" spans="1:18" ht="13.5" customHeight="1">
      <c r="A1011" s="20">
        <v>1007</v>
      </c>
      <c r="B1011" s="45" t="s">
        <v>295</v>
      </c>
      <c r="C1011" s="44" t="s">
        <v>139</v>
      </c>
      <c r="D1011" s="45" t="s">
        <v>366</v>
      </c>
      <c r="E1011" s="20">
        <v>59</v>
      </c>
      <c r="F1011" s="20">
        <v>2015</v>
      </c>
      <c r="G1011" s="20">
        <v>1</v>
      </c>
      <c r="H1011" s="20" t="s">
        <v>202</v>
      </c>
      <c r="I1011" s="20" t="s">
        <v>43</v>
      </c>
      <c r="J1011" s="20">
        <v>3</v>
      </c>
      <c r="K1011" s="35">
        <v>39288563</v>
      </c>
      <c r="L1011" s="35">
        <v>5769511</v>
      </c>
      <c r="M1011" s="35">
        <v>5277688</v>
      </c>
      <c r="N1011" s="35">
        <v>5934937</v>
      </c>
      <c r="O1011" s="35">
        <v>29066973</v>
      </c>
      <c r="P1011" s="35">
        <v>1297714197</v>
      </c>
      <c r="Q1011" s="35">
        <v>1131419052</v>
      </c>
      <c r="R1011" s="35">
        <v>9901355</v>
      </c>
    </row>
    <row r="1012" spans="1:18" ht="13.5" customHeight="1">
      <c r="A1012" s="20">
        <v>1008</v>
      </c>
      <c r="B1012" s="45" t="s">
        <v>295</v>
      </c>
      <c r="C1012" s="44" t="s">
        <v>139</v>
      </c>
      <c r="D1012" s="45" t="s">
        <v>366</v>
      </c>
      <c r="E1012" s="20">
        <v>59</v>
      </c>
      <c r="F1012" s="20">
        <v>2015</v>
      </c>
      <c r="G1012" s="20">
        <v>2</v>
      </c>
      <c r="H1012" s="20" t="s">
        <v>203</v>
      </c>
      <c r="I1012" s="20" t="s">
        <v>44</v>
      </c>
      <c r="J1012" s="20">
        <v>6</v>
      </c>
      <c r="K1012" s="35">
        <v>77353710</v>
      </c>
      <c r="L1012" s="35">
        <v>9565828</v>
      </c>
      <c r="M1012" s="35">
        <v>8300215</v>
      </c>
      <c r="N1012" s="35">
        <v>9166047</v>
      </c>
      <c r="O1012" s="35">
        <v>29525049</v>
      </c>
      <c r="P1012" s="35">
        <v>1222874645</v>
      </c>
      <c r="Q1012" s="35">
        <v>1058293845</v>
      </c>
      <c r="R1012" s="35">
        <v>9901355</v>
      </c>
    </row>
    <row r="1013" spans="1:18" ht="13.5" customHeight="1">
      <c r="A1013" s="20">
        <v>1009</v>
      </c>
      <c r="B1013" s="45" t="s">
        <v>295</v>
      </c>
      <c r="C1013" s="44" t="s">
        <v>139</v>
      </c>
      <c r="D1013" s="45" t="s">
        <v>366</v>
      </c>
      <c r="E1013" s="20">
        <v>59</v>
      </c>
      <c r="F1013" s="20">
        <v>2015</v>
      </c>
      <c r="G1013" s="20">
        <v>3</v>
      </c>
      <c r="H1013" s="20" t="s">
        <v>204</v>
      </c>
      <c r="I1013" s="20" t="s">
        <v>51</v>
      </c>
      <c r="J1013" s="20">
        <v>9</v>
      </c>
      <c r="K1013" s="35">
        <v>109294240</v>
      </c>
      <c r="L1013" s="35">
        <v>2563120</v>
      </c>
      <c r="M1013" s="35">
        <v>1865624</v>
      </c>
      <c r="N1013" s="35">
        <v>2943413</v>
      </c>
      <c r="O1013" s="35">
        <v>30232758</v>
      </c>
      <c r="P1013" s="35">
        <v>1171349240</v>
      </c>
      <c r="Q1013" s="35">
        <v>1012991074</v>
      </c>
      <c r="R1013" s="35">
        <v>9901355</v>
      </c>
    </row>
    <row r="1014" spans="1:18" ht="13.5" customHeight="1">
      <c r="A1014" s="20">
        <v>1010</v>
      </c>
      <c r="B1014" s="45" t="s">
        <v>295</v>
      </c>
      <c r="C1014" s="44" t="s">
        <v>139</v>
      </c>
      <c r="D1014" s="45" t="s">
        <v>366</v>
      </c>
      <c r="E1014" s="20">
        <v>59</v>
      </c>
      <c r="F1014" s="20">
        <v>2015</v>
      </c>
      <c r="G1014" s="20">
        <v>4</v>
      </c>
      <c r="H1014" s="20" t="s">
        <v>205</v>
      </c>
      <c r="I1014" s="20" t="s">
        <v>46</v>
      </c>
      <c r="J1014" s="20">
        <v>12</v>
      </c>
      <c r="K1014" s="35">
        <v>152507947</v>
      </c>
      <c r="L1014" s="35">
        <v>7768664</v>
      </c>
      <c r="M1014" s="35">
        <v>4760666</v>
      </c>
      <c r="N1014" s="35">
        <v>6976534</v>
      </c>
      <c r="O1014" s="35">
        <v>29970738</v>
      </c>
      <c r="P1014" s="35">
        <v>1159534176</v>
      </c>
      <c r="Q1014" s="35">
        <v>997142889</v>
      </c>
      <c r="R1014" s="35">
        <v>9901355</v>
      </c>
    </row>
    <row r="1015" spans="1:18" ht="13.5" customHeight="1">
      <c r="A1015" s="20">
        <v>1011</v>
      </c>
      <c r="B1015" s="45" t="s">
        <v>295</v>
      </c>
      <c r="C1015" s="44" t="s">
        <v>139</v>
      </c>
      <c r="D1015" s="45" t="s">
        <v>366</v>
      </c>
      <c r="E1015" s="20">
        <v>59</v>
      </c>
      <c r="F1015" s="20">
        <v>2016</v>
      </c>
      <c r="G1015" s="20">
        <v>1</v>
      </c>
      <c r="H1015" s="20" t="s">
        <v>206</v>
      </c>
      <c r="I1015" s="20" t="s">
        <v>43</v>
      </c>
      <c r="J1015" s="20">
        <v>3</v>
      </c>
      <c r="K1015" s="35">
        <v>34362480</v>
      </c>
      <c r="L1015" s="35">
        <v>2207343</v>
      </c>
      <c r="M1015" s="35">
        <v>1645401</v>
      </c>
      <c r="N1015" s="35">
        <v>419558</v>
      </c>
      <c r="O1015" s="35">
        <v>29979201</v>
      </c>
      <c r="P1015" s="35">
        <v>1140466642</v>
      </c>
      <c r="Q1015" s="35">
        <v>977655797</v>
      </c>
      <c r="R1015" s="35">
        <v>9901355</v>
      </c>
    </row>
    <row r="1016" spans="1:18" ht="13.5" customHeight="1">
      <c r="A1016" s="20">
        <v>1012</v>
      </c>
      <c r="B1016" s="45" t="s">
        <v>295</v>
      </c>
      <c r="C1016" s="44" t="s">
        <v>139</v>
      </c>
      <c r="D1016" s="45" t="s">
        <v>366</v>
      </c>
      <c r="E1016" s="20">
        <v>59</v>
      </c>
      <c r="F1016" s="20">
        <v>2016</v>
      </c>
      <c r="G1016" s="20">
        <v>2</v>
      </c>
      <c r="H1016" s="20" t="s">
        <v>207</v>
      </c>
      <c r="I1016" s="20" t="s">
        <v>44</v>
      </c>
      <c r="J1016" s="20">
        <v>6</v>
      </c>
      <c r="K1016" s="35">
        <v>88304120</v>
      </c>
      <c r="L1016" s="35">
        <v>16309994</v>
      </c>
      <c r="M1016" s="35">
        <v>15689311</v>
      </c>
      <c r="N1016" s="35">
        <v>17070506</v>
      </c>
      <c r="O1016" s="35">
        <v>30096744</v>
      </c>
      <c r="P1016" s="35">
        <v>1286546210</v>
      </c>
      <c r="Q1016" s="35">
        <v>1108947317</v>
      </c>
      <c r="R1016" s="35">
        <v>9901355</v>
      </c>
    </row>
    <row r="1017" spans="1:18" ht="13.5" customHeight="1">
      <c r="A1017" s="20">
        <v>1013</v>
      </c>
      <c r="B1017" s="45" t="s">
        <v>295</v>
      </c>
      <c r="C1017" s="44" t="s">
        <v>139</v>
      </c>
      <c r="D1017" s="45" t="s">
        <v>366</v>
      </c>
      <c r="E1017" s="20">
        <v>59</v>
      </c>
      <c r="F1017" s="20">
        <v>2016</v>
      </c>
      <c r="G1017" s="20">
        <v>3</v>
      </c>
      <c r="H1017" s="20" t="s">
        <v>208</v>
      </c>
      <c r="I1017" s="20" t="s">
        <v>51</v>
      </c>
      <c r="J1017" s="20">
        <v>9</v>
      </c>
      <c r="K1017" s="35">
        <v>140727162</v>
      </c>
      <c r="L1017" s="35">
        <v>14175548</v>
      </c>
      <c r="M1017" s="35">
        <v>12981132</v>
      </c>
      <c r="N1017" s="35">
        <v>14466799</v>
      </c>
      <c r="O1017" s="35">
        <v>31351002</v>
      </c>
      <c r="P1017" s="35">
        <v>1241432031</v>
      </c>
      <c r="Q1017" s="35">
        <v>1066554216</v>
      </c>
      <c r="R1017" s="35">
        <v>9901355</v>
      </c>
    </row>
    <row r="1018" spans="1:18" ht="13.5" customHeight="1">
      <c r="A1018" s="20">
        <v>1014</v>
      </c>
      <c r="B1018" s="45" t="s">
        <v>295</v>
      </c>
      <c r="C1018" s="44" t="s">
        <v>139</v>
      </c>
      <c r="D1018" s="45" t="s">
        <v>366</v>
      </c>
      <c r="E1018" s="20">
        <v>59</v>
      </c>
      <c r="F1018" s="20">
        <v>2016</v>
      </c>
      <c r="G1018" s="20">
        <v>4</v>
      </c>
      <c r="H1018" s="20" t="s">
        <v>209</v>
      </c>
      <c r="I1018" s="20" t="s">
        <v>46</v>
      </c>
      <c r="J1018" s="20">
        <v>12</v>
      </c>
      <c r="K1018" s="35">
        <v>176351973</v>
      </c>
      <c r="L1018" s="35">
        <v>16251397</v>
      </c>
      <c r="M1018" s="35">
        <v>14338882</v>
      </c>
      <c r="N1018" s="35">
        <v>18461978</v>
      </c>
      <c r="O1018" s="35">
        <v>32283226</v>
      </c>
      <c r="P1018" s="35">
        <v>1172778078</v>
      </c>
      <c r="Q1018" s="35">
        <v>993905084</v>
      </c>
      <c r="R1018" s="35">
        <v>9901355</v>
      </c>
    </row>
    <row r="1019" spans="1:18" ht="13.5" customHeight="1">
      <c r="A1019" s="20">
        <v>1015</v>
      </c>
      <c r="B1019" s="45" t="s">
        <v>295</v>
      </c>
      <c r="C1019" s="44" t="s">
        <v>139</v>
      </c>
      <c r="D1019" s="45" t="s">
        <v>366</v>
      </c>
      <c r="E1019" s="20">
        <v>59</v>
      </c>
      <c r="F1019" s="20">
        <v>2017</v>
      </c>
      <c r="G1019" s="20">
        <v>1</v>
      </c>
      <c r="H1019" s="20" t="s">
        <v>210</v>
      </c>
      <c r="I1019" s="20" t="s">
        <v>43</v>
      </c>
      <c r="J1019" s="20">
        <v>3</v>
      </c>
      <c r="K1019" s="35">
        <v>38462208</v>
      </c>
      <c r="L1019" s="35">
        <v>1984097</v>
      </c>
      <c r="M1019" s="35">
        <v>1581294</v>
      </c>
      <c r="N1019" s="35">
        <v>2118239</v>
      </c>
      <c r="O1019" s="35">
        <v>32149869</v>
      </c>
      <c r="P1019" s="35">
        <v>1172231158</v>
      </c>
      <c r="Q1019" s="35">
        <v>991239925</v>
      </c>
      <c r="R1019" s="35">
        <v>9901355</v>
      </c>
    </row>
    <row r="1020" spans="1:18" ht="13.5" customHeight="1">
      <c r="A1020" s="20">
        <v>1016</v>
      </c>
      <c r="B1020" s="45" t="s">
        <v>295</v>
      </c>
      <c r="C1020" s="44" t="s">
        <v>139</v>
      </c>
      <c r="D1020" s="45" t="s">
        <v>366</v>
      </c>
      <c r="E1020" s="20">
        <v>59</v>
      </c>
      <c r="F1020" s="20">
        <v>2017</v>
      </c>
      <c r="G1020" s="20">
        <v>2</v>
      </c>
      <c r="H1020" s="20" t="s">
        <v>212</v>
      </c>
      <c r="I1020" s="20" t="s">
        <v>44</v>
      </c>
      <c r="J1020" s="20">
        <v>6</v>
      </c>
      <c r="K1020" s="35">
        <v>77508354</v>
      </c>
      <c r="L1020" s="35">
        <v>3824221</v>
      </c>
      <c r="M1020" s="35">
        <v>3018850</v>
      </c>
      <c r="N1020" s="35">
        <v>3509546</v>
      </c>
      <c r="O1020" s="35">
        <v>32227282</v>
      </c>
      <c r="P1020" s="35">
        <v>1177322092</v>
      </c>
      <c r="Q1020" s="35">
        <v>996919822</v>
      </c>
      <c r="R1020" s="35">
        <v>9901355</v>
      </c>
    </row>
    <row r="1021" spans="1:18" ht="13.5" customHeight="1">
      <c r="A1021" s="20">
        <v>1017</v>
      </c>
      <c r="B1021" s="45" t="s">
        <v>295</v>
      </c>
      <c r="C1021" s="44" t="s">
        <v>254</v>
      </c>
      <c r="D1021" s="45" t="s">
        <v>366</v>
      </c>
      <c r="E1021" s="20">
        <v>59</v>
      </c>
      <c r="F1021" s="20">
        <v>2017</v>
      </c>
      <c r="G1021" s="20">
        <v>3</v>
      </c>
      <c r="H1021" s="20" t="s">
        <v>213</v>
      </c>
      <c r="I1021" s="20" t="s">
        <v>51</v>
      </c>
      <c r="J1021" s="20">
        <v>9</v>
      </c>
      <c r="K1021" s="35">
        <v>118816100</v>
      </c>
      <c r="L1021" s="35">
        <v>6841428</v>
      </c>
      <c r="M1021" s="35">
        <v>5468945</v>
      </c>
      <c r="N1021" s="35">
        <v>6189476</v>
      </c>
      <c r="O1021" s="35">
        <v>31632575</v>
      </c>
      <c r="P1021" s="35">
        <v>1137876891</v>
      </c>
      <c r="Q1021" s="35">
        <v>954794691</v>
      </c>
      <c r="R1021" s="35">
        <v>9901355</v>
      </c>
    </row>
    <row r="1022" spans="1:18" ht="13.5" customHeight="1">
      <c r="A1022" s="20">
        <v>1018</v>
      </c>
      <c r="B1022" s="45" t="s">
        <v>295</v>
      </c>
      <c r="C1022" s="44" t="s">
        <v>254</v>
      </c>
      <c r="D1022" s="45" t="s">
        <v>366</v>
      </c>
      <c r="E1022" s="20">
        <v>59</v>
      </c>
      <c r="F1022" s="20">
        <v>2018</v>
      </c>
      <c r="G1022" s="20">
        <v>1</v>
      </c>
      <c r="H1022" s="20" t="s">
        <v>257</v>
      </c>
      <c r="I1022" s="20" t="s">
        <v>43</v>
      </c>
      <c r="J1022" s="20">
        <v>3</v>
      </c>
      <c r="K1022" s="35">
        <v>42171488</v>
      </c>
      <c r="L1022" s="35">
        <v>3256371</v>
      </c>
      <c r="M1022" s="35">
        <v>2586472</v>
      </c>
      <c r="N1022" s="35">
        <v>2803005</v>
      </c>
      <c r="O1022" s="35">
        <v>33332915</v>
      </c>
      <c r="P1022" s="35">
        <v>1258913837</v>
      </c>
      <c r="Q1022" s="35">
        <v>1082382042</v>
      </c>
      <c r="R1022" s="35">
        <v>9901355</v>
      </c>
    </row>
    <row r="1023" spans="1:18" ht="13.5" customHeight="1">
      <c r="A1023" s="20">
        <v>1019</v>
      </c>
      <c r="B1023" s="45" t="s">
        <v>295</v>
      </c>
      <c r="C1023" s="21" t="s">
        <v>254</v>
      </c>
      <c r="D1023" s="45" t="s">
        <v>366</v>
      </c>
      <c r="E1023" s="20">
        <v>59</v>
      </c>
      <c r="F1023" s="20">
        <v>2018</v>
      </c>
      <c r="G1023" s="20">
        <v>2</v>
      </c>
      <c r="H1023" s="20" t="s">
        <v>264</v>
      </c>
      <c r="I1023" s="20" t="s">
        <v>44</v>
      </c>
      <c r="J1023" s="20">
        <f>G1023*3</f>
        <v>6</v>
      </c>
      <c r="K1023" s="37">
        <v>83924656</v>
      </c>
      <c r="L1023" s="37">
        <v>7104819</v>
      </c>
      <c r="M1023" s="37">
        <v>5725986</v>
      </c>
      <c r="N1023" s="37">
        <v>5265423</v>
      </c>
      <c r="O1023" s="37">
        <v>34433394</v>
      </c>
      <c r="P1023" s="37">
        <v>1228584199</v>
      </c>
      <c r="Q1023" s="37">
        <v>1051570257</v>
      </c>
      <c r="R1023" s="37">
        <v>9901355</v>
      </c>
    </row>
    <row r="1024" spans="1:18" ht="13.5" customHeight="1">
      <c r="A1024" s="20">
        <v>1020</v>
      </c>
      <c r="B1024" s="45" t="s">
        <v>295</v>
      </c>
      <c r="C1024" s="21" t="s">
        <v>254</v>
      </c>
      <c r="D1024" s="45" t="s">
        <v>366</v>
      </c>
      <c r="E1024" s="20">
        <v>59</v>
      </c>
      <c r="F1024" s="20">
        <v>2018</v>
      </c>
      <c r="G1024" s="20">
        <v>3</v>
      </c>
      <c r="H1024" s="20" t="s">
        <v>256</v>
      </c>
      <c r="I1024" s="20" t="s">
        <v>51</v>
      </c>
      <c r="J1024" s="20">
        <v>9</v>
      </c>
      <c r="K1024" s="37">
        <v>17569078</v>
      </c>
      <c r="L1024" s="37">
        <v>14767309</v>
      </c>
      <c r="M1024" s="37">
        <v>11341358</v>
      </c>
      <c r="N1024" s="37">
        <v>18511986</v>
      </c>
      <c r="O1024" s="37">
        <v>35357428</v>
      </c>
      <c r="P1024" s="37">
        <v>1295023880</v>
      </c>
      <c r="Q1024" s="37">
        <v>1116082025</v>
      </c>
      <c r="R1024" s="37">
        <v>9901355</v>
      </c>
    </row>
    <row r="1025" spans="1:18" ht="13.5" customHeight="1">
      <c r="A1025" s="20">
        <v>1021</v>
      </c>
      <c r="B1025" s="45" t="s">
        <v>295</v>
      </c>
      <c r="C1025" s="21" t="s">
        <v>254</v>
      </c>
      <c r="D1025" s="45" t="s">
        <v>366</v>
      </c>
      <c r="E1025" s="20">
        <v>59</v>
      </c>
      <c r="F1025" s="20">
        <v>2018</v>
      </c>
      <c r="G1025" s="20">
        <v>4</v>
      </c>
      <c r="H1025" s="20" t="s">
        <v>265</v>
      </c>
      <c r="I1025" s="20" t="s">
        <v>46</v>
      </c>
      <c r="J1025" s="20">
        <v>12</v>
      </c>
      <c r="K1025" s="37">
        <v>177248909</v>
      </c>
      <c r="L1025" s="37">
        <v>18442297</v>
      </c>
      <c r="M1025" s="37">
        <v>14971528</v>
      </c>
      <c r="N1025" s="37">
        <v>16859262</v>
      </c>
      <c r="O1025" s="37">
        <v>37281754</v>
      </c>
      <c r="P1025" s="37">
        <v>1431298022</v>
      </c>
      <c r="Q1025" s="37">
        <v>1247870916</v>
      </c>
      <c r="R1025" s="37">
        <v>9901355</v>
      </c>
    </row>
    <row r="1026" spans="1:18" ht="13.5" customHeight="1">
      <c r="A1026" s="20">
        <v>1022</v>
      </c>
      <c r="B1026" s="45" t="s">
        <v>295</v>
      </c>
      <c r="C1026" s="21" t="s">
        <v>254</v>
      </c>
      <c r="D1026" s="45" t="s">
        <v>366</v>
      </c>
      <c r="E1026" s="20">
        <v>59</v>
      </c>
      <c r="F1026" s="20">
        <v>2019</v>
      </c>
      <c r="G1026" s="20">
        <v>1</v>
      </c>
      <c r="H1026" s="20" t="s">
        <v>277</v>
      </c>
      <c r="I1026" s="20" t="s">
        <v>43</v>
      </c>
      <c r="J1026" s="20">
        <v>3</v>
      </c>
      <c r="K1026" s="37">
        <v>43904383</v>
      </c>
      <c r="L1026" s="37">
        <v>4296273</v>
      </c>
      <c r="M1026" s="37">
        <v>3618182</v>
      </c>
      <c r="N1026" s="37">
        <v>4511088</v>
      </c>
      <c r="O1026" s="37">
        <v>37504135</v>
      </c>
      <c r="P1026" s="37">
        <v>1425279741</v>
      </c>
      <c r="Q1026" s="37">
        <v>1237341547</v>
      </c>
      <c r="R1026" s="37">
        <v>9901355</v>
      </c>
    </row>
    <row r="1027" spans="1:18" ht="13.5" customHeight="1">
      <c r="A1027" s="20">
        <v>1023</v>
      </c>
      <c r="B1027" s="45" t="s">
        <v>295</v>
      </c>
      <c r="C1027" s="21" t="s">
        <v>254</v>
      </c>
      <c r="D1027" s="45" t="s">
        <v>366</v>
      </c>
      <c r="E1027" s="20">
        <v>59</v>
      </c>
      <c r="F1027" s="20">
        <v>2019</v>
      </c>
      <c r="G1027" s="20">
        <v>2</v>
      </c>
      <c r="H1027" s="20" t="s">
        <v>278</v>
      </c>
      <c r="I1027" s="20" t="s">
        <v>44</v>
      </c>
      <c r="J1027" s="20">
        <v>6</v>
      </c>
      <c r="K1027" s="37">
        <v>89786041</v>
      </c>
      <c r="L1027" s="37">
        <v>8815847</v>
      </c>
      <c r="M1027" s="37">
        <v>7529705</v>
      </c>
      <c r="N1027" s="37">
        <v>8326232</v>
      </c>
      <c r="O1027" s="37">
        <v>37739537</v>
      </c>
      <c r="P1027" s="37">
        <v>1512125488</v>
      </c>
      <c r="Q1027" s="37">
        <v>1323144530</v>
      </c>
      <c r="R1027" s="37">
        <v>9901355</v>
      </c>
    </row>
    <row r="1028" spans="1:18" ht="13.5" customHeight="1">
      <c r="A1028" s="20">
        <v>1024</v>
      </c>
      <c r="B1028" s="45" t="s">
        <v>295</v>
      </c>
      <c r="C1028" s="21" t="s">
        <v>254</v>
      </c>
      <c r="D1028" s="45" t="s">
        <v>366</v>
      </c>
      <c r="E1028" s="20">
        <v>59</v>
      </c>
      <c r="F1028" s="20">
        <v>2019</v>
      </c>
      <c r="G1028" s="20">
        <v>4</v>
      </c>
      <c r="H1028" s="20" t="s">
        <v>281</v>
      </c>
      <c r="I1028" s="20" t="s">
        <v>46</v>
      </c>
      <c r="J1028" s="20">
        <v>12</v>
      </c>
      <c r="K1028" s="37">
        <v>186683838</v>
      </c>
      <c r="L1028" s="37">
        <v>20005630</v>
      </c>
      <c r="M1028" s="37">
        <v>17720217</v>
      </c>
      <c r="N1028" s="37">
        <v>21754256</v>
      </c>
      <c r="O1028" s="37">
        <v>43765886</v>
      </c>
      <c r="P1028" s="37">
        <v>1778767115</v>
      </c>
      <c r="Q1028" s="37">
        <v>1576358133</v>
      </c>
      <c r="R1028" s="37">
        <v>9901355</v>
      </c>
    </row>
    <row r="1029" spans="1:18" ht="13.5" customHeight="1">
      <c r="A1029" s="20">
        <v>1025</v>
      </c>
      <c r="B1029" s="45" t="s">
        <v>295</v>
      </c>
      <c r="C1029" s="21" t="s">
        <v>254</v>
      </c>
      <c r="D1029" s="45" t="s">
        <v>366</v>
      </c>
      <c r="E1029" s="46">
        <v>59</v>
      </c>
      <c r="F1029" s="46">
        <v>2020</v>
      </c>
      <c r="G1029" s="46">
        <v>1</v>
      </c>
      <c r="H1029" s="47" t="s">
        <v>309</v>
      </c>
      <c r="I1029" s="47" t="s">
        <v>43</v>
      </c>
      <c r="J1029" s="46">
        <v>3</v>
      </c>
      <c r="K1029" s="37">
        <v>49195280</v>
      </c>
      <c r="L1029" s="37" t="s">
        <v>308</v>
      </c>
      <c r="M1029" s="37">
        <v>4722350</v>
      </c>
      <c r="N1029" s="37">
        <v>4828036</v>
      </c>
      <c r="O1029" s="37">
        <v>45176548</v>
      </c>
      <c r="P1029" s="37">
        <v>1888005156</v>
      </c>
      <c r="Q1029" s="37">
        <v>1682515157</v>
      </c>
      <c r="R1029" s="37">
        <v>9901355</v>
      </c>
    </row>
    <row r="1030" spans="1:18" ht="13.5" customHeight="1">
      <c r="A1030" s="20">
        <v>1026</v>
      </c>
      <c r="B1030" s="45" t="s">
        <v>295</v>
      </c>
      <c r="C1030" s="21" t="s">
        <v>254</v>
      </c>
      <c r="D1030" s="45" t="s">
        <v>366</v>
      </c>
      <c r="E1030" s="46">
        <v>59</v>
      </c>
      <c r="F1030" s="20">
        <v>2020</v>
      </c>
      <c r="G1030" s="49">
        <v>2</v>
      </c>
      <c r="H1030" s="20" t="s">
        <v>310</v>
      </c>
      <c r="I1030" s="20" t="s">
        <v>44</v>
      </c>
      <c r="J1030" s="20">
        <v>6</v>
      </c>
      <c r="K1030" s="37">
        <v>98179194</v>
      </c>
      <c r="L1030" s="37"/>
      <c r="M1030" s="37">
        <v>9700744</v>
      </c>
      <c r="N1030" s="37">
        <v>16571126</v>
      </c>
      <c r="O1030" s="37">
        <v>46331021</v>
      </c>
      <c r="P1030" s="37">
        <v>1973880352</v>
      </c>
      <c r="Q1030" s="37">
        <v>1759419654</v>
      </c>
      <c r="R1030" s="37">
        <v>9901355</v>
      </c>
    </row>
    <row r="1031" spans="1:18" ht="13.5" customHeight="1">
      <c r="A1031" s="20">
        <v>1027</v>
      </c>
      <c r="B1031" s="45" t="s">
        <v>295</v>
      </c>
      <c r="C1031" s="44" t="s">
        <v>140</v>
      </c>
      <c r="D1031" s="45" t="s">
        <v>367</v>
      </c>
      <c r="E1031" s="20">
        <v>60</v>
      </c>
      <c r="F1031" s="20">
        <v>2015</v>
      </c>
      <c r="G1031" s="20">
        <v>1</v>
      </c>
      <c r="H1031" s="20" t="s">
        <v>202</v>
      </c>
      <c r="I1031" s="20" t="s">
        <v>43</v>
      </c>
      <c r="J1031" s="20">
        <v>3</v>
      </c>
      <c r="K1031" s="35">
        <v>36364000</v>
      </c>
      <c r="L1031" s="35">
        <v>4710000</v>
      </c>
      <c r="M1031" s="35">
        <v>4003000</v>
      </c>
      <c r="N1031" s="35">
        <v>4959000</v>
      </c>
      <c r="O1031" s="35">
        <v>38221000</v>
      </c>
      <c r="P1031" s="35">
        <v>1196228000</v>
      </c>
      <c r="Q1031" s="35">
        <v>1018157000</v>
      </c>
      <c r="R1031" s="35">
        <v>14481000</v>
      </c>
    </row>
    <row r="1032" spans="1:18" ht="13.5" customHeight="1">
      <c r="A1032" s="20">
        <v>1028</v>
      </c>
      <c r="B1032" s="45" t="s">
        <v>295</v>
      </c>
      <c r="C1032" s="44" t="s">
        <v>140</v>
      </c>
      <c r="D1032" s="45" t="s">
        <v>367</v>
      </c>
      <c r="E1032" s="20">
        <v>60</v>
      </c>
      <c r="F1032" s="20">
        <v>2015</v>
      </c>
      <c r="G1032" s="20">
        <v>2</v>
      </c>
      <c r="H1032" s="20" t="s">
        <v>203</v>
      </c>
      <c r="I1032" s="20" t="s">
        <v>44</v>
      </c>
      <c r="J1032" s="20">
        <v>6</v>
      </c>
      <c r="K1032" s="35">
        <v>72291000</v>
      </c>
      <c r="L1032" s="35">
        <v>9664000</v>
      </c>
      <c r="M1032" s="35">
        <v>8215000</v>
      </c>
      <c r="N1032" s="35">
        <v>9210000</v>
      </c>
      <c r="O1032" s="35">
        <v>40028000</v>
      </c>
      <c r="P1032" s="35">
        <v>1192684000</v>
      </c>
      <c r="Q1032" s="35">
        <v>1014127000</v>
      </c>
      <c r="R1032" s="35">
        <v>14481000</v>
      </c>
    </row>
    <row r="1033" spans="1:18" ht="13.5" customHeight="1">
      <c r="A1033" s="20">
        <v>1029</v>
      </c>
      <c r="B1033" s="45" t="s">
        <v>295</v>
      </c>
      <c r="C1033" s="44" t="s">
        <v>140</v>
      </c>
      <c r="D1033" s="45" t="s">
        <v>367</v>
      </c>
      <c r="E1033" s="20">
        <v>60</v>
      </c>
      <c r="F1033" s="20">
        <v>2015</v>
      </c>
      <c r="G1033" s="20">
        <v>3</v>
      </c>
      <c r="H1033" s="20" t="s">
        <v>204</v>
      </c>
      <c r="I1033" s="20" t="s">
        <v>51</v>
      </c>
      <c r="J1033" s="20">
        <v>9</v>
      </c>
      <c r="K1033" s="35">
        <v>107140000</v>
      </c>
      <c r="L1033" s="35">
        <v>13789000</v>
      </c>
      <c r="M1033" s="35">
        <v>11445000</v>
      </c>
      <c r="N1033" s="35">
        <v>11445000</v>
      </c>
      <c r="O1033" s="35">
        <v>40735000</v>
      </c>
      <c r="P1033" s="35">
        <v>1159184000</v>
      </c>
      <c r="Q1033" s="35">
        <v>978844000</v>
      </c>
      <c r="R1033" s="35">
        <v>14481000</v>
      </c>
    </row>
    <row r="1034" spans="1:18" ht="13.5" customHeight="1">
      <c r="A1034" s="20">
        <v>1030</v>
      </c>
      <c r="B1034" s="45" t="s">
        <v>295</v>
      </c>
      <c r="C1034" s="44" t="s">
        <v>140</v>
      </c>
      <c r="D1034" s="45" t="s">
        <v>367</v>
      </c>
      <c r="E1034" s="20">
        <v>60</v>
      </c>
      <c r="F1034" s="20">
        <v>2015</v>
      </c>
      <c r="G1034" s="20">
        <v>4</v>
      </c>
      <c r="H1034" s="20" t="s">
        <v>205</v>
      </c>
      <c r="I1034" s="20" t="s">
        <v>46</v>
      </c>
      <c r="J1034" s="20">
        <v>12</v>
      </c>
      <c r="K1034" s="35">
        <v>146948000</v>
      </c>
      <c r="L1034" s="35">
        <v>14024000</v>
      </c>
      <c r="M1034" s="35">
        <v>13904000</v>
      </c>
      <c r="N1034" s="35">
        <v>15617000</v>
      </c>
      <c r="O1034" s="35">
        <v>39985000</v>
      </c>
      <c r="P1034" s="35">
        <v>1231722000</v>
      </c>
      <c r="Q1034" s="35">
        <v>1048206000</v>
      </c>
      <c r="R1034" s="35">
        <v>14481000</v>
      </c>
    </row>
    <row r="1035" spans="1:18" ht="13.5" customHeight="1">
      <c r="A1035" s="20">
        <v>1031</v>
      </c>
      <c r="B1035" s="45" t="s">
        <v>295</v>
      </c>
      <c r="C1035" s="44" t="s">
        <v>140</v>
      </c>
      <c r="D1035" s="45" t="s">
        <v>367</v>
      </c>
      <c r="E1035" s="20">
        <v>60</v>
      </c>
      <c r="F1035" s="20">
        <v>2016</v>
      </c>
      <c r="G1035" s="20">
        <v>1</v>
      </c>
      <c r="H1035" s="20" t="s">
        <v>206</v>
      </c>
      <c r="I1035" s="20" t="s">
        <v>43</v>
      </c>
      <c r="J1035" s="20">
        <v>3</v>
      </c>
      <c r="K1035" s="35">
        <v>34365000</v>
      </c>
      <c r="L1035" s="35">
        <v>4025000</v>
      </c>
      <c r="M1035" s="35">
        <v>3583000</v>
      </c>
      <c r="N1035" s="35">
        <v>71000</v>
      </c>
      <c r="O1035" s="35">
        <v>40544000</v>
      </c>
      <c r="P1035" s="35">
        <v>1281240000</v>
      </c>
      <c r="Q1035" s="35">
        <v>1097211000</v>
      </c>
      <c r="R1035" s="35">
        <v>14481000</v>
      </c>
    </row>
    <row r="1036" spans="1:18" ht="13.5" customHeight="1">
      <c r="A1036" s="20">
        <v>1032</v>
      </c>
      <c r="B1036" s="45" t="s">
        <v>295</v>
      </c>
      <c r="C1036" s="44" t="s">
        <v>140</v>
      </c>
      <c r="D1036" s="45" t="s">
        <v>367</v>
      </c>
      <c r="E1036" s="20">
        <v>60</v>
      </c>
      <c r="F1036" s="20">
        <v>2016</v>
      </c>
      <c r="G1036" s="20">
        <v>2</v>
      </c>
      <c r="H1036" s="20" t="s">
        <v>207</v>
      </c>
      <c r="I1036" s="20" t="s">
        <v>44</v>
      </c>
      <c r="J1036" s="20">
        <v>6</v>
      </c>
      <c r="K1036" s="35">
        <v>70259000</v>
      </c>
      <c r="L1036" s="35">
        <v>6131000</v>
      </c>
      <c r="M1036" s="35">
        <v>5457000</v>
      </c>
      <c r="N1036" s="35">
        <v>3755000</v>
      </c>
      <c r="O1036" s="35">
        <v>42823000</v>
      </c>
      <c r="P1036" s="35">
        <v>1397867000</v>
      </c>
      <c r="Q1036" s="35">
        <v>1214403000</v>
      </c>
      <c r="R1036" s="35">
        <v>14481000</v>
      </c>
    </row>
    <row r="1037" spans="1:18" ht="13.5" customHeight="1">
      <c r="A1037" s="20">
        <v>1033</v>
      </c>
      <c r="B1037" s="45" t="s">
        <v>295</v>
      </c>
      <c r="C1037" s="44" t="s">
        <v>140</v>
      </c>
      <c r="D1037" s="45" t="s">
        <v>367</v>
      </c>
      <c r="E1037" s="20">
        <v>60</v>
      </c>
      <c r="F1037" s="20">
        <v>2016</v>
      </c>
      <c r="G1037" s="20">
        <v>3</v>
      </c>
      <c r="H1037" s="20" t="s">
        <v>208</v>
      </c>
      <c r="I1037" s="20" t="s">
        <v>51</v>
      </c>
      <c r="J1037" s="20">
        <v>9</v>
      </c>
      <c r="K1037" s="35">
        <v>110346000</v>
      </c>
      <c r="L1037" s="35">
        <v>9835000</v>
      </c>
      <c r="M1037" s="35">
        <v>8753000</v>
      </c>
      <c r="N1037" s="35">
        <v>5021000</v>
      </c>
      <c r="O1037" s="35">
        <v>41278000</v>
      </c>
      <c r="P1037" s="35">
        <v>1396055000</v>
      </c>
      <c r="Q1037" s="35">
        <v>1211071000</v>
      </c>
      <c r="R1037" s="35">
        <v>14481000</v>
      </c>
    </row>
    <row r="1038" spans="1:18" ht="13.5" customHeight="1">
      <c r="A1038" s="20">
        <v>1034</v>
      </c>
      <c r="B1038" s="45" t="s">
        <v>295</v>
      </c>
      <c r="C1038" s="44" t="s">
        <v>179</v>
      </c>
      <c r="D1038" s="45" t="s">
        <v>367</v>
      </c>
      <c r="E1038" s="20">
        <v>60</v>
      </c>
      <c r="F1038" s="20">
        <v>2016</v>
      </c>
      <c r="G1038" s="20">
        <v>4</v>
      </c>
      <c r="H1038" s="20" t="s">
        <v>209</v>
      </c>
      <c r="I1038" s="20" t="s">
        <v>46</v>
      </c>
      <c r="J1038" s="20">
        <v>12</v>
      </c>
      <c r="K1038" s="35">
        <v>152021000</v>
      </c>
      <c r="L1038" s="35">
        <v>11061000</v>
      </c>
      <c r="M1038" s="35">
        <v>9734000</v>
      </c>
      <c r="N1038" s="35">
        <v>6520000</v>
      </c>
      <c r="O1038" s="35">
        <v>40356000</v>
      </c>
      <c r="P1038" s="35">
        <v>1298141000</v>
      </c>
      <c r="Q1038" s="35">
        <v>1112739000</v>
      </c>
      <c r="R1038" s="35">
        <v>14481000</v>
      </c>
    </row>
    <row r="1039" spans="1:18" ht="13.5" customHeight="1">
      <c r="A1039" s="20">
        <v>1035</v>
      </c>
      <c r="B1039" s="45" t="s">
        <v>295</v>
      </c>
      <c r="C1039" s="44" t="s">
        <v>179</v>
      </c>
      <c r="D1039" s="45" t="s">
        <v>367</v>
      </c>
      <c r="E1039" s="20">
        <v>60</v>
      </c>
      <c r="F1039" s="20">
        <v>2017</v>
      </c>
      <c r="G1039" s="20">
        <v>1</v>
      </c>
      <c r="H1039" s="20" t="s">
        <v>210</v>
      </c>
      <c r="I1039" s="20" t="s">
        <v>43</v>
      </c>
      <c r="J1039" s="20">
        <v>3</v>
      </c>
      <c r="K1039" s="35">
        <v>40842000</v>
      </c>
      <c r="L1039" s="35">
        <v>4849000</v>
      </c>
      <c r="M1039" s="35">
        <v>4316000</v>
      </c>
      <c r="N1039" s="35">
        <v>3279000</v>
      </c>
      <c r="O1039" s="35">
        <v>39166000</v>
      </c>
      <c r="P1039" s="35">
        <v>1310854000</v>
      </c>
      <c r="Q1039" s="35">
        <v>1121640000</v>
      </c>
      <c r="R1039" s="35">
        <v>14481000</v>
      </c>
    </row>
    <row r="1040" spans="1:18" ht="13.5" customHeight="1">
      <c r="A1040" s="20">
        <v>1036</v>
      </c>
      <c r="B1040" s="45" t="s">
        <v>295</v>
      </c>
      <c r="C1040" s="44" t="s">
        <v>179</v>
      </c>
      <c r="D1040" s="45" t="s">
        <v>367</v>
      </c>
      <c r="E1040" s="20">
        <v>60</v>
      </c>
      <c r="F1040" s="20">
        <v>2017</v>
      </c>
      <c r="G1040" s="20">
        <v>2</v>
      </c>
      <c r="H1040" s="20" t="s">
        <v>212</v>
      </c>
      <c r="I1040" s="20" t="s">
        <v>44</v>
      </c>
      <c r="J1040" s="20">
        <v>6</v>
      </c>
      <c r="K1040" s="35">
        <v>85821000</v>
      </c>
      <c r="L1040" s="35">
        <v>10219000</v>
      </c>
      <c r="M1040" s="35">
        <v>9036000</v>
      </c>
      <c r="N1040" s="35">
        <v>10993000</v>
      </c>
      <c r="O1040" s="35">
        <v>39732000</v>
      </c>
      <c r="P1040" s="35">
        <v>1308702000</v>
      </c>
      <c r="Q1040" s="35">
        <v>1116363000</v>
      </c>
      <c r="R1040" s="35">
        <v>14481000</v>
      </c>
    </row>
    <row r="1041" spans="1:18" ht="13.5" customHeight="1">
      <c r="A1041" s="20">
        <v>1037</v>
      </c>
      <c r="B1041" s="45" t="s">
        <v>295</v>
      </c>
      <c r="C1041" s="44" t="s">
        <v>179</v>
      </c>
      <c r="D1041" s="45" t="s">
        <v>367</v>
      </c>
      <c r="E1041" s="20">
        <v>60</v>
      </c>
      <c r="F1041" s="20">
        <v>2017</v>
      </c>
      <c r="G1041" s="20">
        <v>3</v>
      </c>
      <c r="H1041" s="20" t="s">
        <v>213</v>
      </c>
      <c r="I1041" s="20" t="s">
        <v>51</v>
      </c>
      <c r="J1041" s="20">
        <v>9</v>
      </c>
      <c r="K1041" s="35">
        <v>130086000</v>
      </c>
      <c r="L1041" s="35">
        <v>16236000</v>
      </c>
      <c r="M1041" s="35">
        <v>14450000</v>
      </c>
      <c r="N1041" s="35">
        <v>15509000</v>
      </c>
      <c r="O1041" s="35">
        <v>37829000</v>
      </c>
      <c r="P1041" s="35">
        <v>1327827000</v>
      </c>
      <c r="Q1041" s="35">
        <v>1127227000</v>
      </c>
      <c r="R1041" s="35">
        <v>14481000</v>
      </c>
    </row>
    <row r="1042" spans="1:18" ht="13.5" customHeight="1">
      <c r="A1042" s="20">
        <v>1038</v>
      </c>
      <c r="B1042" s="45" t="s">
        <v>295</v>
      </c>
      <c r="C1042" s="44" t="s">
        <v>179</v>
      </c>
      <c r="D1042" s="45" t="s">
        <v>367</v>
      </c>
      <c r="E1042" s="20">
        <v>60</v>
      </c>
      <c r="F1042" s="20">
        <v>2017</v>
      </c>
      <c r="G1042" s="20">
        <v>4</v>
      </c>
      <c r="H1042" s="20" t="s">
        <v>211</v>
      </c>
      <c r="I1042" s="20" t="s">
        <v>46</v>
      </c>
      <c r="J1042" s="20">
        <v>12</v>
      </c>
      <c r="K1042" s="35">
        <v>180244000</v>
      </c>
      <c r="L1042" s="35">
        <v>19213000</v>
      </c>
      <c r="M1042" s="35">
        <v>17768000</v>
      </c>
      <c r="N1042" s="35">
        <v>20878000</v>
      </c>
      <c r="O1042" s="35">
        <v>38504000</v>
      </c>
      <c r="P1042" s="35">
        <v>1379214000</v>
      </c>
      <c r="Q1042" s="35">
        <v>1175899000</v>
      </c>
      <c r="R1042" s="35">
        <v>14481000</v>
      </c>
    </row>
    <row r="1043" spans="1:18" ht="13.5" customHeight="1">
      <c r="A1043" s="20">
        <v>1039</v>
      </c>
      <c r="B1043" s="45" t="s">
        <v>295</v>
      </c>
      <c r="C1043" s="44" t="s">
        <v>179</v>
      </c>
      <c r="D1043" s="45" t="s">
        <v>367</v>
      </c>
      <c r="E1043" s="20">
        <v>60</v>
      </c>
      <c r="F1043" s="20">
        <v>2018</v>
      </c>
      <c r="G1043" s="20">
        <v>1</v>
      </c>
      <c r="H1043" s="20" t="s">
        <v>257</v>
      </c>
      <c r="I1043" s="20" t="s">
        <v>43</v>
      </c>
      <c r="J1043" s="20">
        <v>3</v>
      </c>
      <c r="K1043" s="35">
        <v>43328000</v>
      </c>
      <c r="L1043" s="35">
        <v>4982000</v>
      </c>
      <c r="M1043" s="35">
        <v>4627000</v>
      </c>
      <c r="N1043" s="35">
        <v>4979000</v>
      </c>
      <c r="O1043" s="35">
        <v>36584000</v>
      </c>
      <c r="P1043" s="35">
        <v>1479665000</v>
      </c>
      <c r="Q1043" s="35">
        <v>1300004000</v>
      </c>
      <c r="R1043" s="35">
        <v>14481000</v>
      </c>
    </row>
    <row r="1044" spans="1:18" ht="13.5" customHeight="1">
      <c r="A1044" s="20">
        <v>1040</v>
      </c>
      <c r="B1044" s="45" t="s">
        <v>295</v>
      </c>
      <c r="C1044" s="21" t="s">
        <v>179</v>
      </c>
      <c r="D1044" s="45" t="s">
        <v>367</v>
      </c>
      <c r="E1044" s="20">
        <v>60</v>
      </c>
      <c r="F1044" s="20">
        <v>2018</v>
      </c>
      <c r="G1044" s="20">
        <v>2</v>
      </c>
      <c r="H1044" s="20" t="s">
        <v>264</v>
      </c>
      <c r="I1044" s="20" t="s">
        <v>44</v>
      </c>
      <c r="J1044" s="20">
        <f>G1044*3</f>
        <v>6</v>
      </c>
      <c r="K1044" s="37">
        <v>92295000</v>
      </c>
      <c r="L1044" s="37">
        <v>13010000</v>
      </c>
      <c r="M1044" s="37">
        <v>11843000</v>
      </c>
      <c r="N1044" s="37">
        <v>8514000</v>
      </c>
      <c r="O1044" s="37">
        <v>37166000</v>
      </c>
      <c r="P1044" s="37">
        <v>1567562000</v>
      </c>
      <c r="Q1044" s="37">
        <v>1383397000</v>
      </c>
      <c r="R1044" s="37">
        <v>14481000</v>
      </c>
    </row>
    <row r="1045" spans="1:18" ht="13.5" customHeight="1">
      <c r="A1045" s="20">
        <v>1041</v>
      </c>
      <c r="B1045" s="45" t="s">
        <v>295</v>
      </c>
      <c r="C1045" s="21" t="s">
        <v>179</v>
      </c>
      <c r="D1045" s="45" t="s">
        <v>367</v>
      </c>
      <c r="E1045" s="20">
        <v>60</v>
      </c>
      <c r="F1045" s="20">
        <v>2018</v>
      </c>
      <c r="G1045" s="20">
        <v>3</v>
      </c>
      <c r="H1045" s="20" t="s">
        <v>256</v>
      </c>
      <c r="I1045" s="20" t="s">
        <v>51</v>
      </c>
      <c r="J1045" s="20">
        <f>G1045*3</f>
        <v>9</v>
      </c>
      <c r="K1045" s="37">
        <v>46705000</v>
      </c>
      <c r="L1045" s="37">
        <v>7054000</v>
      </c>
      <c r="M1045" s="37">
        <v>6278000</v>
      </c>
      <c r="N1045" s="37">
        <v>6278000</v>
      </c>
      <c r="O1045" s="37">
        <v>36257000</v>
      </c>
      <c r="P1045" s="37">
        <v>1680804000</v>
      </c>
      <c r="Q1045" s="37">
        <v>1488417000</v>
      </c>
      <c r="R1045" s="37">
        <v>14481000</v>
      </c>
    </row>
    <row r="1046" spans="1:18" ht="13.5" customHeight="1">
      <c r="A1046" s="20">
        <v>1042</v>
      </c>
      <c r="B1046" s="45" t="s">
        <v>295</v>
      </c>
      <c r="C1046" s="21" t="s">
        <v>179</v>
      </c>
      <c r="D1046" s="45" t="s">
        <v>367</v>
      </c>
      <c r="E1046" s="20">
        <v>60</v>
      </c>
      <c r="F1046" s="20">
        <v>2018</v>
      </c>
      <c r="G1046" s="20">
        <v>4</v>
      </c>
      <c r="H1046" s="20" t="s">
        <v>265</v>
      </c>
      <c r="I1046" s="20" t="s">
        <v>46</v>
      </c>
      <c r="J1046" s="20">
        <v>12</v>
      </c>
      <c r="K1046" s="37">
        <v>188873000</v>
      </c>
      <c r="L1046" s="37">
        <v>25089000</v>
      </c>
      <c r="M1046" s="37">
        <v>22926000</v>
      </c>
      <c r="N1046" s="37">
        <v>20720000</v>
      </c>
      <c r="O1046" s="37">
        <v>36909000</v>
      </c>
      <c r="P1046" s="37">
        <v>1719883000</v>
      </c>
      <c r="Q1046" s="37">
        <v>1525467000</v>
      </c>
      <c r="R1046" s="37">
        <v>14481000</v>
      </c>
    </row>
    <row r="1047" spans="1:18" ht="13.5" customHeight="1">
      <c r="A1047" s="20">
        <v>1043</v>
      </c>
      <c r="B1047" s="45" t="s">
        <v>295</v>
      </c>
      <c r="C1047" s="21" t="s">
        <v>179</v>
      </c>
      <c r="D1047" s="45" t="s">
        <v>367</v>
      </c>
      <c r="E1047" s="20">
        <v>60</v>
      </c>
      <c r="F1047" s="20">
        <v>2019</v>
      </c>
      <c r="G1047" s="20">
        <v>1</v>
      </c>
      <c r="H1047" s="20" t="s">
        <v>277</v>
      </c>
      <c r="I1047" s="20" t="s">
        <v>43</v>
      </c>
      <c r="J1047" s="20">
        <v>3</v>
      </c>
      <c r="K1047" s="37">
        <v>48443000</v>
      </c>
      <c r="L1047" s="37">
        <v>6674000</v>
      </c>
      <c r="M1047" s="37">
        <v>5939000</v>
      </c>
      <c r="N1047" s="37">
        <v>6879000</v>
      </c>
      <c r="O1047" s="37">
        <v>35980000</v>
      </c>
      <c r="P1047" s="37">
        <v>1870124000</v>
      </c>
      <c r="Q1047" s="37">
        <v>1668094000</v>
      </c>
      <c r="R1047" s="37">
        <v>14481000</v>
      </c>
    </row>
    <row r="1048" spans="1:18" ht="13.5" customHeight="1">
      <c r="A1048" s="20">
        <v>1044</v>
      </c>
      <c r="B1048" s="45" t="s">
        <v>295</v>
      </c>
      <c r="C1048" s="21" t="s">
        <v>179</v>
      </c>
      <c r="D1048" s="45" t="s">
        <v>367</v>
      </c>
      <c r="E1048" s="20">
        <v>60</v>
      </c>
      <c r="F1048" s="20">
        <v>2019</v>
      </c>
      <c r="G1048" s="20">
        <v>2</v>
      </c>
      <c r="H1048" s="20" t="s">
        <v>278</v>
      </c>
      <c r="I1048" s="20" t="s">
        <v>44</v>
      </c>
      <c r="J1048" s="20">
        <v>6</v>
      </c>
      <c r="K1048" s="37">
        <v>103655000</v>
      </c>
      <c r="L1048" s="37">
        <v>15051000</v>
      </c>
      <c r="M1048" s="37">
        <v>13685000</v>
      </c>
      <c r="N1048" s="37">
        <v>24337000</v>
      </c>
      <c r="O1048" s="37">
        <v>38011000</v>
      </c>
      <c r="P1048" s="37">
        <v>1940163000</v>
      </c>
      <c r="Q1048" s="37">
        <v>1724597000</v>
      </c>
      <c r="R1048" s="37">
        <v>14481000</v>
      </c>
    </row>
    <row r="1049" spans="1:18" ht="13.5" customHeight="1">
      <c r="A1049" s="20">
        <v>1045</v>
      </c>
      <c r="B1049" s="45" t="s">
        <v>295</v>
      </c>
      <c r="C1049" s="21" t="s">
        <v>179</v>
      </c>
      <c r="D1049" s="45" t="s">
        <v>367</v>
      </c>
      <c r="E1049" s="20">
        <v>60</v>
      </c>
      <c r="F1049" s="20">
        <v>2019</v>
      </c>
      <c r="G1049" s="20">
        <v>3</v>
      </c>
      <c r="H1049" s="20" t="s">
        <v>279</v>
      </c>
      <c r="I1049" s="20" t="s">
        <v>51</v>
      </c>
      <c r="J1049" s="20">
        <v>9</v>
      </c>
      <c r="K1049" s="37">
        <v>161055000</v>
      </c>
      <c r="L1049" s="37">
        <v>23004000</v>
      </c>
      <c r="M1049" s="37">
        <v>21462000</v>
      </c>
      <c r="N1049" s="37">
        <v>28486000</v>
      </c>
      <c r="O1049" s="37">
        <v>37639000</v>
      </c>
      <c r="P1049" s="37">
        <v>1970621000</v>
      </c>
      <c r="Q1049" s="37">
        <v>1748893000</v>
      </c>
      <c r="R1049" s="37">
        <v>14481000</v>
      </c>
    </row>
    <row r="1050" spans="1:18" ht="13.5" customHeight="1">
      <c r="A1050" s="20">
        <v>1046</v>
      </c>
      <c r="B1050" s="45" t="s">
        <v>295</v>
      </c>
      <c r="C1050" s="21" t="s">
        <v>179</v>
      </c>
      <c r="D1050" s="45" t="s">
        <v>367</v>
      </c>
      <c r="E1050" s="20">
        <v>60</v>
      </c>
      <c r="F1050" s="20">
        <v>2019</v>
      </c>
      <c r="G1050" s="20">
        <v>4</v>
      </c>
      <c r="H1050" s="20" t="s">
        <v>281</v>
      </c>
      <c r="I1050" s="20" t="s">
        <v>46</v>
      </c>
      <c r="J1050" s="20">
        <v>12</v>
      </c>
      <c r="K1050" s="37">
        <v>217306000</v>
      </c>
      <c r="L1050" s="37">
        <v>32377000</v>
      </c>
      <c r="M1050" s="37">
        <v>29463000</v>
      </c>
      <c r="N1050" s="37">
        <v>42503000</v>
      </c>
      <c r="O1050" s="37">
        <v>38384000</v>
      </c>
      <c r="P1050" s="37">
        <v>2116296000</v>
      </c>
      <c r="Q1050" s="37">
        <v>1882562000</v>
      </c>
      <c r="R1050" s="37">
        <v>14481000</v>
      </c>
    </row>
    <row r="1051" spans="1:18" ht="13.5" customHeight="1">
      <c r="A1051" s="20">
        <v>1047</v>
      </c>
      <c r="B1051" s="45" t="s">
        <v>295</v>
      </c>
      <c r="C1051" s="21" t="s">
        <v>179</v>
      </c>
      <c r="D1051" s="45" t="s">
        <v>367</v>
      </c>
      <c r="E1051" s="20">
        <v>60</v>
      </c>
      <c r="F1051" s="46">
        <v>2020</v>
      </c>
      <c r="G1051" s="46">
        <v>1</v>
      </c>
      <c r="H1051" s="47" t="s">
        <v>309</v>
      </c>
      <c r="I1051" s="47" t="s">
        <v>43</v>
      </c>
      <c r="J1051" s="46">
        <v>3</v>
      </c>
      <c r="K1051" s="37">
        <v>51159000</v>
      </c>
      <c r="L1051" s="37"/>
      <c r="M1051" s="37">
        <v>5859000</v>
      </c>
      <c r="N1051" s="37"/>
      <c r="O1051" s="37">
        <v>38430000</v>
      </c>
      <c r="P1051" s="37">
        <v>2246788000</v>
      </c>
      <c r="Q1051" s="37">
        <v>2004403000</v>
      </c>
      <c r="R1051" s="37">
        <v>14481000</v>
      </c>
    </row>
    <row r="1052" spans="1:18" ht="13.5" customHeight="1">
      <c r="A1052" s="20">
        <v>1048</v>
      </c>
      <c r="B1052" s="45" t="s">
        <v>295</v>
      </c>
      <c r="C1052" s="21" t="s">
        <v>179</v>
      </c>
      <c r="D1052" s="45" t="s">
        <v>367</v>
      </c>
      <c r="E1052" s="20">
        <v>60</v>
      </c>
      <c r="F1052" s="20">
        <v>2020</v>
      </c>
      <c r="G1052" s="46">
        <v>3</v>
      </c>
      <c r="H1052" s="47" t="s">
        <v>311</v>
      </c>
      <c r="I1052" s="47" t="s">
        <v>51</v>
      </c>
      <c r="J1052" s="46">
        <v>3</v>
      </c>
      <c r="K1052" s="37">
        <v>49275000</v>
      </c>
      <c r="L1052" s="37">
        <v>9385000</v>
      </c>
      <c r="M1052" s="37">
        <v>9102000</v>
      </c>
      <c r="N1052" s="37">
        <v>11485000</v>
      </c>
      <c r="O1052" s="37">
        <v>38738000</v>
      </c>
      <c r="P1052" s="37">
        <v>2575198000</v>
      </c>
      <c r="Q1052" s="37">
        <v>2313024000</v>
      </c>
      <c r="R1052" s="37">
        <v>14481000</v>
      </c>
    </row>
    <row r="1053" spans="1:18" ht="13.5" customHeight="1">
      <c r="A1053" s="20">
        <v>1049</v>
      </c>
      <c r="B1053" s="45" t="s">
        <v>293</v>
      </c>
      <c r="C1053" s="44" t="s">
        <v>141</v>
      </c>
      <c r="D1053" s="45" t="s">
        <v>368</v>
      </c>
      <c r="E1053" s="20">
        <v>61</v>
      </c>
      <c r="F1053" s="20">
        <v>2015</v>
      </c>
      <c r="G1053" s="20">
        <v>1</v>
      </c>
      <c r="H1053" s="20" t="s">
        <v>202</v>
      </c>
      <c r="I1053" s="20" t="s">
        <v>43</v>
      </c>
      <c r="J1053" s="20">
        <v>3</v>
      </c>
      <c r="K1053" s="35">
        <v>1228931</v>
      </c>
      <c r="L1053" s="35">
        <v>61251</v>
      </c>
      <c r="M1053" s="35">
        <v>41651</v>
      </c>
      <c r="N1053" s="35">
        <v>41651</v>
      </c>
      <c r="O1053" s="35">
        <v>11501335</v>
      </c>
      <c r="P1053" s="35">
        <v>16670325</v>
      </c>
      <c r="Q1053" s="35">
        <v>6087076</v>
      </c>
      <c r="R1053" s="35">
        <v>750000</v>
      </c>
    </row>
    <row r="1054" spans="1:18" ht="13.5" customHeight="1">
      <c r="A1054" s="20">
        <v>1050</v>
      </c>
      <c r="B1054" s="45" t="s">
        <v>293</v>
      </c>
      <c r="C1054" s="44" t="s">
        <v>141</v>
      </c>
      <c r="D1054" s="45" t="s">
        <v>368</v>
      </c>
      <c r="E1054" s="20">
        <v>61</v>
      </c>
      <c r="F1054" s="20">
        <v>2015</v>
      </c>
      <c r="G1054" s="20">
        <v>2</v>
      </c>
      <c r="H1054" s="20" t="s">
        <v>203</v>
      </c>
      <c r="I1054" s="20" t="s">
        <v>44</v>
      </c>
      <c r="J1054" s="20">
        <v>6</v>
      </c>
      <c r="K1054" s="35">
        <v>4034330</v>
      </c>
      <c r="L1054" s="35">
        <v>476774</v>
      </c>
      <c r="M1054" s="35">
        <v>324206</v>
      </c>
      <c r="N1054" s="35">
        <v>324206</v>
      </c>
      <c r="O1054" s="35">
        <v>11501335</v>
      </c>
      <c r="P1054" s="35">
        <v>16670325</v>
      </c>
      <c r="Q1054" s="35">
        <v>10346497</v>
      </c>
      <c r="R1054" s="35">
        <v>750000</v>
      </c>
    </row>
    <row r="1055" spans="1:18" ht="13.5" customHeight="1">
      <c r="A1055" s="20">
        <v>1051</v>
      </c>
      <c r="B1055" s="45" t="s">
        <v>293</v>
      </c>
      <c r="C1055" s="44" t="s">
        <v>141</v>
      </c>
      <c r="D1055" s="45" t="s">
        <v>368</v>
      </c>
      <c r="E1055" s="20">
        <v>61</v>
      </c>
      <c r="F1055" s="20">
        <v>2015</v>
      </c>
      <c r="G1055" s="20">
        <v>3</v>
      </c>
      <c r="H1055" s="20" t="s">
        <v>204</v>
      </c>
      <c r="I1055" s="20" t="s">
        <v>51</v>
      </c>
      <c r="J1055" s="20">
        <v>9</v>
      </c>
      <c r="K1055" s="35">
        <v>6160874</v>
      </c>
      <c r="L1055" s="35">
        <v>696298</v>
      </c>
      <c r="M1055" s="35">
        <v>473483</v>
      </c>
      <c r="N1055" s="35">
        <v>473483</v>
      </c>
      <c r="O1055" s="35">
        <v>11178845</v>
      </c>
      <c r="P1055" s="35">
        <v>16485327</v>
      </c>
      <c r="Q1055" s="35">
        <v>10023748</v>
      </c>
      <c r="R1055" s="35">
        <v>750000</v>
      </c>
    </row>
    <row r="1056" spans="1:18" ht="13.5" customHeight="1">
      <c r="A1056" s="20">
        <v>1052</v>
      </c>
      <c r="B1056" s="45" t="s">
        <v>293</v>
      </c>
      <c r="C1056" s="44" t="s">
        <v>141</v>
      </c>
      <c r="D1056" s="45" t="s">
        <v>368</v>
      </c>
      <c r="E1056" s="20">
        <v>61</v>
      </c>
      <c r="F1056" s="20">
        <v>2015</v>
      </c>
      <c r="G1056" s="20">
        <v>4</v>
      </c>
      <c r="H1056" s="20" t="s">
        <v>205</v>
      </c>
      <c r="I1056" s="20" t="s">
        <v>46</v>
      </c>
      <c r="J1056" s="20">
        <v>12</v>
      </c>
      <c r="K1056" s="35">
        <v>8210760</v>
      </c>
      <c r="L1056" s="35">
        <v>838039</v>
      </c>
      <c r="M1056" s="35">
        <v>744378</v>
      </c>
      <c r="N1056" s="35">
        <v>783547</v>
      </c>
      <c r="O1056" s="35">
        <v>11501335</v>
      </c>
      <c r="P1056" s="35">
        <v>16670325</v>
      </c>
      <c r="Q1056" s="35">
        <v>10346497</v>
      </c>
      <c r="R1056" s="35">
        <v>750000</v>
      </c>
    </row>
    <row r="1057" spans="1:18" ht="13.5" customHeight="1">
      <c r="A1057" s="20">
        <v>1053</v>
      </c>
      <c r="B1057" s="45" t="s">
        <v>293</v>
      </c>
      <c r="C1057" s="44" t="s">
        <v>141</v>
      </c>
      <c r="D1057" s="45" t="s">
        <v>368</v>
      </c>
      <c r="E1057" s="20">
        <v>61</v>
      </c>
      <c r="F1057" s="20">
        <v>2016</v>
      </c>
      <c r="G1057" s="20">
        <v>1</v>
      </c>
      <c r="H1057" s="20" t="s">
        <v>206</v>
      </c>
      <c r="I1057" s="20" t="s">
        <v>43</v>
      </c>
      <c r="J1057" s="20">
        <v>3</v>
      </c>
      <c r="K1057" s="35">
        <v>1217378</v>
      </c>
      <c r="L1057" s="35">
        <v>41879</v>
      </c>
      <c r="M1057" s="35">
        <v>28478</v>
      </c>
      <c r="N1057" s="35">
        <v>28478</v>
      </c>
      <c r="O1057" s="35">
        <v>12206210</v>
      </c>
      <c r="P1057" s="35">
        <v>16666935</v>
      </c>
      <c r="Q1057" s="35">
        <v>9793147</v>
      </c>
      <c r="R1057" s="35">
        <v>750000</v>
      </c>
    </row>
    <row r="1058" spans="1:18" ht="13.5" customHeight="1">
      <c r="A1058" s="20">
        <v>1054</v>
      </c>
      <c r="B1058" s="45" t="s">
        <v>293</v>
      </c>
      <c r="C1058" s="44" t="s">
        <v>141</v>
      </c>
      <c r="D1058" s="45" t="s">
        <v>368</v>
      </c>
      <c r="E1058" s="20">
        <v>61</v>
      </c>
      <c r="F1058" s="20">
        <v>2016</v>
      </c>
      <c r="G1058" s="20">
        <v>2</v>
      </c>
      <c r="H1058" s="20" t="s">
        <v>207</v>
      </c>
      <c r="I1058" s="20" t="s">
        <v>44</v>
      </c>
      <c r="J1058" s="20">
        <v>6</v>
      </c>
      <c r="K1058" s="35">
        <v>2610696</v>
      </c>
      <c r="L1058" s="35">
        <v>58209</v>
      </c>
      <c r="M1058" s="35">
        <v>39582</v>
      </c>
      <c r="N1058" s="35">
        <v>39582</v>
      </c>
      <c r="O1058" s="35">
        <v>12293845</v>
      </c>
      <c r="P1058" s="35">
        <v>16970608</v>
      </c>
      <c r="Q1058" s="35">
        <v>9986274</v>
      </c>
      <c r="R1058" s="35">
        <v>750000</v>
      </c>
    </row>
    <row r="1059" spans="1:18" ht="13.5" customHeight="1">
      <c r="A1059" s="20">
        <v>1055</v>
      </c>
      <c r="B1059" s="45" t="s">
        <v>293</v>
      </c>
      <c r="C1059" s="44" t="s">
        <v>141</v>
      </c>
      <c r="D1059" s="45" t="s">
        <v>368</v>
      </c>
      <c r="E1059" s="20">
        <v>61</v>
      </c>
      <c r="F1059" s="20">
        <v>2016</v>
      </c>
      <c r="G1059" s="20">
        <v>3</v>
      </c>
      <c r="H1059" s="20" t="s">
        <v>208</v>
      </c>
      <c r="I1059" s="20" t="s">
        <v>51</v>
      </c>
      <c r="J1059" s="20">
        <v>9</v>
      </c>
      <c r="K1059" s="35">
        <v>4527004</v>
      </c>
      <c r="L1059" s="35">
        <v>120698</v>
      </c>
      <c r="M1059" s="35">
        <v>82075</v>
      </c>
      <c r="N1059" s="35">
        <v>82075</v>
      </c>
      <c r="O1059" s="35">
        <v>12293845</v>
      </c>
      <c r="P1059" s="35">
        <v>17469804</v>
      </c>
      <c r="Q1059" s="35">
        <v>10221086</v>
      </c>
      <c r="R1059" s="35">
        <v>750000</v>
      </c>
    </row>
    <row r="1060" spans="1:18" ht="13.5" customHeight="1">
      <c r="A1060" s="20">
        <v>1056</v>
      </c>
      <c r="B1060" s="45" t="s">
        <v>293</v>
      </c>
      <c r="C1060" s="44" t="s">
        <v>172</v>
      </c>
      <c r="D1060" s="45" t="s">
        <v>368</v>
      </c>
      <c r="E1060" s="20">
        <v>61</v>
      </c>
      <c r="F1060" s="20">
        <v>2016</v>
      </c>
      <c r="G1060" s="20">
        <v>4</v>
      </c>
      <c r="H1060" s="20" t="s">
        <v>209</v>
      </c>
      <c r="I1060" s="20" t="s">
        <v>46</v>
      </c>
      <c r="J1060" s="20">
        <v>12</v>
      </c>
      <c r="K1060" s="35">
        <v>7655029</v>
      </c>
      <c r="L1060" s="35">
        <v>443787</v>
      </c>
      <c r="M1060" s="35">
        <v>316762</v>
      </c>
      <c r="N1060" s="35">
        <v>344439</v>
      </c>
      <c r="O1060" s="35">
        <v>12206210</v>
      </c>
      <c r="P1060" s="35">
        <v>16666935</v>
      </c>
      <c r="Q1060" s="35">
        <v>10073669</v>
      </c>
      <c r="R1060" s="35">
        <v>750000</v>
      </c>
    </row>
    <row r="1061" spans="1:18" ht="13.5" customHeight="1">
      <c r="A1061" s="20">
        <v>1057</v>
      </c>
      <c r="B1061" s="45" t="s">
        <v>293</v>
      </c>
      <c r="C1061" s="44" t="s">
        <v>172</v>
      </c>
      <c r="D1061" s="45" t="s">
        <v>368</v>
      </c>
      <c r="E1061" s="20">
        <v>61</v>
      </c>
      <c r="F1061" s="20">
        <v>2017</v>
      </c>
      <c r="G1061" s="20">
        <v>1</v>
      </c>
      <c r="H1061" s="20" t="s">
        <v>210</v>
      </c>
      <c r="I1061" s="20" t="s">
        <v>43</v>
      </c>
      <c r="J1061" s="20">
        <v>3</v>
      </c>
      <c r="K1061" s="35">
        <v>3421723</v>
      </c>
      <c r="L1061" s="35">
        <v>236728</v>
      </c>
      <c r="M1061" s="35">
        <v>160975</v>
      </c>
      <c r="N1061" s="35">
        <v>160975</v>
      </c>
      <c r="O1061" s="35">
        <v>12189174</v>
      </c>
      <c r="P1061" s="35">
        <v>16472388</v>
      </c>
      <c r="Q1061" s="35">
        <v>9793147</v>
      </c>
      <c r="R1061" s="35">
        <v>750000</v>
      </c>
    </row>
    <row r="1062" spans="1:18" ht="13.5" customHeight="1">
      <c r="A1062" s="20">
        <v>1058</v>
      </c>
      <c r="B1062" s="45" t="s">
        <v>293</v>
      </c>
      <c r="C1062" s="44" t="s">
        <v>172</v>
      </c>
      <c r="D1062" s="45" t="s">
        <v>368</v>
      </c>
      <c r="E1062" s="20">
        <v>61</v>
      </c>
      <c r="F1062" s="20">
        <v>2017</v>
      </c>
      <c r="G1062" s="20">
        <v>2</v>
      </c>
      <c r="H1062" s="20" t="s">
        <v>212</v>
      </c>
      <c r="I1062" s="20" t="s">
        <v>44</v>
      </c>
      <c r="J1062" s="20">
        <v>6</v>
      </c>
      <c r="K1062" s="35">
        <v>6666130</v>
      </c>
      <c r="L1062" s="35">
        <v>685394</v>
      </c>
      <c r="M1062" s="35">
        <v>466068</v>
      </c>
      <c r="N1062" s="35">
        <v>466068</v>
      </c>
      <c r="O1062" s="35">
        <v>12293845</v>
      </c>
      <c r="P1062" s="35">
        <v>16970608</v>
      </c>
      <c r="Q1062" s="35">
        <v>9986274</v>
      </c>
      <c r="R1062" s="35">
        <v>750000</v>
      </c>
    </row>
    <row r="1063" spans="1:18" ht="13.5" customHeight="1">
      <c r="A1063" s="20">
        <v>1059</v>
      </c>
      <c r="B1063" s="45" t="s">
        <v>293</v>
      </c>
      <c r="C1063" s="44" t="s">
        <v>172</v>
      </c>
      <c r="D1063" s="45" t="s">
        <v>368</v>
      </c>
      <c r="E1063" s="20">
        <v>61</v>
      </c>
      <c r="F1063" s="20">
        <v>2017</v>
      </c>
      <c r="G1063" s="20">
        <v>3</v>
      </c>
      <c r="H1063" s="20" t="s">
        <v>213</v>
      </c>
      <c r="I1063" s="20" t="s">
        <v>51</v>
      </c>
      <c r="J1063" s="20">
        <v>9</v>
      </c>
      <c r="K1063" s="35">
        <v>10302532</v>
      </c>
      <c r="L1063" s="35">
        <v>1043504</v>
      </c>
      <c r="M1063" s="35">
        <v>730453</v>
      </c>
      <c r="N1063" s="35">
        <v>730453</v>
      </c>
      <c r="O1063" s="35">
        <v>12363213</v>
      </c>
      <c r="P1063" s="35">
        <v>17446718</v>
      </c>
      <c r="Q1063" s="35">
        <v>9824798</v>
      </c>
      <c r="R1063" s="35">
        <v>750000</v>
      </c>
    </row>
    <row r="1064" spans="1:18" ht="13.5" customHeight="1">
      <c r="A1064" s="20">
        <v>1060</v>
      </c>
      <c r="B1064" s="45" t="s">
        <v>293</v>
      </c>
      <c r="C1064" s="44" t="s">
        <v>172</v>
      </c>
      <c r="D1064" s="45" t="s">
        <v>368</v>
      </c>
      <c r="E1064" s="20">
        <v>61</v>
      </c>
      <c r="F1064" s="20">
        <v>2017</v>
      </c>
      <c r="G1064" s="20">
        <v>4</v>
      </c>
      <c r="H1064" s="20" t="s">
        <v>211</v>
      </c>
      <c r="I1064" s="20" t="s">
        <v>46</v>
      </c>
      <c r="J1064" s="20">
        <v>12</v>
      </c>
      <c r="K1064" s="35">
        <v>14057394</v>
      </c>
      <c r="L1064" s="35">
        <v>1578547</v>
      </c>
      <c r="M1064" s="35">
        <v>1060789</v>
      </c>
      <c r="N1064" s="35">
        <v>1104654</v>
      </c>
      <c r="O1064" s="35">
        <v>12371006</v>
      </c>
      <c r="P1064" s="35">
        <v>17446718</v>
      </c>
      <c r="Q1064" s="35">
        <v>9824798</v>
      </c>
      <c r="R1064" s="35">
        <v>750000</v>
      </c>
    </row>
    <row r="1065" spans="1:18" ht="13.5" customHeight="1">
      <c r="A1065" s="20">
        <v>1061</v>
      </c>
      <c r="B1065" s="45" t="s">
        <v>293</v>
      </c>
      <c r="C1065" s="44" t="s">
        <v>172</v>
      </c>
      <c r="D1065" s="45" t="s">
        <v>368</v>
      </c>
      <c r="E1065" s="20">
        <v>61</v>
      </c>
      <c r="F1065" s="20">
        <v>2018</v>
      </c>
      <c r="G1065" s="20">
        <v>1</v>
      </c>
      <c r="H1065" s="20" t="s">
        <v>257</v>
      </c>
      <c r="I1065" s="20" t="s">
        <v>43</v>
      </c>
      <c r="J1065" s="20">
        <v>3</v>
      </c>
      <c r="K1065" s="35">
        <v>3610371</v>
      </c>
      <c r="L1065" s="35">
        <v>298231</v>
      </c>
      <c r="M1065" s="35">
        <v>202797</v>
      </c>
      <c r="N1065" s="35">
        <v>202797</v>
      </c>
      <c r="O1065" s="35">
        <v>12431529</v>
      </c>
      <c r="P1065" s="35">
        <v>17781051</v>
      </c>
      <c r="Q1065" s="35">
        <v>9955334</v>
      </c>
      <c r="R1065" s="35">
        <v>750000</v>
      </c>
    </row>
    <row r="1066" spans="1:18" ht="13.5" customHeight="1">
      <c r="A1066" s="20">
        <v>1062</v>
      </c>
      <c r="B1066" s="45" t="s">
        <v>293</v>
      </c>
      <c r="C1066" s="21" t="s">
        <v>172</v>
      </c>
      <c r="D1066" s="45" t="s">
        <v>368</v>
      </c>
      <c r="E1066" s="20">
        <v>61</v>
      </c>
      <c r="F1066" s="20">
        <v>2018</v>
      </c>
      <c r="G1066" s="20">
        <v>2</v>
      </c>
      <c r="H1066" s="20" t="s">
        <v>264</v>
      </c>
      <c r="I1066" s="20" t="s">
        <v>44</v>
      </c>
      <c r="J1066" s="20">
        <v>6</v>
      </c>
      <c r="K1066" s="37">
        <v>7432486</v>
      </c>
      <c r="L1066" s="37">
        <v>766766</v>
      </c>
      <c r="M1066" s="37">
        <v>521401</v>
      </c>
      <c r="N1066" s="37">
        <v>521401</v>
      </c>
      <c r="O1066" s="37">
        <v>12478096</v>
      </c>
      <c r="P1066" s="37">
        <v>20292473</v>
      </c>
      <c r="Q1066" s="37">
        <v>12148152</v>
      </c>
      <c r="R1066" s="37">
        <v>750000</v>
      </c>
    </row>
    <row r="1067" spans="1:18" ht="13.5" customHeight="1">
      <c r="A1067" s="20">
        <v>1063</v>
      </c>
      <c r="B1067" s="45" t="s">
        <v>293</v>
      </c>
      <c r="C1067" s="21" t="s">
        <v>172</v>
      </c>
      <c r="D1067" s="45" t="s">
        <v>368</v>
      </c>
      <c r="E1067" s="20">
        <v>61</v>
      </c>
      <c r="F1067" s="20">
        <v>2018</v>
      </c>
      <c r="G1067" s="20">
        <v>3</v>
      </c>
      <c r="H1067" s="20" t="s">
        <v>256</v>
      </c>
      <c r="I1067" s="20" t="s">
        <v>51</v>
      </c>
      <c r="J1067" s="20">
        <v>9</v>
      </c>
      <c r="K1067" s="37">
        <v>11446056</v>
      </c>
      <c r="L1067" s="37">
        <v>1115356</v>
      </c>
      <c r="M1067" s="37">
        <v>780749</v>
      </c>
      <c r="N1067" s="37">
        <v>780749</v>
      </c>
      <c r="O1067" s="37">
        <v>12650230</v>
      </c>
      <c r="P1067" s="37">
        <v>21408780</v>
      </c>
      <c r="Q1067" s="37">
        <v>13305111</v>
      </c>
      <c r="R1067" s="37">
        <v>750000</v>
      </c>
    </row>
    <row r="1068" spans="1:18" ht="13.5" customHeight="1">
      <c r="A1068" s="20">
        <v>1064</v>
      </c>
      <c r="B1068" s="45" t="s">
        <v>293</v>
      </c>
      <c r="C1068" s="21" t="s">
        <v>172</v>
      </c>
      <c r="D1068" s="45" t="s">
        <v>368</v>
      </c>
      <c r="E1068" s="20">
        <v>61</v>
      </c>
      <c r="F1068" s="20">
        <v>2018</v>
      </c>
      <c r="G1068" s="20">
        <v>4</v>
      </c>
      <c r="H1068" s="20" t="s">
        <v>265</v>
      </c>
      <c r="I1068" s="20" t="s">
        <v>46</v>
      </c>
      <c r="J1068" s="20">
        <v>12</v>
      </c>
      <c r="K1068" s="37">
        <v>16229903</v>
      </c>
      <c r="L1068" s="37">
        <v>160867</v>
      </c>
      <c r="M1068" s="37">
        <v>-97447</v>
      </c>
      <c r="N1068" s="37">
        <v>-68286</v>
      </c>
      <c r="O1068" s="37">
        <v>12371006</v>
      </c>
      <c r="P1068" s="37">
        <v>20483325</v>
      </c>
      <c r="Q1068" s="37">
        <v>13329544</v>
      </c>
      <c r="R1068" s="37">
        <v>750000</v>
      </c>
    </row>
    <row r="1069" spans="1:18" ht="13.5" customHeight="1">
      <c r="A1069" s="20">
        <v>1065</v>
      </c>
      <c r="B1069" s="45" t="s">
        <v>293</v>
      </c>
      <c r="C1069" s="21" t="s">
        <v>172</v>
      </c>
      <c r="D1069" s="45" t="s">
        <v>368</v>
      </c>
      <c r="E1069" s="20">
        <v>61</v>
      </c>
      <c r="F1069" s="20">
        <v>2019</v>
      </c>
      <c r="G1069" s="20">
        <v>1</v>
      </c>
      <c r="H1069" s="20" t="s">
        <v>277</v>
      </c>
      <c r="I1069" s="20" t="s">
        <v>43</v>
      </c>
      <c r="J1069" s="20">
        <v>3</v>
      </c>
      <c r="K1069" s="37">
        <v>3537437</v>
      </c>
      <c r="L1069" s="37">
        <v>213079</v>
      </c>
      <c r="M1069" s="37">
        <v>144894</v>
      </c>
      <c r="N1069" s="37">
        <v>144894</v>
      </c>
      <c r="O1069" s="37">
        <v>12416768</v>
      </c>
      <c r="P1069" s="37">
        <v>20280016</v>
      </c>
      <c r="Q1069" s="37">
        <v>12981341</v>
      </c>
      <c r="R1069" s="37">
        <v>750000</v>
      </c>
    </row>
    <row r="1070" spans="1:18" ht="13.5" customHeight="1">
      <c r="A1070" s="20">
        <v>1066</v>
      </c>
      <c r="B1070" s="45" t="s">
        <v>293</v>
      </c>
      <c r="C1070" s="21" t="s">
        <v>172</v>
      </c>
      <c r="D1070" s="45" t="s">
        <v>368</v>
      </c>
      <c r="E1070" s="20">
        <v>61</v>
      </c>
      <c r="F1070" s="20">
        <v>2019</v>
      </c>
      <c r="G1070" s="20">
        <v>2</v>
      </c>
      <c r="H1070" s="20" t="s">
        <v>278</v>
      </c>
      <c r="I1070" s="20" t="s">
        <v>44</v>
      </c>
      <c r="J1070" s="20">
        <v>6</v>
      </c>
      <c r="K1070" s="37">
        <v>7371152</v>
      </c>
      <c r="L1070" s="37">
        <v>405789</v>
      </c>
      <c r="M1070" s="37">
        <v>275937</v>
      </c>
      <c r="N1070" s="37">
        <v>275937</v>
      </c>
      <c r="O1070" s="37">
        <v>12574413</v>
      </c>
      <c r="P1070" s="37">
        <v>23828100</v>
      </c>
      <c r="Q1070" s="37">
        <v>14144963</v>
      </c>
      <c r="R1070" s="37">
        <v>750000</v>
      </c>
    </row>
    <row r="1071" spans="1:18" ht="13.5" customHeight="1">
      <c r="A1071" s="20">
        <v>1067</v>
      </c>
      <c r="B1071" s="45" t="s">
        <v>293</v>
      </c>
      <c r="C1071" s="21" t="s">
        <v>172</v>
      </c>
      <c r="D1071" s="45" t="s">
        <v>368</v>
      </c>
      <c r="E1071" s="20">
        <v>61</v>
      </c>
      <c r="F1071" s="20">
        <v>2019</v>
      </c>
      <c r="G1071" s="20">
        <v>3</v>
      </c>
      <c r="H1071" s="20" t="s">
        <v>279</v>
      </c>
      <c r="I1071" s="20" t="s">
        <v>51</v>
      </c>
      <c r="J1071" s="20">
        <v>9</v>
      </c>
      <c r="K1071" s="37">
        <v>10475582</v>
      </c>
      <c r="L1071" s="37">
        <v>401374</v>
      </c>
      <c r="M1071" s="37">
        <v>272934</v>
      </c>
      <c r="N1071" s="37">
        <v>272934</v>
      </c>
      <c r="O1071" s="37">
        <v>12651428</v>
      </c>
      <c r="P1071" s="37">
        <v>21482717</v>
      </c>
      <c r="Q1071" s="37">
        <v>12027583</v>
      </c>
      <c r="R1071" s="37">
        <v>1043180</v>
      </c>
    </row>
    <row r="1072" spans="1:18" ht="13.5" customHeight="1">
      <c r="A1072" s="20">
        <v>1068</v>
      </c>
      <c r="B1072" s="45" t="s">
        <v>293</v>
      </c>
      <c r="C1072" s="21" t="s">
        <v>172</v>
      </c>
      <c r="D1072" s="45" t="s">
        <v>368</v>
      </c>
      <c r="E1072" s="20">
        <v>61</v>
      </c>
      <c r="F1072" s="20">
        <v>2019</v>
      </c>
      <c r="G1072" s="20">
        <v>4</v>
      </c>
      <c r="H1072" s="20" t="s">
        <v>281</v>
      </c>
      <c r="I1072" s="20" t="s">
        <v>46</v>
      </c>
      <c r="J1072" s="20">
        <v>12</v>
      </c>
      <c r="K1072" s="37">
        <v>14062015</v>
      </c>
      <c r="L1072" s="37">
        <v>458853</v>
      </c>
      <c r="M1072" s="37">
        <v>312020</v>
      </c>
      <c r="N1072" s="37">
        <v>312020</v>
      </c>
      <c r="O1072" s="37">
        <v>12594730</v>
      </c>
      <c r="P1072" s="37">
        <v>20349843</v>
      </c>
      <c r="Q1072" s="37">
        <v>10722220</v>
      </c>
      <c r="R1072" s="37">
        <v>1043180</v>
      </c>
    </row>
    <row r="1073" spans="1:18" ht="13.5" customHeight="1">
      <c r="A1073" s="20">
        <v>1069</v>
      </c>
      <c r="B1073" s="45" t="s">
        <v>293</v>
      </c>
      <c r="C1073" s="21" t="s">
        <v>172</v>
      </c>
      <c r="D1073" s="45" t="s">
        <v>368</v>
      </c>
      <c r="E1073" s="20">
        <v>61</v>
      </c>
      <c r="F1073" s="46">
        <v>2020</v>
      </c>
      <c r="G1073" s="46">
        <v>1</v>
      </c>
      <c r="H1073" s="47" t="s">
        <v>309</v>
      </c>
      <c r="I1073" s="47" t="s">
        <v>43</v>
      </c>
      <c r="J1073" s="46">
        <v>3</v>
      </c>
      <c r="K1073" s="37">
        <v>3751273</v>
      </c>
      <c r="L1073" s="37">
        <v>223468</v>
      </c>
      <c r="M1073" s="37">
        <v>151958</v>
      </c>
      <c r="N1073" s="37"/>
      <c r="O1073" s="37">
        <v>12007667</v>
      </c>
      <c r="P1073" s="37">
        <v>19639605</v>
      </c>
      <c r="Q1073" s="37">
        <v>9847486</v>
      </c>
      <c r="R1073" s="37">
        <v>1043180</v>
      </c>
    </row>
    <row r="1074" spans="1:18" ht="13.5" customHeight="1">
      <c r="A1074" s="20">
        <v>1070</v>
      </c>
      <c r="B1074" s="45" t="s">
        <v>293</v>
      </c>
      <c r="C1074" s="21" t="s">
        <v>172</v>
      </c>
      <c r="D1074" s="45" t="s">
        <v>368</v>
      </c>
      <c r="E1074" s="20">
        <v>61</v>
      </c>
      <c r="F1074" s="20">
        <v>2020</v>
      </c>
      <c r="G1074" s="49">
        <v>2</v>
      </c>
      <c r="H1074" s="20" t="s">
        <v>310</v>
      </c>
      <c r="I1074" s="20" t="s">
        <v>44</v>
      </c>
      <c r="J1074" s="20">
        <v>6</v>
      </c>
      <c r="K1074" s="37">
        <v>8204741</v>
      </c>
      <c r="L1074" s="37">
        <v>736229</v>
      </c>
      <c r="M1074" s="37">
        <v>500635</v>
      </c>
      <c r="N1074" s="37"/>
      <c r="O1074" s="37">
        <v>12321927</v>
      </c>
      <c r="P1074" s="37">
        <v>24269560</v>
      </c>
      <c r="Q1074" s="37">
        <v>14149116</v>
      </c>
      <c r="R1074" s="37">
        <v>1043180</v>
      </c>
    </row>
    <row r="1075" spans="1:18" ht="13.5" customHeight="1">
      <c r="A1075" s="20">
        <v>1071</v>
      </c>
      <c r="B1075" s="45" t="s">
        <v>293</v>
      </c>
      <c r="C1075" s="21" t="s">
        <v>172</v>
      </c>
      <c r="D1075" s="45" t="s">
        <v>368</v>
      </c>
      <c r="E1075" s="20">
        <v>61</v>
      </c>
      <c r="F1075" s="46">
        <v>2020</v>
      </c>
      <c r="G1075" s="46">
        <v>3</v>
      </c>
      <c r="H1075" s="47" t="s">
        <v>311</v>
      </c>
      <c r="I1075" s="47" t="s">
        <v>51</v>
      </c>
      <c r="J1075" s="46">
        <v>9</v>
      </c>
      <c r="K1075" s="37">
        <v>13647458</v>
      </c>
      <c r="L1075" s="37">
        <v>1435863</v>
      </c>
      <c r="M1075" s="37">
        <v>976387</v>
      </c>
      <c r="N1075" s="37">
        <v>976387</v>
      </c>
      <c r="O1075" s="37">
        <v>12492975</v>
      </c>
      <c r="P1075" s="37">
        <v>25977575</v>
      </c>
      <c r="Q1075" s="37">
        <v>15694319</v>
      </c>
      <c r="R1075" s="37">
        <v>1043180</v>
      </c>
    </row>
    <row r="1076" spans="1:18" ht="13.5" customHeight="1">
      <c r="A1076" s="20">
        <v>1072</v>
      </c>
      <c r="B1076" s="45" t="s">
        <v>302</v>
      </c>
      <c r="C1076" s="44" t="s">
        <v>142</v>
      </c>
      <c r="D1076" s="45" t="s">
        <v>369</v>
      </c>
      <c r="E1076" s="20">
        <v>62</v>
      </c>
      <c r="F1076" s="20">
        <v>2015</v>
      </c>
      <c r="G1076" s="20">
        <v>1</v>
      </c>
      <c r="H1076" s="20" t="s">
        <v>202</v>
      </c>
      <c r="I1076" s="20" t="s">
        <v>43</v>
      </c>
      <c r="J1076" s="20">
        <v>3</v>
      </c>
      <c r="K1076" s="35">
        <v>2348617</v>
      </c>
      <c r="L1076" s="35">
        <v>11763</v>
      </c>
      <c r="M1076" s="35">
        <v>7999</v>
      </c>
      <c r="N1076" s="35">
        <v>7999</v>
      </c>
      <c r="O1076" s="35">
        <v>5504282</v>
      </c>
      <c r="P1076" s="35">
        <v>8737043</v>
      </c>
      <c r="Q1076" s="35">
        <v>4089336</v>
      </c>
      <c r="R1076" s="35">
        <v>1055333</v>
      </c>
    </row>
    <row r="1077" spans="1:18" ht="13.5" customHeight="1">
      <c r="A1077" s="20">
        <v>1073</v>
      </c>
      <c r="B1077" s="45" t="s">
        <v>302</v>
      </c>
      <c r="C1077" s="44" t="s">
        <v>142</v>
      </c>
      <c r="D1077" s="45" t="s">
        <v>369</v>
      </c>
      <c r="E1077" s="20">
        <v>62</v>
      </c>
      <c r="F1077" s="20">
        <v>2015</v>
      </c>
      <c r="G1077" s="20">
        <v>2</v>
      </c>
      <c r="H1077" s="20" t="s">
        <v>203</v>
      </c>
      <c r="I1077" s="20" t="s">
        <v>44</v>
      </c>
      <c r="J1077" s="20">
        <v>6</v>
      </c>
      <c r="K1077" s="35">
        <v>5311825</v>
      </c>
      <c r="L1077" s="35">
        <v>33541</v>
      </c>
      <c r="M1077" s="35">
        <v>22808</v>
      </c>
      <c r="N1077" s="35">
        <v>22808</v>
      </c>
      <c r="O1077" s="35">
        <v>5450374</v>
      </c>
      <c r="P1077" s="35">
        <v>9447844</v>
      </c>
      <c r="Q1077" s="35">
        <v>4785652</v>
      </c>
      <c r="R1077" s="35">
        <v>1055333</v>
      </c>
    </row>
    <row r="1078" spans="1:18" ht="13.5" customHeight="1">
      <c r="A1078" s="20">
        <v>1074</v>
      </c>
      <c r="B1078" s="45" t="s">
        <v>302</v>
      </c>
      <c r="C1078" s="44" t="s">
        <v>142</v>
      </c>
      <c r="D1078" s="45" t="s">
        <v>369</v>
      </c>
      <c r="E1078" s="20">
        <v>62</v>
      </c>
      <c r="F1078" s="20">
        <v>2015</v>
      </c>
      <c r="G1078" s="20">
        <v>3</v>
      </c>
      <c r="H1078" s="20" t="s">
        <v>204</v>
      </c>
      <c r="I1078" s="20" t="s">
        <v>51</v>
      </c>
      <c r="J1078" s="20">
        <v>9</v>
      </c>
      <c r="K1078" s="35">
        <v>7885055</v>
      </c>
      <c r="L1078" s="35">
        <v>37309</v>
      </c>
      <c r="M1078" s="35">
        <v>25370</v>
      </c>
      <c r="N1078" s="35">
        <v>25370</v>
      </c>
      <c r="O1078" s="35">
        <v>5394145</v>
      </c>
      <c r="P1078" s="35">
        <v>9592556</v>
      </c>
      <c r="Q1078" s="35">
        <v>4915862</v>
      </c>
      <c r="R1078" s="35">
        <v>1055333</v>
      </c>
    </row>
    <row r="1079" spans="1:18" ht="13.5" customHeight="1">
      <c r="A1079" s="20">
        <v>1075</v>
      </c>
      <c r="B1079" s="45" t="s">
        <v>302</v>
      </c>
      <c r="C1079" s="44" t="s">
        <v>142</v>
      </c>
      <c r="D1079" s="45" t="s">
        <v>369</v>
      </c>
      <c r="E1079" s="20">
        <v>62</v>
      </c>
      <c r="F1079" s="20">
        <v>2015</v>
      </c>
      <c r="G1079" s="20">
        <v>4</v>
      </c>
      <c r="H1079" s="20" t="s">
        <v>205</v>
      </c>
      <c r="I1079" s="20" t="s">
        <v>46</v>
      </c>
      <c r="J1079" s="20">
        <v>12</v>
      </c>
      <c r="K1079" s="35">
        <v>10478233</v>
      </c>
      <c r="L1079" s="35">
        <v>41265</v>
      </c>
      <c r="M1079" s="35">
        <v>110647</v>
      </c>
      <c r="N1079" s="35">
        <v>109418</v>
      </c>
      <c r="O1079" s="35">
        <v>5326347</v>
      </c>
      <c r="P1079" s="35">
        <v>8237088</v>
      </c>
      <c r="Q1079" s="35">
        <v>3437003</v>
      </c>
      <c r="R1079" s="35">
        <v>1055333</v>
      </c>
    </row>
    <row r="1080" spans="1:18" ht="13.5" customHeight="1">
      <c r="A1080" s="20">
        <v>1076</v>
      </c>
      <c r="B1080" s="45" t="s">
        <v>302</v>
      </c>
      <c r="C1080" s="44" t="s">
        <v>142</v>
      </c>
      <c r="D1080" s="45" t="s">
        <v>369</v>
      </c>
      <c r="E1080" s="20">
        <v>62</v>
      </c>
      <c r="F1080" s="20">
        <v>2016</v>
      </c>
      <c r="G1080" s="20">
        <v>1</v>
      </c>
      <c r="H1080" s="20" t="s">
        <v>206</v>
      </c>
      <c r="I1080" s="20" t="s">
        <v>43</v>
      </c>
      <c r="J1080" s="20">
        <v>3</v>
      </c>
      <c r="K1080" s="35">
        <v>2350449</v>
      </c>
      <c r="L1080" s="35">
        <v>31612</v>
      </c>
      <c r="M1080" s="35">
        <v>31612</v>
      </c>
      <c r="N1080" s="35">
        <v>31612</v>
      </c>
      <c r="O1080" s="35">
        <v>5270668</v>
      </c>
      <c r="P1080" s="35">
        <v>8357854</v>
      </c>
      <c r="Q1080" s="35">
        <v>3587555</v>
      </c>
      <c r="R1080" s="35">
        <v>1055333</v>
      </c>
    </row>
    <row r="1081" spans="1:18" ht="13.5" customHeight="1">
      <c r="A1081" s="20">
        <v>1077</v>
      </c>
      <c r="B1081" s="45" t="s">
        <v>302</v>
      </c>
      <c r="C1081" s="44" t="s">
        <v>142</v>
      </c>
      <c r="D1081" s="45" t="s">
        <v>369</v>
      </c>
      <c r="E1081" s="20">
        <v>62</v>
      </c>
      <c r="F1081" s="20">
        <v>2016</v>
      </c>
      <c r="G1081" s="20">
        <v>2</v>
      </c>
      <c r="H1081" s="20" t="s">
        <v>207</v>
      </c>
      <c r="I1081" s="20" t="s">
        <v>44</v>
      </c>
      <c r="J1081" s="20">
        <v>6</v>
      </c>
      <c r="K1081" s="35">
        <v>4473400</v>
      </c>
      <c r="L1081" s="35">
        <v>80165</v>
      </c>
      <c r="M1081" s="35">
        <v>54512</v>
      </c>
      <c r="N1081" s="35">
        <v>54512</v>
      </c>
      <c r="O1081" s="35">
        <v>5145455</v>
      </c>
      <c r="P1081" s="35">
        <v>9670503</v>
      </c>
      <c r="Q1081" s="35">
        <v>4867188</v>
      </c>
      <c r="R1081" s="35">
        <v>1055333</v>
      </c>
    </row>
    <row r="1082" spans="1:18" ht="13.5" customHeight="1">
      <c r="A1082" s="20">
        <v>1078</v>
      </c>
      <c r="B1082" s="45" t="s">
        <v>302</v>
      </c>
      <c r="C1082" s="44" t="s">
        <v>142</v>
      </c>
      <c r="D1082" s="45" t="s">
        <v>369</v>
      </c>
      <c r="E1082" s="20">
        <v>62</v>
      </c>
      <c r="F1082" s="20">
        <v>2016</v>
      </c>
      <c r="G1082" s="20">
        <v>3</v>
      </c>
      <c r="H1082" s="20" t="s">
        <v>208</v>
      </c>
      <c r="I1082" s="20" t="s">
        <v>51</v>
      </c>
      <c r="J1082" s="20">
        <v>9</v>
      </c>
      <c r="K1082" s="35">
        <v>7003717</v>
      </c>
      <c r="L1082" s="35">
        <v>110679</v>
      </c>
      <c r="M1082" s="35">
        <v>75262</v>
      </c>
      <c r="N1082" s="35">
        <v>75262</v>
      </c>
      <c r="O1082" s="35">
        <v>5660894</v>
      </c>
      <c r="P1082" s="35">
        <v>8915150</v>
      </c>
      <c r="Q1082" s="35">
        <v>4091085</v>
      </c>
      <c r="R1082" s="35">
        <v>1055333</v>
      </c>
    </row>
    <row r="1083" spans="1:18" ht="13.5" customHeight="1">
      <c r="A1083" s="20">
        <v>1079</v>
      </c>
      <c r="B1083" s="45" t="s">
        <v>302</v>
      </c>
      <c r="C1083" s="44" t="s">
        <v>142</v>
      </c>
      <c r="D1083" s="45" t="s">
        <v>369</v>
      </c>
      <c r="E1083" s="20">
        <v>62</v>
      </c>
      <c r="F1083" s="20">
        <v>2016</v>
      </c>
      <c r="G1083" s="20">
        <v>4</v>
      </c>
      <c r="H1083" s="20" t="s">
        <v>209</v>
      </c>
      <c r="I1083" s="20" t="s">
        <v>46</v>
      </c>
      <c r="J1083" s="20">
        <v>12</v>
      </c>
      <c r="K1083" s="35">
        <v>9154586</v>
      </c>
      <c r="L1083" s="35">
        <v>269713</v>
      </c>
      <c r="M1083" s="35">
        <v>163513</v>
      </c>
      <c r="N1083" s="35">
        <v>175341</v>
      </c>
      <c r="O1083" s="35">
        <v>5760003</v>
      </c>
      <c r="P1083" s="35">
        <v>9337115</v>
      </c>
      <c r="Q1083" s="35">
        <v>4383548</v>
      </c>
      <c r="R1083" s="35">
        <v>1055333</v>
      </c>
    </row>
    <row r="1084" spans="1:18" ht="13.5" customHeight="1">
      <c r="A1084" s="20">
        <v>1080</v>
      </c>
      <c r="B1084" s="45" t="s">
        <v>302</v>
      </c>
      <c r="C1084" s="44" t="s">
        <v>142</v>
      </c>
      <c r="D1084" s="45" t="s">
        <v>369</v>
      </c>
      <c r="E1084" s="20">
        <v>62</v>
      </c>
      <c r="F1084" s="20">
        <v>2017</v>
      </c>
      <c r="G1084" s="20">
        <v>1</v>
      </c>
      <c r="H1084" s="20" t="s">
        <v>210</v>
      </c>
      <c r="I1084" s="20" t="s">
        <v>43</v>
      </c>
      <c r="J1084" s="20">
        <v>3</v>
      </c>
      <c r="K1084" s="35">
        <v>1386579</v>
      </c>
      <c r="L1084" s="35">
        <v>36603</v>
      </c>
      <c r="M1084" s="35">
        <v>36603</v>
      </c>
      <c r="N1084" s="35">
        <v>36603</v>
      </c>
      <c r="O1084" s="35">
        <v>5838519</v>
      </c>
      <c r="P1084" s="35">
        <v>9369772</v>
      </c>
      <c r="Q1084" s="35">
        <v>4388554</v>
      </c>
      <c r="R1084" s="35">
        <v>1055333</v>
      </c>
    </row>
    <row r="1085" spans="1:18" ht="13.5" customHeight="1">
      <c r="A1085" s="20">
        <v>1081</v>
      </c>
      <c r="B1085" s="45" t="s">
        <v>302</v>
      </c>
      <c r="C1085" s="44" t="s">
        <v>142</v>
      </c>
      <c r="D1085" s="45" t="s">
        <v>369</v>
      </c>
      <c r="E1085" s="20">
        <v>62</v>
      </c>
      <c r="F1085" s="20">
        <v>2017</v>
      </c>
      <c r="G1085" s="20">
        <v>2</v>
      </c>
      <c r="H1085" s="20" t="s">
        <v>212</v>
      </c>
      <c r="I1085" s="20" t="s">
        <v>44</v>
      </c>
      <c r="J1085" s="20">
        <v>6</v>
      </c>
      <c r="K1085" s="35">
        <v>3278960</v>
      </c>
      <c r="L1085" s="35">
        <v>75005</v>
      </c>
      <c r="M1085" s="35">
        <v>51004</v>
      </c>
      <c r="N1085" s="35">
        <v>51004</v>
      </c>
      <c r="O1085" s="35">
        <v>6089140</v>
      </c>
      <c r="P1085" s="35">
        <v>9593973</v>
      </c>
      <c r="Q1085" s="35">
        <v>4598355</v>
      </c>
      <c r="R1085" s="35">
        <v>1055333</v>
      </c>
    </row>
    <row r="1086" spans="1:18" ht="13.5" customHeight="1">
      <c r="A1086" s="20">
        <v>1082</v>
      </c>
      <c r="B1086" s="45" t="s">
        <v>302</v>
      </c>
      <c r="C1086" s="44" t="s">
        <v>142</v>
      </c>
      <c r="D1086" s="45" t="s">
        <v>369</v>
      </c>
      <c r="E1086" s="20">
        <v>62</v>
      </c>
      <c r="F1086" s="20">
        <v>2017</v>
      </c>
      <c r="G1086" s="20">
        <v>3</v>
      </c>
      <c r="H1086" s="20" t="s">
        <v>213</v>
      </c>
      <c r="I1086" s="20" t="s">
        <v>51</v>
      </c>
      <c r="J1086" s="20">
        <v>9</v>
      </c>
      <c r="K1086" s="35">
        <v>5058107</v>
      </c>
      <c r="L1086" s="35">
        <v>163203</v>
      </c>
      <c r="M1086" s="35">
        <v>110978</v>
      </c>
      <c r="N1086" s="35">
        <v>110978</v>
      </c>
      <c r="O1086" s="35">
        <v>6089140</v>
      </c>
      <c r="P1086" s="35">
        <v>9593973</v>
      </c>
      <c r="Q1086" s="35">
        <v>4598355</v>
      </c>
      <c r="R1086" s="35">
        <v>1055333</v>
      </c>
    </row>
    <row r="1087" spans="1:18" ht="13.5" customHeight="1">
      <c r="A1087" s="20">
        <v>1083</v>
      </c>
      <c r="B1087" s="45" t="s">
        <v>302</v>
      </c>
      <c r="C1087" s="44" t="s">
        <v>142</v>
      </c>
      <c r="D1087" s="45" t="s">
        <v>369</v>
      </c>
      <c r="E1087" s="20">
        <v>62</v>
      </c>
      <c r="F1087" s="20">
        <v>2017</v>
      </c>
      <c r="G1087" s="20">
        <v>4</v>
      </c>
      <c r="H1087" s="20" t="s">
        <v>211</v>
      </c>
      <c r="I1087" s="20" t="s">
        <v>46</v>
      </c>
      <c r="J1087" s="20">
        <v>12</v>
      </c>
      <c r="K1087" s="35">
        <v>9387780</v>
      </c>
      <c r="L1087" s="35">
        <v>521710</v>
      </c>
      <c r="M1087" s="35">
        <v>209930</v>
      </c>
      <c r="N1087" s="35">
        <v>209351</v>
      </c>
      <c r="O1087" s="35">
        <v>6217499</v>
      </c>
      <c r="P1087" s="35">
        <v>9884593</v>
      </c>
      <c r="Q1087" s="35">
        <v>-4721675</v>
      </c>
      <c r="R1087" s="35">
        <v>1055333</v>
      </c>
    </row>
    <row r="1088" spans="1:18" ht="13.5" customHeight="1">
      <c r="A1088" s="20">
        <v>1084</v>
      </c>
      <c r="B1088" s="45" t="s">
        <v>302</v>
      </c>
      <c r="C1088" s="44" t="s">
        <v>142</v>
      </c>
      <c r="D1088" s="45" t="s">
        <v>369</v>
      </c>
      <c r="E1088" s="20">
        <v>62</v>
      </c>
      <c r="F1088" s="20">
        <v>2018</v>
      </c>
      <c r="G1088" s="20">
        <v>1</v>
      </c>
      <c r="H1088" s="20" t="s">
        <v>257</v>
      </c>
      <c r="I1088" s="20" t="s">
        <v>43</v>
      </c>
      <c r="J1088" s="20">
        <v>3</v>
      </c>
      <c r="K1088" s="35">
        <v>2046173</v>
      </c>
      <c r="L1088" s="35">
        <v>26570</v>
      </c>
      <c r="M1088" s="35">
        <v>26570</v>
      </c>
      <c r="N1088" s="35">
        <v>26570</v>
      </c>
      <c r="O1088" s="35">
        <v>8421245</v>
      </c>
      <c r="P1088" s="35">
        <v>12030575</v>
      </c>
      <c r="Q1088" s="35">
        <v>-6841087</v>
      </c>
      <c r="R1088" s="35">
        <v>1055333</v>
      </c>
    </row>
    <row r="1089" spans="1:18" ht="13.5" customHeight="1">
      <c r="A1089" s="20">
        <v>1085</v>
      </c>
      <c r="B1089" s="45" t="s">
        <v>302</v>
      </c>
      <c r="C1089" s="21" t="s">
        <v>142</v>
      </c>
      <c r="D1089" s="45" t="s">
        <v>369</v>
      </c>
      <c r="E1089" s="20">
        <v>62</v>
      </c>
      <c r="F1089" s="20">
        <v>2018</v>
      </c>
      <c r="G1089" s="20">
        <v>2</v>
      </c>
      <c r="H1089" s="20" t="s">
        <v>264</v>
      </c>
      <c r="I1089" s="20" t="s">
        <v>44</v>
      </c>
      <c r="J1089" s="20">
        <v>6</v>
      </c>
      <c r="K1089" s="37">
        <v>3964727</v>
      </c>
      <c r="L1089" s="37">
        <v>83185</v>
      </c>
      <c r="M1089" s="37">
        <v>56566</v>
      </c>
      <c r="N1089" s="37">
        <v>56566</v>
      </c>
      <c r="O1089" s="37">
        <v>8427120</v>
      </c>
      <c r="P1089" s="37">
        <v>13586713</v>
      </c>
      <c r="Q1089" s="37">
        <v>-8366505</v>
      </c>
      <c r="R1089" s="37">
        <v>1055333</v>
      </c>
    </row>
    <row r="1090" spans="1:18" ht="13.5" customHeight="1">
      <c r="A1090" s="20">
        <v>1086</v>
      </c>
      <c r="B1090" s="45" t="s">
        <v>302</v>
      </c>
      <c r="C1090" s="21" t="s">
        <v>142</v>
      </c>
      <c r="D1090" s="45" t="s">
        <v>369</v>
      </c>
      <c r="E1090" s="20">
        <v>62</v>
      </c>
      <c r="F1090" s="20">
        <v>2018</v>
      </c>
      <c r="G1090" s="20">
        <v>3</v>
      </c>
      <c r="H1090" s="20" t="s">
        <v>256</v>
      </c>
      <c r="I1090" s="20" t="s">
        <v>51</v>
      </c>
      <c r="J1090" s="20">
        <v>9</v>
      </c>
      <c r="K1090" s="37">
        <v>5359024</v>
      </c>
      <c r="L1090" s="37">
        <v>77757</v>
      </c>
      <c r="M1090" s="37">
        <v>52875</v>
      </c>
      <c r="N1090" s="37">
        <v>52875</v>
      </c>
      <c r="O1090" s="37">
        <v>6684832</v>
      </c>
      <c r="P1090" s="37">
        <v>15144247</v>
      </c>
      <c r="Q1090" s="37">
        <v>-9902048</v>
      </c>
      <c r="R1090" s="37">
        <v>1055333</v>
      </c>
    </row>
    <row r="1091" spans="1:18" ht="13.5" customHeight="1">
      <c r="A1091" s="20">
        <v>1087</v>
      </c>
      <c r="B1091" s="45" t="s">
        <v>302</v>
      </c>
      <c r="C1091" s="21" t="s">
        <v>142</v>
      </c>
      <c r="D1091" s="45" t="s">
        <v>369</v>
      </c>
      <c r="E1091" s="20">
        <v>62</v>
      </c>
      <c r="F1091" s="20">
        <v>2018</v>
      </c>
      <c r="G1091" s="20">
        <v>4</v>
      </c>
      <c r="H1091" s="20" t="s">
        <v>265</v>
      </c>
      <c r="I1091" s="20" t="s">
        <v>46</v>
      </c>
      <c r="J1091" s="20">
        <v>12</v>
      </c>
      <c r="K1091" s="37">
        <v>7767409</v>
      </c>
      <c r="L1091" s="37">
        <v>116269</v>
      </c>
      <c r="M1091" s="37">
        <v>-175162</v>
      </c>
      <c r="N1091" s="37">
        <v>-165245</v>
      </c>
      <c r="O1091" s="37">
        <v>11881733</v>
      </c>
      <c r="P1091" s="37">
        <v>14643025</v>
      </c>
      <c r="Q1091" s="37">
        <v>9645352</v>
      </c>
      <c r="R1091" s="37">
        <v>1055333</v>
      </c>
    </row>
    <row r="1092" spans="1:18" ht="13.5" customHeight="1">
      <c r="A1092" s="20">
        <v>1088</v>
      </c>
      <c r="B1092" s="45" t="s">
        <v>292</v>
      </c>
      <c r="C1092" s="44" t="s">
        <v>143</v>
      </c>
      <c r="D1092" s="45" t="s">
        <v>370</v>
      </c>
      <c r="E1092" s="20">
        <v>63</v>
      </c>
      <c r="F1092" s="20">
        <v>2015</v>
      </c>
      <c r="G1092" s="20">
        <v>1</v>
      </c>
      <c r="H1092" s="20" t="s">
        <v>202</v>
      </c>
      <c r="I1092" s="20" t="s">
        <v>44</v>
      </c>
      <c r="J1092" s="20">
        <v>3</v>
      </c>
      <c r="K1092" s="35">
        <v>82281298</v>
      </c>
      <c r="L1092" s="35">
        <v>1188187</v>
      </c>
      <c r="M1092" s="35">
        <v>971981</v>
      </c>
      <c r="N1092" s="35">
        <v>971981</v>
      </c>
      <c r="O1092" s="35">
        <v>210632280</v>
      </c>
      <c r="P1092" s="35">
        <v>339669847</v>
      </c>
      <c r="Q1092" s="35">
        <v>251287469</v>
      </c>
      <c r="R1092" s="35">
        <v>1312126</v>
      </c>
    </row>
    <row r="1093" spans="1:18" ht="13.5" customHeight="1">
      <c r="A1093" s="20">
        <v>1089</v>
      </c>
      <c r="B1093" s="45" t="s">
        <v>292</v>
      </c>
      <c r="C1093" s="44" t="s">
        <v>143</v>
      </c>
      <c r="D1093" s="45" t="s">
        <v>370</v>
      </c>
      <c r="E1093" s="20">
        <v>63</v>
      </c>
      <c r="F1093" s="20">
        <v>2015</v>
      </c>
      <c r="G1093" s="20">
        <v>2</v>
      </c>
      <c r="H1093" s="20" t="s">
        <v>203</v>
      </c>
      <c r="I1093" s="20" t="s">
        <v>51</v>
      </c>
      <c r="J1093" s="20">
        <v>6</v>
      </c>
      <c r="K1093" s="35">
        <v>177583206</v>
      </c>
      <c r="L1093" s="35">
        <v>24109910</v>
      </c>
      <c r="M1093" s="35">
        <v>24019321</v>
      </c>
      <c r="N1093" s="35">
        <v>24019321</v>
      </c>
      <c r="O1093" s="35">
        <v>212790448</v>
      </c>
      <c r="P1093" s="35">
        <v>323513526</v>
      </c>
      <c r="Q1093" s="35">
        <v>217622678</v>
      </c>
      <c r="R1093" s="35">
        <v>1312126</v>
      </c>
    </row>
    <row r="1094" spans="1:18" ht="13.5" customHeight="1">
      <c r="A1094" s="20">
        <v>1090</v>
      </c>
      <c r="B1094" s="45" t="s">
        <v>292</v>
      </c>
      <c r="C1094" s="44" t="s">
        <v>143</v>
      </c>
      <c r="D1094" s="45" t="s">
        <v>370</v>
      </c>
      <c r="E1094" s="20">
        <v>63</v>
      </c>
      <c r="F1094" s="20">
        <v>2015</v>
      </c>
      <c r="G1094" s="20">
        <v>3</v>
      </c>
      <c r="H1094" s="20" t="s">
        <v>204</v>
      </c>
      <c r="I1094" s="20" t="s">
        <v>46</v>
      </c>
      <c r="J1094" s="20">
        <v>9</v>
      </c>
      <c r="K1094" s="35">
        <v>263679981</v>
      </c>
      <c r="L1094" s="35">
        <v>19785574</v>
      </c>
      <c r="M1094" s="35">
        <v>19003344</v>
      </c>
      <c r="N1094" s="35">
        <v>19003344</v>
      </c>
      <c r="O1094" s="35">
        <v>215430615</v>
      </c>
      <c r="P1094" s="35">
        <v>327662918</v>
      </c>
      <c r="Q1094" s="35">
        <v>227120628</v>
      </c>
      <c r="R1094" s="35">
        <v>1312126</v>
      </c>
    </row>
    <row r="1095" spans="1:18" ht="13.5" customHeight="1">
      <c r="A1095" s="20">
        <v>1091</v>
      </c>
      <c r="B1095" s="45" t="s">
        <v>292</v>
      </c>
      <c r="C1095" s="44" t="s">
        <v>143</v>
      </c>
      <c r="D1095" s="45" t="s">
        <v>370</v>
      </c>
      <c r="E1095" s="20">
        <v>63</v>
      </c>
      <c r="F1095" s="20">
        <v>2015</v>
      </c>
      <c r="G1095" s="20">
        <v>4</v>
      </c>
      <c r="H1095" s="20" t="s">
        <v>205</v>
      </c>
      <c r="I1095" s="20" t="s">
        <v>43</v>
      </c>
      <c r="J1095" s="20">
        <v>12</v>
      </c>
      <c r="K1095" s="35">
        <v>308756526</v>
      </c>
      <c r="L1095" s="35">
        <v>7724770</v>
      </c>
      <c r="M1095" s="35">
        <v>8474342</v>
      </c>
      <c r="N1095" s="35">
        <v>8870246</v>
      </c>
      <c r="O1095" s="35">
        <v>208940475</v>
      </c>
      <c r="P1095" s="35">
        <v>343260830</v>
      </c>
      <c r="Q1095" s="35">
        <v>255830435</v>
      </c>
      <c r="R1095" s="35">
        <v>1312126</v>
      </c>
    </row>
    <row r="1096" spans="1:18" ht="13.5" customHeight="1">
      <c r="A1096" s="20">
        <v>1092</v>
      </c>
      <c r="B1096" s="45" t="s">
        <v>292</v>
      </c>
      <c r="C1096" s="44" t="s">
        <v>143</v>
      </c>
      <c r="D1096" s="45" t="s">
        <v>370</v>
      </c>
      <c r="E1096" s="20">
        <v>63</v>
      </c>
      <c r="F1096" s="20">
        <v>2016</v>
      </c>
      <c r="G1096" s="20">
        <v>1</v>
      </c>
      <c r="H1096" s="20" t="s">
        <v>206</v>
      </c>
      <c r="I1096" s="20" t="s">
        <v>44</v>
      </c>
      <c r="J1096" s="20">
        <v>3</v>
      </c>
      <c r="K1096" s="35">
        <v>119206761</v>
      </c>
      <c r="L1096" s="35">
        <v>5872867</v>
      </c>
      <c r="M1096" s="35">
        <v>4414329</v>
      </c>
      <c r="N1096" s="35">
        <v>4419429</v>
      </c>
      <c r="O1096" s="35">
        <v>214415262</v>
      </c>
      <c r="P1096" s="35">
        <v>399390278</v>
      </c>
      <c r="Q1096" s="35">
        <v>299205075</v>
      </c>
      <c r="R1096" s="35">
        <v>1312126</v>
      </c>
    </row>
    <row r="1097" spans="1:18" ht="13.5" customHeight="1">
      <c r="A1097" s="20">
        <v>1093</v>
      </c>
      <c r="B1097" s="45" t="s">
        <v>292</v>
      </c>
      <c r="C1097" s="44" t="s">
        <v>143</v>
      </c>
      <c r="D1097" s="45" t="s">
        <v>370</v>
      </c>
      <c r="E1097" s="20">
        <v>63</v>
      </c>
      <c r="F1097" s="20">
        <v>2016</v>
      </c>
      <c r="G1097" s="20">
        <v>2</v>
      </c>
      <c r="H1097" s="20" t="s">
        <v>207</v>
      </c>
      <c r="I1097" s="20" t="s">
        <v>51</v>
      </c>
      <c r="J1097" s="20">
        <v>6</v>
      </c>
      <c r="K1097" s="35">
        <v>255304658</v>
      </c>
      <c r="L1097" s="35">
        <v>8800452</v>
      </c>
      <c r="M1097" s="35">
        <v>6468485</v>
      </c>
      <c r="N1097" s="35">
        <v>6464745</v>
      </c>
      <c r="O1097" s="35">
        <v>214509879</v>
      </c>
      <c r="P1097" s="35">
        <v>400160356</v>
      </c>
      <c r="Q1097" s="35">
        <v>300554090</v>
      </c>
      <c r="R1097" s="35">
        <v>1312126</v>
      </c>
    </row>
    <row r="1098" spans="1:18" ht="13.5" customHeight="1">
      <c r="A1098" s="20">
        <v>1094</v>
      </c>
      <c r="B1098" s="45" t="s">
        <v>292</v>
      </c>
      <c r="C1098" s="44" t="s">
        <v>143</v>
      </c>
      <c r="D1098" s="45" t="s">
        <v>370</v>
      </c>
      <c r="E1098" s="20">
        <v>63</v>
      </c>
      <c r="F1098" s="20">
        <v>2016</v>
      </c>
      <c r="G1098" s="20">
        <v>3</v>
      </c>
      <c r="H1098" s="20" t="s">
        <v>208</v>
      </c>
      <c r="I1098" s="20" t="s">
        <v>46</v>
      </c>
      <c r="J1098" s="20">
        <v>9</v>
      </c>
      <c r="K1098" s="35">
        <v>389943738</v>
      </c>
      <c r="L1098" s="35">
        <v>10293856</v>
      </c>
      <c r="M1098" s="35">
        <v>7400985</v>
      </c>
      <c r="N1098" s="35">
        <v>7392485</v>
      </c>
      <c r="O1098" s="35">
        <v>215203814</v>
      </c>
      <c r="P1098" s="35">
        <v>475555180</v>
      </c>
      <c r="Q1098" s="35">
        <v>375021173</v>
      </c>
      <c r="R1098" s="35">
        <v>1312126</v>
      </c>
    </row>
    <row r="1099" spans="1:18" ht="13.5" customHeight="1">
      <c r="A1099" s="20">
        <v>1095</v>
      </c>
      <c r="B1099" s="45" t="s">
        <v>292</v>
      </c>
      <c r="C1099" s="44" t="s">
        <v>143</v>
      </c>
      <c r="D1099" s="45" t="s">
        <v>370</v>
      </c>
      <c r="E1099" s="20">
        <v>63</v>
      </c>
      <c r="F1099" s="20">
        <v>2016</v>
      </c>
      <c r="G1099" s="20">
        <v>4</v>
      </c>
      <c r="H1099" s="20" t="s">
        <v>209</v>
      </c>
      <c r="I1099" s="20" t="s">
        <v>43</v>
      </c>
      <c r="J1099" s="20">
        <v>12</v>
      </c>
      <c r="K1099" s="35">
        <v>342586459</v>
      </c>
      <c r="L1099" s="35">
        <v>11489278</v>
      </c>
      <c r="M1099" s="35">
        <v>14420284</v>
      </c>
      <c r="N1099" s="35">
        <v>13860828</v>
      </c>
      <c r="O1099" s="35">
        <v>211586076</v>
      </c>
      <c r="P1099" s="35">
        <v>345348326</v>
      </c>
      <c r="Q1099" s="35">
        <v>249582552</v>
      </c>
      <c r="R1099" s="35">
        <v>1312126</v>
      </c>
    </row>
    <row r="1100" spans="1:18" ht="13.5" customHeight="1">
      <c r="A1100" s="20">
        <v>1096</v>
      </c>
      <c r="B1100" s="45" t="s">
        <v>292</v>
      </c>
      <c r="C1100" s="44" t="s">
        <v>143</v>
      </c>
      <c r="D1100" s="45" t="s">
        <v>370</v>
      </c>
      <c r="E1100" s="20">
        <v>63</v>
      </c>
      <c r="F1100" s="20">
        <v>2017</v>
      </c>
      <c r="G1100" s="20">
        <v>1</v>
      </c>
      <c r="H1100" s="20" t="s">
        <v>210</v>
      </c>
      <c r="I1100" s="20" t="s">
        <v>44</v>
      </c>
      <c r="J1100" s="20">
        <v>3</v>
      </c>
      <c r="K1100" s="35">
        <v>148975216</v>
      </c>
      <c r="L1100" s="35">
        <v>6194366</v>
      </c>
      <c r="M1100" s="35">
        <v>4531839</v>
      </c>
      <c r="N1100" s="35">
        <v>4556319</v>
      </c>
      <c r="O1100" s="35">
        <v>215517856</v>
      </c>
      <c r="P1100" s="35">
        <v>443518833</v>
      </c>
      <c r="Q1100" s="35">
        <v>337882637</v>
      </c>
      <c r="R1100" s="35">
        <v>1312126</v>
      </c>
    </row>
    <row r="1101" spans="1:18" ht="13.5" customHeight="1">
      <c r="A1101" s="20">
        <v>1097</v>
      </c>
      <c r="B1101" s="45" t="s">
        <v>292</v>
      </c>
      <c r="C1101" s="44" t="s">
        <v>143</v>
      </c>
      <c r="D1101" s="45" t="s">
        <v>370</v>
      </c>
      <c r="E1101" s="20">
        <v>63</v>
      </c>
      <c r="F1101" s="20">
        <v>2017</v>
      </c>
      <c r="G1101" s="20">
        <v>2</v>
      </c>
      <c r="H1101" s="20" t="s">
        <v>212</v>
      </c>
      <c r="I1101" s="20" t="s">
        <v>51</v>
      </c>
      <c r="J1101" s="20">
        <v>6</v>
      </c>
      <c r="K1101" s="35">
        <v>298443047</v>
      </c>
      <c r="L1101" s="35">
        <v>13477460</v>
      </c>
      <c r="M1101" s="35">
        <v>9355737</v>
      </c>
      <c r="N1101" s="35">
        <v>9377837</v>
      </c>
      <c r="O1101" s="35">
        <v>215718744</v>
      </c>
      <c r="P1101" s="35">
        <v>405569752</v>
      </c>
      <c r="Q1101" s="35">
        <v>297736293</v>
      </c>
      <c r="R1101" s="35">
        <v>1312126</v>
      </c>
    </row>
    <row r="1102" spans="1:18" ht="13.5" customHeight="1">
      <c r="A1102" s="20">
        <v>1098</v>
      </c>
      <c r="B1102" s="45" t="s">
        <v>292</v>
      </c>
      <c r="C1102" s="44" t="s">
        <v>143</v>
      </c>
      <c r="D1102" s="45" t="s">
        <v>370</v>
      </c>
      <c r="E1102" s="20">
        <v>63</v>
      </c>
      <c r="F1102" s="20">
        <v>2017</v>
      </c>
      <c r="G1102" s="20">
        <v>3</v>
      </c>
      <c r="H1102" s="20" t="s">
        <v>213</v>
      </c>
      <c r="I1102" s="20" t="s">
        <v>46</v>
      </c>
      <c r="J1102" s="20">
        <v>9</v>
      </c>
      <c r="K1102" s="35">
        <v>427508743</v>
      </c>
      <c r="L1102" s="35">
        <v>19502460</v>
      </c>
      <c r="M1102" s="35">
        <v>13247155</v>
      </c>
      <c r="N1102" s="35">
        <v>13272655</v>
      </c>
      <c r="O1102" s="35">
        <v>214648479</v>
      </c>
      <c r="P1102" s="35">
        <v>423624063</v>
      </c>
      <c r="Q1102" s="35">
        <v>311895787</v>
      </c>
      <c r="R1102" s="35">
        <v>1312126</v>
      </c>
    </row>
    <row r="1103" spans="1:18" ht="13.5" customHeight="1">
      <c r="A1103" s="20">
        <v>1099</v>
      </c>
      <c r="B1103" s="45" t="s">
        <v>292</v>
      </c>
      <c r="C1103" s="44" t="s">
        <v>143</v>
      </c>
      <c r="D1103" s="45" t="s">
        <v>370</v>
      </c>
      <c r="E1103" s="20">
        <v>63</v>
      </c>
      <c r="F1103" s="20">
        <v>2017</v>
      </c>
      <c r="G1103" s="20">
        <v>4</v>
      </c>
      <c r="H1103" s="20" t="s">
        <v>211</v>
      </c>
      <c r="I1103" s="20" t="s">
        <v>43</v>
      </c>
      <c r="J1103" s="20">
        <v>12</v>
      </c>
      <c r="K1103" s="35">
        <v>524464448</v>
      </c>
      <c r="L1103" s="35">
        <v>10472847</v>
      </c>
      <c r="M1103" s="35">
        <v>8836452</v>
      </c>
      <c r="N1103" s="35">
        <v>9598943</v>
      </c>
      <c r="O1103" s="35">
        <v>216866184</v>
      </c>
      <c r="P1103" s="35">
        <v>482603257</v>
      </c>
      <c r="Q1103" s="35">
        <v>380058913</v>
      </c>
      <c r="R1103" s="35">
        <v>1312126</v>
      </c>
    </row>
    <row r="1104" spans="1:18" ht="13.5" customHeight="1">
      <c r="A1104" s="20">
        <v>1100</v>
      </c>
      <c r="B1104" s="45" t="s">
        <v>292</v>
      </c>
      <c r="C1104" s="44" t="s">
        <v>143</v>
      </c>
      <c r="D1104" s="45" t="s">
        <v>370</v>
      </c>
      <c r="E1104" s="20">
        <v>63</v>
      </c>
      <c r="F1104" s="20">
        <v>2018</v>
      </c>
      <c r="G1104" s="20">
        <v>1</v>
      </c>
      <c r="H1104" s="20" t="s">
        <v>257</v>
      </c>
      <c r="I1104" s="20" t="s">
        <v>44</v>
      </c>
      <c r="J1104" s="20">
        <v>3</v>
      </c>
      <c r="K1104" s="37">
        <v>133028917</v>
      </c>
      <c r="L1104" s="37">
        <v>-6202451</v>
      </c>
      <c r="M1104" s="37">
        <v>3649369</v>
      </c>
      <c r="N1104" s="37">
        <v>3634069</v>
      </c>
      <c r="O1104" s="37">
        <v>217768248</v>
      </c>
      <c r="P1104" s="37">
        <v>414874724</v>
      </c>
      <c r="Q1104" s="37">
        <v>260623947</v>
      </c>
      <c r="R1104" s="37">
        <v>2050197</v>
      </c>
    </row>
    <row r="1105" spans="1:18" ht="13.5" customHeight="1">
      <c r="A1105" s="20">
        <v>1101</v>
      </c>
      <c r="B1105" s="45" t="s">
        <v>292</v>
      </c>
      <c r="C1105" s="44" t="s">
        <v>143</v>
      </c>
      <c r="D1105" s="45" t="s">
        <v>370</v>
      </c>
      <c r="E1105" s="20">
        <v>63</v>
      </c>
      <c r="F1105" s="20">
        <v>2018</v>
      </c>
      <c r="G1105" s="20">
        <v>2</v>
      </c>
      <c r="H1105" s="20" t="s">
        <v>264</v>
      </c>
      <c r="I1105" s="20" t="s">
        <v>51</v>
      </c>
      <c r="J1105" s="20">
        <v>6</v>
      </c>
      <c r="K1105" s="37">
        <v>269737155</v>
      </c>
      <c r="L1105" s="37">
        <v>8302120</v>
      </c>
      <c r="M1105" s="37">
        <v>5069441</v>
      </c>
      <c r="N1105" s="37">
        <v>5049721</v>
      </c>
      <c r="O1105" s="37">
        <v>217332974</v>
      </c>
      <c r="P1105" s="37">
        <v>408713974</v>
      </c>
      <c r="Q1105" s="37">
        <v>257147941</v>
      </c>
      <c r="R1105" s="37">
        <v>2050197</v>
      </c>
    </row>
    <row r="1106" spans="1:18" ht="13.5" customHeight="1">
      <c r="A1106" s="20">
        <v>1102</v>
      </c>
      <c r="B1106" s="45" t="s">
        <v>292</v>
      </c>
      <c r="C1106" s="44" t="s">
        <v>143</v>
      </c>
      <c r="D1106" s="45" t="s">
        <v>370</v>
      </c>
      <c r="E1106" s="20">
        <v>63</v>
      </c>
      <c r="F1106" s="20">
        <v>2018</v>
      </c>
      <c r="G1106" s="20">
        <v>3</v>
      </c>
      <c r="H1106" s="20" t="s">
        <v>256</v>
      </c>
      <c r="I1106" s="20" t="s">
        <v>46</v>
      </c>
      <c r="J1106" s="20">
        <v>9</v>
      </c>
      <c r="K1106" s="37">
        <v>400641645</v>
      </c>
      <c r="L1106" s="37">
        <v>11278282</v>
      </c>
      <c r="M1106" s="37">
        <v>7895603</v>
      </c>
      <c r="N1106" s="37">
        <v>7877583</v>
      </c>
      <c r="O1106" s="37">
        <v>217328305</v>
      </c>
      <c r="P1106" s="37">
        <v>432219989</v>
      </c>
      <c r="Q1106" s="37">
        <v>279423497</v>
      </c>
      <c r="R1106" s="37">
        <v>2050197</v>
      </c>
    </row>
    <row r="1107" spans="1:18" ht="13.5" customHeight="1">
      <c r="A1107" s="20">
        <v>1103</v>
      </c>
      <c r="B1107" s="45" t="s">
        <v>292</v>
      </c>
      <c r="C1107" s="44" t="s">
        <v>143</v>
      </c>
      <c r="D1107" s="45" t="s">
        <v>370</v>
      </c>
      <c r="E1107" s="20">
        <v>63</v>
      </c>
      <c r="F1107" s="20">
        <v>2019</v>
      </c>
      <c r="G1107" s="20">
        <v>1</v>
      </c>
      <c r="H1107" s="20" t="s">
        <v>277</v>
      </c>
      <c r="I1107" s="20" t="s">
        <v>44</v>
      </c>
      <c r="J1107" s="20">
        <v>3</v>
      </c>
      <c r="K1107" s="37">
        <v>134746263</v>
      </c>
      <c r="L1107" s="37">
        <v>5502001</v>
      </c>
      <c r="M1107" s="37">
        <v>4236541</v>
      </c>
      <c r="N1107" s="37">
        <v>4233821</v>
      </c>
      <c r="O1107" s="37">
        <v>219593663</v>
      </c>
      <c r="P1107" s="37">
        <v>420172427</v>
      </c>
      <c r="Q1107" s="37">
        <v>264966411</v>
      </c>
      <c r="R1107" s="37">
        <v>2050197</v>
      </c>
    </row>
    <row r="1108" spans="1:18" ht="13.5" customHeight="1">
      <c r="A1108" s="20">
        <v>1104</v>
      </c>
      <c r="B1108" s="45" t="s">
        <v>292</v>
      </c>
      <c r="C1108" s="44" t="s">
        <v>143</v>
      </c>
      <c r="D1108" s="45" t="s">
        <v>370</v>
      </c>
      <c r="E1108" s="20">
        <v>63</v>
      </c>
      <c r="F1108" s="20">
        <v>2019</v>
      </c>
      <c r="G1108" s="20">
        <v>2</v>
      </c>
      <c r="H1108" s="20" t="s">
        <v>278</v>
      </c>
      <c r="I1108" s="20" t="s">
        <v>51</v>
      </c>
      <c r="J1108" s="20">
        <v>6</v>
      </c>
      <c r="K1108" s="37">
        <v>270761885</v>
      </c>
      <c r="L1108" s="37">
        <v>8634303</v>
      </c>
      <c r="M1108" s="37">
        <v>5903326</v>
      </c>
      <c r="N1108" s="37">
        <v>5896866</v>
      </c>
      <c r="O1108" s="37">
        <v>220209637</v>
      </c>
      <c r="P1108" s="37">
        <v>388542546</v>
      </c>
      <c r="Q1108" s="37">
        <v>236593960</v>
      </c>
      <c r="R1108" s="37">
        <v>2050197</v>
      </c>
    </row>
    <row r="1109" spans="1:18" ht="13.5" customHeight="1">
      <c r="A1109" s="20">
        <v>1105</v>
      </c>
      <c r="B1109" s="45" t="s">
        <v>292</v>
      </c>
      <c r="C1109" s="44" t="s">
        <v>143</v>
      </c>
      <c r="D1109" s="45" t="s">
        <v>370</v>
      </c>
      <c r="E1109" s="20">
        <v>63</v>
      </c>
      <c r="F1109" s="20">
        <v>2019</v>
      </c>
      <c r="G1109" s="20">
        <v>3</v>
      </c>
      <c r="H1109" s="20" t="s">
        <v>279</v>
      </c>
      <c r="I1109" s="20" t="s">
        <v>46</v>
      </c>
      <c r="J1109" s="20">
        <v>9</v>
      </c>
      <c r="K1109" s="37">
        <v>423478839</v>
      </c>
      <c r="L1109" s="37">
        <v>12291930</v>
      </c>
      <c r="M1109" s="37">
        <v>8160510</v>
      </c>
      <c r="N1109" s="37">
        <v>8153030</v>
      </c>
      <c r="O1109" s="37">
        <v>218258197</v>
      </c>
      <c r="P1109" s="37">
        <v>405043201</v>
      </c>
      <c r="Q1109" s="37">
        <v>250838451</v>
      </c>
      <c r="R1109" s="37">
        <v>2050197</v>
      </c>
    </row>
    <row r="1110" spans="1:18" ht="13.5" customHeight="1">
      <c r="A1110" s="20">
        <v>1106</v>
      </c>
      <c r="B1110" s="45" t="s">
        <v>292</v>
      </c>
      <c r="C1110" s="44" t="s">
        <v>143</v>
      </c>
      <c r="D1110" s="45" t="s">
        <v>370</v>
      </c>
      <c r="E1110" s="20">
        <v>63</v>
      </c>
      <c r="F1110" s="20">
        <v>2019</v>
      </c>
      <c r="G1110" s="20">
        <v>4</v>
      </c>
      <c r="H1110" s="20" t="s">
        <v>281</v>
      </c>
      <c r="I1110" s="20" t="s">
        <v>43</v>
      </c>
      <c r="J1110" s="20">
        <v>12</v>
      </c>
      <c r="K1110" s="37">
        <v>527404567</v>
      </c>
      <c r="L1110" s="37">
        <v>10174275</v>
      </c>
      <c r="M1110" s="37">
        <v>4000146</v>
      </c>
      <c r="N1110" s="37">
        <v>4293027</v>
      </c>
      <c r="O1110" s="37">
        <v>221465325</v>
      </c>
      <c r="P1110" s="37">
        <v>416821604</v>
      </c>
      <c r="Q1110" s="37">
        <v>265849409</v>
      </c>
      <c r="R1110" s="37">
        <v>2050197</v>
      </c>
    </row>
    <row r="1111" spans="1:18" ht="13.5" customHeight="1">
      <c r="A1111" s="20">
        <v>1107</v>
      </c>
      <c r="B1111" s="45" t="s">
        <v>292</v>
      </c>
      <c r="C1111" s="44" t="s">
        <v>143</v>
      </c>
      <c r="D1111" s="45" t="s">
        <v>370</v>
      </c>
      <c r="E1111" s="20">
        <v>63</v>
      </c>
      <c r="F1111" s="20">
        <v>2020</v>
      </c>
      <c r="G1111" s="46">
        <v>3</v>
      </c>
      <c r="H1111" s="47" t="s">
        <v>311</v>
      </c>
      <c r="I1111" s="47" t="s">
        <v>51</v>
      </c>
      <c r="J1111" s="46">
        <v>6</v>
      </c>
      <c r="K1111" s="37">
        <v>355108997</v>
      </c>
      <c r="L1111" s="37">
        <v>14606912</v>
      </c>
      <c r="M1111" s="37">
        <v>9932700</v>
      </c>
      <c r="N1111" s="37">
        <v>9932700</v>
      </c>
      <c r="O1111" s="37">
        <v>211459266</v>
      </c>
      <c r="P1111" s="37">
        <v>496453675</v>
      </c>
      <c r="Q1111" s="37">
        <v>336455900</v>
      </c>
      <c r="R1111" s="37">
        <v>2050197</v>
      </c>
    </row>
    <row r="1112" spans="1:18" ht="13.5" customHeight="1">
      <c r="A1112" s="20">
        <v>1108</v>
      </c>
      <c r="B1112" s="45" t="s">
        <v>290</v>
      </c>
      <c r="C1112" s="44" t="s">
        <v>144</v>
      </c>
      <c r="D1112" s="45" t="s">
        <v>371</v>
      </c>
      <c r="E1112" s="20">
        <v>64</v>
      </c>
      <c r="F1112" s="20">
        <v>2015</v>
      </c>
      <c r="G1112" s="20">
        <v>1</v>
      </c>
      <c r="H1112" s="20" t="s">
        <v>202</v>
      </c>
      <c r="I1112" s="20" t="s">
        <v>43</v>
      </c>
      <c r="J1112" s="20">
        <v>3</v>
      </c>
      <c r="K1112" s="35">
        <v>33062218</v>
      </c>
      <c r="L1112" s="35">
        <v>842345</v>
      </c>
      <c r="M1112" s="35">
        <v>783146</v>
      </c>
      <c r="N1112" s="35">
        <v>780841</v>
      </c>
      <c r="O1112" s="35">
        <v>55131614</v>
      </c>
      <c r="P1112" s="35">
        <v>121741403</v>
      </c>
      <c r="Q1112" s="35">
        <v>76625894</v>
      </c>
      <c r="R1112" s="35">
        <v>546095</v>
      </c>
    </row>
    <row r="1113" spans="1:18" ht="13.5" customHeight="1">
      <c r="A1113" s="20">
        <v>1109</v>
      </c>
      <c r="B1113" s="45" t="s">
        <v>290</v>
      </c>
      <c r="C1113" s="44" t="s">
        <v>144</v>
      </c>
      <c r="D1113" s="45" t="s">
        <v>371</v>
      </c>
      <c r="E1113" s="20">
        <v>64</v>
      </c>
      <c r="F1113" s="20">
        <v>2015</v>
      </c>
      <c r="G1113" s="20">
        <v>2</v>
      </c>
      <c r="H1113" s="20" t="s">
        <v>203</v>
      </c>
      <c r="I1113" s="20" t="s">
        <v>44</v>
      </c>
      <c r="J1113" s="20">
        <v>6</v>
      </c>
      <c r="K1113" s="35">
        <v>61168015</v>
      </c>
      <c r="L1113" s="35">
        <v>3255781</v>
      </c>
      <c r="M1113" s="35">
        <v>2530749</v>
      </c>
      <c r="N1113" s="35">
        <v>2513122</v>
      </c>
      <c r="O1113" s="35">
        <v>62010901</v>
      </c>
      <c r="P1113" s="35">
        <v>117514963</v>
      </c>
      <c r="Q1113" s="35">
        <v>73314056</v>
      </c>
      <c r="R1113" s="35">
        <v>655315</v>
      </c>
    </row>
    <row r="1114" spans="1:18" ht="13.5" customHeight="1">
      <c r="A1114" s="20">
        <v>1110</v>
      </c>
      <c r="B1114" s="45" t="s">
        <v>290</v>
      </c>
      <c r="C1114" s="44" t="s">
        <v>144</v>
      </c>
      <c r="D1114" s="45" t="s">
        <v>371</v>
      </c>
      <c r="E1114" s="20">
        <v>64</v>
      </c>
      <c r="F1114" s="20">
        <v>2015</v>
      </c>
      <c r="G1114" s="20">
        <v>3</v>
      </c>
      <c r="H1114" s="20" t="s">
        <v>204</v>
      </c>
      <c r="I1114" s="20" t="s">
        <v>51</v>
      </c>
      <c r="J1114" s="20">
        <v>9</v>
      </c>
      <c r="K1114" s="35">
        <v>91615603</v>
      </c>
      <c r="L1114" s="35">
        <v>5288027</v>
      </c>
      <c r="M1114" s="35">
        <v>4284585</v>
      </c>
      <c r="N1114" s="35">
        <v>4283957</v>
      </c>
      <c r="O1114" s="35">
        <v>62257712</v>
      </c>
      <c r="P1114" s="35">
        <v>131260591</v>
      </c>
      <c r="Q1114" s="35">
        <v>85288851</v>
      </c>
      <c r="R1114" s="35">
        <v>655314</v>
      </c>
    </row>
    <row r="1115" spans="1:18" ht="13.5" customHeight="1">
      <c r="A1115" s="20">
        <v>1111</v>
      </c>
      <c r="B1115" s="45" t="s">
        <v>290</v>
      </c>
      <c r="C1115" s="44" t="s">
        <v>144</v>
      </c>
      <c r="D1115" s="45" t="s">
        <v>371</v>
      </c>
      <c r="E1115" s="20">
        <v>64</v>
      </c>
      <c r="F1115" s="20">
        <v>2015</v>
      </c>
      <c r="G1115" s="20">
        <v>4</v>
      </c>
      <c r="H1115" s="20" t="s">
        <v>205</v>
      </c>
      <c r="I1115" s="20" t="s">
        <v>46</v>
      </c>
      <c r="J1115" s="20">
        <v>12</v>
      </c>
      <c r="K1115" s="35">
        <v>124617238</v>
      </c>
      <c r="L1115" s="35">
        <v>7012442</v>
      </c>
      <c r="M1115" s="35">
        <v>5794055</v>
      </c>
      <c r="N1115" s="35">
        <v>5784169</v>
      </c>
      <c r="O1115" s="35">
        <v>62420249</v>
      </c>
      <c r="P1115" s="35">
        <v>121757956</v>
      </c>
      <c r="Q1115" s="35">
        <v>75477213</v>
      </c>
      <c r="R1115" s="35">
        <v>546095</v>
      </c>
    </row>
    <row r="1116" spans="1:18" ht="13.5" customHeight="1">
      <c r="A1116" s="20">
        <v>1112</v>
      </c>
      <c r="B1116" s="45" t="s">
        <v>290</v>
      </c>
      <c r="C1116" s="44" t="s">
        <v>144</v>
      </c>
      <c r="D1116" s="45" t="s">
        <v>371</v>
      </c>
      <c r="E1116" s="20">
        <v>64</v>
      </c>
      <c r="F1116" s="20">
        <v>2016</v>
      </c>
      <c r="G1116" s="20">
        <v>1</v>
      </c>
      <c r="H1116" s="20" t="s">
        <v>206</v>
      </c>
      <c r="I1116" s="20" t="s">
        <v>43</v>
      </c>
      <c r="J1116" s="20">
        <v>3</v>
      </c>
      <c r="K1116" s="35">
        <v>35602141</v>
      </c>
      <c r="L1116" s="35">
        <v>1301476</v>
      </c>
      <c r="M1116" s="35">
        <v>954242</v>
      </c>
      <c r="N1116" s="35">
        <v>940756</v>
      </c>
      <c r="O1116" s="35">
        <v>62398031</v>
      </c>
      <c r="P1116" s="35">
        <v>118980129</v>
      </c>
      <c r="Q1116" s="35">
        <v>73003630</v>
      </c>
      <c r="R1116" s="35">
        <v>546095</v>
      </c>
    </row>
    <row r="1117" spans="1:18" ht="13.5" customHeight="1">
      <c r="A1117" s="20">
        <v>1113</v>
      </c>
      <c r="B1117" s="45" t="s">
        <v>290</v>
      </c>
      <c r="C1117" s="44" t="s">
        <v>144</v>
      </c>
      <c r="D1117" s="45" t="s">
        <v>371</v>
      </c>
      <c r="E1117" s="20">
        <v>64</v>
      </c>
      <c r="F1117" s="20">
        <v>2016</v>
      </c>
      <c r="G1117" s="20">
        <v>2</v>
      </c>
      <c r="H1117" s="20" t="s">
        <v>207</v>
      </c>
      <c r="I1117" s="20" t="s">
        <v>44</v>
      </c>
      <c r="J1117" s="20">
        <v>6</v>
      </c>
      <c r="K1117" s="35">
        <v>84422706</v>
      </c>
      <c r="L1117" s="35">
        <v>4262351</v>
      </c>
      <c r="M1117" s="35">
        <v>2233270</v>
      </c>
      <c r="N1117" s="35">
        <v>2227226</v>
      </c>
      <c r="O1117" s="35">
        <v>68789113</v>
      </c>
      <c r="P1117" s="35">
        <v>135979643</v>
      </c>
      <c r="Q1117" s="35">
        <v>93099898</v>
      </c>
      <c r="R1117" s="35">
        <v>655314</v>
      </c>
    </row>
    <row r="1118" spans="1:18" ht="13.5" customHeight="1">
      <c r="A1118" s="20">
        <v>1114</v>
      </c>
      <c r="B1118" s="45" t="s">
        <v>290</v>
      </c>
      <c r="C1118" s="44" t="s">
        <v>144</v>
      </c>
      <c r="D1118" s="45" t="s">
        <v>371</v>
      </c>
      <c r="E1118" s="20">
        <v>64</v>
      </c>
      <c r="F1118" s="20">
        <v>2016</v>
      </c>
      <c r="G1118" s="20">
        <v>3</v>
      </c>
      <c r="H1118" s="20" t="s">
        <v>208</v>
      </c>
      <c r="I1118" s="20" t="s">
        <v>51</v>
      </c>
      <c r="J1118" s="20">
        <v>9</v>
      </c>
      <c r="K1118" s="35">
        <v>121083284</v>
      </c>
      <c r="L1118" s="35">
        <v>5633055</v>
      </c>
      <c r="M1118" s="35">
        <v>2796830</v>
      </c>
      <c r="N1118" s="35">
        <v>2791564</v>
      </c>
      <c r="O1118" s="35">
        <v>68253461</v>
      </c>
      <c r="P1118" s="35">
        <v>134873292</v>
      </c>
      <c r="Q1118" s="35">
        <v>91674209</v>
      </c>
      <c r="R1118" s="35">
        <v>655314</v>
      </c>
    </row>
    <row r="1119" spans="1:18" ht="13.5" customHeight="1">
      <c r="A1119" s="20">
        <v>1115</v>
      </c>
      <c r="B1119" s="45" t="s">
        <v>290</v>
      </c>
      <c r="C1119" s="44" t="s">
        <v>144</v>
      </c>
      <c r="D1119" s="45" t="s">
        <v>371</v>
      </c>
      <c r="E1119" s="20">
        <v>64</v>
      </c>
      <c r="F1119" s="20">
        <v>2016</v>
      </c>
      <c r="G1119" s="20">
        <v>4</v>
      </c>
      <c r="H1119" s="20" t="s">
        <v>209</v>
      </c>
      <c r="I1119" s="20" t="s">
        <v>46</v>
      </c>
      <c r="J1119" s="20">
        <v>12</v>
      </c>
      <c r="K1119" s="35">
        <v>148605261</v>
      </c>
      <c r="L1119" s="35">
        <v>5340244</v>
      </c>
      <c r="M1119" s="35">
        <v>2890430</v>
      </c>
      <c r="N1119" s="35">
        <v>2926467</v>
      </c>
      <c r="O1119" s="35">
        <v>69297575</v>
      </c>
      <c r="P1119" s="35">
        <v>140756492</v>
      </c>
      <c r="Q1119" s="35">
        <v>97422915</v>
      </c>
      <c r="R1119" s="35">
        <v>655314</v>
      </c>
    </row>
    <row r="1120" spans="1:18" ht="13.5" customHeight="1">
      <c r="A1120" s="20">
        <v>1116</v>
      </c>
      <c r="B1120" s="45" t="s">
        <v>290</v>
      </c>
      <c r="C1120" s="44" t="s">
        <v>180</v>
      </c>
      <c r="D1120" s="45" t="s">
        <v>371</v>
      </c>
      <c r="E1120" s="20">
        <v>64</v>
      </c>
      <c r="F1120" s="20">
        <v>2017</v>
      </c>
      <c r="G1120" s="20">
        <v>1</v>
      </c>
      <c r="H1120" s="20" t="s">
        <v>210</v>
      </c>
      <c r="I1120" s="20" t="s">
        <v>43</v>
      </c>
      <c r="J1120" s="20">
        <v>3</v>
      </c>
      <c r="K1120" s="35">
        <v>33003968</v>
      </c>
      <c r="L1120" s="35">
        <v>2049755</v>
      </c>
      <c r="M1120" s="35">
        <v>1884497</v>
      </c>
      <c r="N1120" s="35">
        <v>1880005</v>
      </c>
      <c r="O1120" s="35">
        <v>68360324</v>
      </c>
      <c r="P1120" s="35">
        <v>143531500</v>
      </c>
      <c r="Q1120" s="35">
        <v>98593934</v>
      </c>
      <c r="R1120" s="35">
        <v>655314</v>
      </c>
    </row>
    <row r="1121" spans="1:18" ht="13.5" customHeight="1">
      <c r="A1121" s="20">
        <v>1117</v>
      </c>
      <c r="B1121" s="45" t="s">
        <v>290</v>
      </c>
      <c r="C1121" s="44" t="s">
        <v>180</v>
      </c>
      <c r="D1121" s="45" t="s">
        <v>371</v>
      </c>
      <c r="E1121" s="20">
        <v>64</v>
      </c>
      <c r="F1121" s="20">
        <v>2017</v>
      </c>
      <c r="G1121" s="20">
        <v>2</v>
      </c>
      <c r="H1121" s="20" t="s">
        <v>212</v>
      </c>
      <c r="I1121" s="20" t="s">
        <v>44</v>
      </c>
      <c r="J1121" s="20">
        <v>6</v>
      </c>
      <c r="K1121" s="35">
        <v>65647503</v>
      </c>
      <c r="L1121" s="35">
        <v>4738618</v>
      </c>
      <c r="M1121" s="35">
        <v>4109792</v>
      </c>
      <c r="N1121" s="35">
        <v>4105300</v>
      </c>
      <c r="O1121" s="35">
        <v>67193085</v>
      </c>
      <c r="P1121" s="35">
        <v>146289880</v>
      </c>
      <c r="Q1121" s="35">
        <v>99127019</v>
      </c>
      <c r="R1121" s="35">
        <v>655314</v>
      </c>
    </row>
    <row r="1122" spans="1:18" ht="13.5" customHeight="1">
      <c r="A1122" s="20">
        <v>1118</v>
      </c>
      <c r="B1122" s="45" t="s">
        <v>290</v>
      </c>
      <c r="C1122" s="44" t="s">
        <v>180</v>
      </c>
      <c r="D1122" s="45" t="s">
        <v>371</v>
      </c>
      <c r="E1122" s="20">
        <v>64</v>
      </c>
      <c r="F1122" s="20">
        <v>2017</v>
      </c>
      <c r="G1122" s="20">
        <v>3</v>
      </c>
      <c r="H1122" s="20" t="s">
        <v>213</v>
      </c>
      <c r="I1122" s="20" t="s">
        <v>51</v>
      </c>
      <c r="J1122" s="20">
        <v>9</v>
      </c>
      <c r="K1122" s="35">
        <v>68031335</v>
      </c>
      <c r="L1122" s="35">
        <v>-474611</v>
      </c>
      <c r="M1122" s="35">
        <v>-626055</v>
      </c>
      <c r="N1122" s="35">
        <v>5069693</v>
      </c>
      <c r="O1122" s="35">
        <v>66139090</v>
      </c>
      <c r="P1122" s="35">
        <v>148163520</v>
      </c>
      <c r="Q1122" s="35">
        <v>102417252</v>
      </c>
      <c r="R1122" s="35">
        <v>655314</v>
      </c>
    </row>
    <row r="1123" spans="1:18" ht="13.5" customHeight="1">
      <c r="A1123" s="20">
        <v>1119</v>
      </c>
      <c r="B1123" s="45" t="s">
        <v>290</v>
      </c>
      <c r="C1123" s="44" t="s">
        <v>180</v>
      </c>
      <c r="D1123" s="45" t="s">
        <v>371</v>
      </c>
      <c r="E1123" s="20">
        <v>64</v>
      </c>
      <c r="F1123" s="20">
        <v>2017</v>
      </c>
      <c r="G1123" s="20">
        <v>4</v>
      </c>
      <c r="H1123" s="20" t="s">
        <v>211</v>
      </c>
      <c r="I1123" s="20" t="s">
        <v>46</v>
      </c>
      <c r="J1123" s="20">
        <v>12</v>
      </c>
      <c r="K1123" s="35">
        <v>86165261</v>
      </c>
      <c r="L1123" s="35">
        <v>1946281</v>
      </c>
      <c r="M1123" s="35">
        <v>1312669</v>
      </c>
      <c r="N1123" s="35">
        <v>12230650</v>
      </c>
      <c r="O1123" s="35">
        <v>65730699</v>
      </c>
      <c r="P1123" s="35">
        <v>147237816</v>
      </c>
      <c r="Q1123" s="35">
        <v>91958595</v>
      </c>
      <c r="R1123" s="35">
        <v>655314</v>
      </c>
    </row>
    <row r="1124" spans="1:18" ht="13.5" customHeight="1">
      <c r="A1124" s="20">
        <v>1120</v>
      </c>
      <c r="B1124" s="45" t="s">
        <v>290</v>
      </c>
      <c r="C1124" s="44" t="s">
        <v>180</v>
      </c>
      <c r="D1124" s="45" t="s">
        <v>371</v>
      </c>
      <c r="E1124" s="20">
        <v>64</v>
      </c>
      <c r="F1124" s="20">
        <v>2018</v>
      </c>
      <c r="G1124" s="20">
        <v>1</v>
      </c>
      <c r="H1124" s="20" t="s">
        <v>257</v>
      </c>
      <c r="I1124" s="20" t="s">
        <v>43</v>
      </c>
      <c r="J1124" s="20">
        <v>3</v>
      </c>
      <c r="K1124" s="35">
        <v>28366498</v>
      </c>
      <c r="L1124" s="35">
        <v>-58497</v>
      </c>
      <c r="M1124" s="35">
        <v>-163172</v>
      </c>
      <c r="N1124" s="35">
        <v>2956090</v>
      </c>
      <c r="O1124" s="35">
        <v>64552428</v>
      </c>
      <c r="P1124" s="35">
        <v>156738720</v>
      </c>
      <c r="Q1124" s="35">
        <v>98533409</v>
      </c>
      <c r="R1124" s="35">
        <v>655314</v>
      </c>
    </row>
    <row r="1125" spans="1:18" ht="13.5" customHeight="1">
      <c r="A1125" s="20">
        <v>1121</v>
      </c>
      <c r="B1125" s="45" t="s">
        <v>290</v>
      </c>
      <c r="C1125" s="21" t="s">
        <v>180</v>
      </c>
      <c r="D1125" s="45" t="s">
        <v>371</v>
      </c>
      <c r="E1125" s="20">
        <v>64</v>
      </c>
      <c r="F1125" s="20">
        <v>2018</v>
      </c>
      <c r="G1125" s="20">
        <v>2</v>
      </c>
      <c r="H1125" s="20" t="s">
        <v>264</v>
      </c>
      <c r="I1125" s="20" t="s">
        <v>44</v>
      </c>
      <c r="J1125" s="20">
        <v>6</v>
      </c>
      <c r="K1125" s="37">
        <v>61826951</v>
      </c>
      <c r="L1125" s="37">
        <v>390822</v>
      </c>
      <c r="M1125" s="37">
        <v>96544</v>
      </c>
      <c r="N1125" s="37">
        <v>7908441</v>
      </c>
      <c r="O1125" s="37">
        <v>9356435</v>
      </c>
      <c r="P1125" s="37">
        <v>152580674</v>
      </c>
      <c r="Q1125" s="37">
        <v>89423013</v>
      </c>
      <c r="R1125" s="37">
        <v>655314</v>
      </c>
    </row>
    <row r="1126" spans="1:18" ht="13.5" customHeight="1">
      <c r="A1126" s="20">
        <v>1122</v>
      </c>
      <c r="B1126" s="45" t="s">
        <v>290</v>
      </c>
      <c r="C1126" s="21" t="s">
        <v>180</v>
      </c>
      <c r="D1126" s="45" t="s">
        <v>371</v>
      </c>
      <c r="E1126" s="20">
        <v>64</v>
      </c>
      <c r="F1126" s="20">
        <v>2018</v>
      </c>
      <c r="G1126" s="20">
        <v>3</v>
      </c>
      <c r="H1126" s="20" t="s">
        <v>256</v>
      </c>
      <c r="I1126" s="20" t="s">
        <v>51</v>
      </c>
      <c r="J1126" s="20">
        <v>9</v>
      </c>
      <c r="K1126" s="37">
        <v>94812527</v>
      </c>
      <c r="L1126" s="37">
        <v>375890</v>
      </c>
      <c r="M1126" s="37">
        <v>78734</v>
      </c>
      <c r="N1126" s="37">
        <v>9131210</v>
      </c>
      <c r="O1126" s="37">
        <v>9040673</v>
      </c>
      <c r="P1126" s="37">
        <v>147896613</v>
      </c>
      <c r="Q1126" s="37">
        <v>83516182</v>
      </c>
      <c r="R1126" s="37">
        <v>655314</v>
      </c>
    </row>
    <row r="1127" spans="1:18" ht="13.5" customHeight="1">
      <c r="A1127" s="20">
        <v>1123</v>
      </c>
      <c r="B1127" s="45" t="s">
        <v>290</v>
      </c>
      <c r="C1127" s="21" t="s">
        <v>180</v>
      </c>
      <c r="D1127" s="45" t="s">
        <v>371</v>
      </c>
      <c r="E1127" s="20">
        <v>64</v>
      </c>
      <c r="F1127" s="20">
        <v>2018</v>
      </c>
      <c r="G1127" s="20">
        <v>4</v>
      </c>
      <c r="H1127" s="20" t="s">
        <v>265</v>
      </c>
      <c r="I1127" s="20" t="s">
        <v>46</v>
      </c>
      <c r="J1127" s="20">
        <v>12</v>
      </c>
      <c r="K1127" s="37">
        <v>134704409</v>
      </c>
      <c r="L1127" s="37">
        <v>758544</v>
      </c>
      <c r="M1127" s="37">
        <v>361471</v>
      </c>
      <c r="N1127" s="37">
        <v>8338511</v>
      </c>
      <c r="O1127" s="37">
        <v>8789910</v>
      </c>
      <c r="P1127" s="37">
        <v>141537600</v>
      </c>
      <c r="Q1127" s="37">
        <v>77969159</v>
      </c>
      <c r="R1127" s="37">
        <v>655314</v>
      </c>
    </row>
    <row r="1128" spans="1:18" ht="13.5" customHeight="1">
      <c r="A1128" s="20">
        <v>1124</v>
      </c>
      <c r="B1128" s="45" t="s">
        <v>290</v>
      </c>
      <c r="C1128" s="21" t="s">
        <v>180</v>
      </c>
      <c r="D1128" s="45" t="s">
        <v>371</v>
      </c>
      <c r="E1128" s="20">
        <v>64</v>
      </c>
      <c r="F1128" s="20">
        <v>2019</v>
      </c>
      <c r="G1128" s="20">
        <v>1</v>
      </c>
      <c r="H1128" s="20" t="s">
        <v>277</v>
      </c>
      <c r="I1128" s="20" t="s">
        <v>43</v>
      </c>
      <c r="J1128" s="20">
        <v>3</v>
      </c>
      <c r="K1128" s="37">
        <v>42556243</v>
      </c>
      <c r="L1128" s="37">
        <v>454732</v>
      </c>
      <c r="M1128" s="37">
        <v>649553</v>
      </c>
      <c r="N1128" s="37">
        <v>3387469</v>
      </c>
      <c r="O1128" s="37">
        <v>8548294</v>
      </c>
      <c r="P1128" s="37">
        <v>59855340</v>
      </c>
      <c r="Q1128" s="37">
        <v>42781930</v>
      </c>
      <c r="R1128" s="37">
        <v>655314</v>
      </c>
    </row>
    <row r="1129" spans="1:18" ht="13.5" customHeight="1">
      <c r="A1129" s="20">
        <v>1125</v>
      </c>
      <c r="B1129" s="45" t="s">
        <v>290</v>
      </c>
      <c r="C1129" s="21" t="s">
        <v>180</v>
      </c>
      <c r="D1129" s="45" t="s">
        <v>371</v>
      </c>
      <c r="E1129" s="20">
        <v>64</v>
      </c>
      <c r="F1129" s="20">
        <v>2019</v>
      </c>
      <c r="G1129" s="20">
        <v>3</v>
      </c>
      <c r="H1129" s="20" t="s">
        <v>279</v>
      </c>
      <c r="I1129" s="20" t="s">
        <v>51</v>
      </c>
      <c r="J1129" s="20">
        <v>9</v>
      </c>
      <c r="K1129" s="37">
        <v>123546703</v>
      </c>
      <c r="L1129" s="37">
        <v>6537012</v>
      </c>
      <c r="M1129" s="37">
        <v>5259721</v>
      </c>
      <c r="N1129" s="37">
        <v>5259721</v>
      </c>
      <c r="O1129" s="37">
        <v>8500892</v>
      </c>
      <c r="P1129" s="37">
        <v>53641036</v>
      </c>
      <c r="Q1129" s="37">
        <v>36133130</v>
      </c>
      <c r="R1129" s="37">
        <v>655314</v>
      </c>
    </row>
    <row r="1130" spans="1:18" ht="13.5" customHeight="1">
      <c r="A1130" s="20">
        <v>1126</v>
      </c>
      <c r="B1130" s="45" t="s">
        <v>290</v>
      </c>
      <c r="C1130" s="21" t="s">
        <v>180</v>
      </c>
      <c r="D1130" s="45" t="s">
        <v>371</v>
      </c>
      <c r="E1130" s="20">
        <v>64</v>
      </c>
      <c r="F1130" s="20">
        <v>2019</v>
      </c>
      <c r="G1130" s="20">
        <v>4</v>
      </c>
      <c r="H1130" s="20" t="s">
        <v>281</v>
      </c>
      <c r="I1130" s="20" t="s">
        <v>46</v>
      </c>
      <c r="J1130" s="20">
        <v>12</v>
      </c>
      <c r="K1130" s="37">
        <v>176550766</v>
      </c>
      <c r="L1130" s="37">
        <v>4654147</v>
      </c>
      <c r="M1130" s="37">
        <v>3915140</v>
      </c>
      <c r="N1130" s="37">
        <v>3915140</v>
      </c>
      <c r="O1130" s="37">
        <v>11116680</v>
      </c>
      <c r="P1130" s="37">
        <v>47018954</v>
      </c>
      <c r="Q1130" s="37">
        <v>30855629</v>
      </c>
      <c r="R1130" s="37">
        <v>655314</v>
      </c>
    </row>
    <row r="1131" spans="1:18" ht="13.5" customHeight="1">
      <c r="A1131" s="20">
        <v>1127</v>
      </c>
      <c r="B1131" s="45" t="s">
        <v>290</v>
      </c>
      <c r="C1131" s="21" t="s">
        <v>180</v>
      </c>
      <c r="D1131" s="45" t="s">
        <v>371</v>
      </c>
      <c r="E1131" s="20">
        <v>64</v>
      </c>
      <c r="F1131" s="46">
        <v>2020</v>
      </c>
      <c r="G1131" s="46">
        <v>1</v>
      </c>
      <c r="H1131" s="47" t="s">
        <v>309</v>
      </c>
      <c r="I1131" s="47" t="s">
        <v>43</v>
      </c>
      <c r="J1131" s="46">
        <v>3</v>
      </c>
      <c r="K1131" s="37">
        <v>52051784</v>
      </c>
      <c r="L1131" s="37">
        <v>580303</v>
      </c>
      <c r="M1131" s="37">
        <v>497444</v>
      </c>
      <c r="N1131" s="37">
        <v>497444</v>
      </c>
      <c r="O1131" s="37">
        <v>10169991</v>
      </c>
      <c r="P1131" s="37">
        <v>56493421</v>
      </c>
      <c r="Q1131" s="37">
        <v>39832651</v>
      </c>
      <c r="R1131" s="37">
        <v>655314</v>
      </c>
    </row>
    <row r="1132" spans="1:18" ht="13.5" customHeight="1">
      <c r="A1132" s="20">
        <v>1128</v>
      </c>
      <c r="B1132" s="45" t="s">
        <v>290</v>
      </c>
      <c r="C1132" s="21" t="s">
        <v>180</v>
      </c>
      <c r="D1132" s="45" t="s">
        <v>371</v>
      </c>
      <c r="E1132" s="20">
        <v>64</v>
      </c>
      <c r="F1132" s="20">
        <v>2020</v>
      </c>
      <c r="G1132" s="49">
        <v>2</v>
      </c>
      <c r="H1132" s="20" t="s">
        <v>310</v>
      </c>
      <c r="I1132" s="20" t="s">
        <v>44</v>
      </c>
      <c r="J1132" s="20">
        <v>6</v>
      </c>
      <c r="K1132" s="37">
        <v>87313516</v>
      </c>
      <c r="L1132" s="37">
        <v>1171390</v>
      </c>
      <c r="M1132" s="37">
        <v>1012367</v>
      </c>
      <c r="N1132" s="37">
        <v>1012367</v>
      </c>
      <c r="O1132" s="37">
        <v>10013994</v>
      </c>
      <c r="P1132" s="37">
        <v>45341087</v>
      </c>
      <c r="Q1132" s="37">
        <v>28165394</v>
      </c>
      <c r="R1132" s="37">
        <v>655314</v>
      </c>
    </row>
    <row r="1133" spans="1:18" ht="13.5" customHeight="1">
      <c r="A1133" s="20">
        <v>1129</v>
      </c>
      <c r="B1133" s="45" t="s">
        <v>290</v>
      </c>
      <c r="C1133" s="21" t="s">
        <v>180</v>
      </c>
      <c r="D1133" s="45" t="s">
        <v>371</v>
      </c>
      <c r="E1133" s="20">
        <v>64</v>
      </c>
      <c r="F1133" s="46">
        <v>2020</v>
      </c>
      <c r="G1133" s="46">
        <v>3</v>
      </c>
      <c r="H1133" s="47" t="s">
        <v>311</v>
      </c>
      <c r="I1133" s="47" t="s">
        <v>51</v>
      </c>
      <c r="J1133" s="46">
        <v>9</v>
      </c>
      <c r="K1133" s="37">
        <v>128179355</v>
      </c>
      <c r="L1133" s="37">
        <v>2420768</v>
      </c>
      <c r="M1133" s="37">
        <v>1887747</v>
      </c>
      <c r="N1133" s="37">
        <v>1887747</v>
      </c>
      <c r="O1133" s="37">
        <v>9973107</v>
      </c>
      <c r="P1133" s="37">
        <v>49813467</v>
      </c>
      <c r="Q1133" s="37">
        <v>31762394</v>
      </c>
      <c r="R1133" s="37">
        <v>655314</v>
      </c>
    </row>
    <row r="1134" spans="1:18" ht="13.5" customHeight="1">
      <c r="A1134" s="20">
        <v>1130</v>
      </c>
      <c r="B1134" s="45" t="s">
        <v>295</v>
      </c>
      <c r="C1134" s="44" t="s">
        <v>145</v>
      </c>
      <c r="D1134" s="45" t="s">
        <v>372</v>
      </c>
      <c r="E1134" s="20">
        <v>65</v>
      </c>
      <c r="F1134" s="20">
        <v>2015</v>
      </c>
      <c r="G1134" s="20">
        <v>1</v>
      </c>
      <c r="H1134" s="20" t="s">
        <v>202</v>
      </c>
      <c r="I1134" s="51" t="s">
        <v>43</v>
      </c>
      <c r="J1134" s="20">
        <v>3</v>
      </c>
      <c r="K1134" s="35">
        <v>862894</v>
      </c>
      <c r="L1134" s="35">
        <v>229904.90900000001</v>
      </c>
      <c r="M1134" s="35">
        <v>160933.43599999999</v>
      </c>
      <c r="N1134" s="35">
        <v>160933.43599999999</v>
      </c>
      <c r="O1134" s="35">
        <v>207672.68700000001</v>
      </c>
      <c r="P1134" s="35">
        <v>14921772.959000001</v>
      </c>
      <c r="Q1134" s="35">
        <v>12661365.757999999</v>
      </c>
      <c r="R1134" s="35">
        <v>815045.5</v>
      </c>
    </row>
    <row r="1135" spans="1:18" ht="13.5" customHeight="1">
      <c r="A1135" s="20">
        <v>1131</v>
      </c>
      <c r="B1135" s="45" t="s">
        <v>295</v>
      </c>
      <c r="C1135" s="44" t="s">
        <v>145</v>
      </c>
      <c r="D1135" s="45" t="s">
        <v>372</v>
      </c>
      <c r="E1135" s="20">
        <v>65</v>
      </c>
      <c r="F1135" s="20">
        <v>2015</v>
      </c>
      <c r="G1135" s="20">
        <v>2</v>
      </c>
      <c r="H1135" s="20" t="s">
        <v>203</v>
      </c>
      <c r="I1135" s="51" t="s">
        <v>44</v>
      </c>
      <c r="J1135" s="20">
        <v>6</v>
      </c>
      <c r="K1135" s="35">
        <v>1942500.503</v>
      </c>
      <c r="L1135" s="35">
        <v>334608.52799999999</v>
      </c>
      <c r="M1135" s="35">
        <v>234225.96900000001</v>
      </c>
      <c r="N1135" s="35">
        <v>234225.96900000001</v>
      </c>
      <c r="O1135" s="35">
        <v>184517.08499999999</v>
      </c>
      <c r="P1135" s="35">
        <v>16812055.997000001</v>
      </c>
      <c r="Q1135" s="35">
        <v>14478356.596999999</v>
      </c>
      <c r="R1135" s="35">
        <v>815045.5</v>
      </c>
    </row>
    <row r="1136" spans="1:18" ht="13.5" customHeight="1">
      <c r="A1136" s="20">
        <v>1132</v>
      </c>
      <c r="B1136" s="45" t="s">
        <v>295</v>
      </c>
      <c r="C1136" s="44" t="s">
        <v>145</v>
      </c>
      <c r="D1136" s="45" t="s">
        <v>372</v>
      </c>
      <c r="E1136" s="20">
        <v>65</v>
      </c>
      <c r="F1136" s="20">
        <v>2015</v>
      </c>
      <c r="G1136" s="20">
        <v>3</v>
      </c>
      <c r="H1136" s="20" t="s">
        <v>204</v>
      </c>
      <c r="I1136" s="51" t="s">
        <v>51</v>
      </c>
      <c r="J1136" s="20">
        <v>9</v>
      </c>
      <c r="K1136" s="35">
        <v>3223452.0150000001</v>
      </c>
      <c r="L1136" s="35">
        <v>522636.88199999998</v>
      </c>
      <c r="M1136" s="35">
        <v>365845.81699999998</v>
      </c>
      <c r="N1136" s="35">
        <v>365845.81699999998</v>
      </c>
      <c r="O1136" s="35">
        <v>177787.53400000001</v>
      </c>
      <c r="P1136" s="35">
        <v>18108933.736000001</v>
      </c>
      <c r="Q1136" s="35">
        <v>15643614.488</v>
      </c>
      <c r="R1136" s="35">
        <v>815045.5</v>
      </c>
    </row>
    <row r="1137" spans="1:18" ht="13.5" customHeight="1">
      <c r="A1137" s="20">
        <v>1133</v>
      </c>
      <c r="B1137" s="45" t="s">
        <v>295</v>
      </c>
      <c r="C1137" s="44" t="s">
        <v>145</v>
      </c>
      <c r="D1137" s="45" t="s">
        <v>372</v>
      </c>
      <c r="E1137" s="20">
        <v>65</v>
      </c>
      <c r="F1137" s="20">
        <v>2015</v>
      </c>
      <c r="G1137" s="20">
        <v>4</v>
      </c>
      <c r="H1137" s="20" t="s">
        <v>205</v>
      </c>
      <c r="I1137" s="20" t="s">
        <v>46</v>
      </c>
      <c r="J1137" s="20">
        <v>12</v>
      </c>
      <c r="K1137" s="35">
        <v>4483829.6279999996</v>
      </c>
      <c r="L1137" s="35">
        <v>882521.11600000004</v>
      </c>
      <c r="M1137" s="35">
        <v>583703.9</v>
      </c>
      <c r="N1137" s="35">
        <v>583703.9</v>
      </c>
      <c r="O1137" s="35">
        <v>191135.15</v>
      </c>
      <c r="P1137" s="35">
        <v>19937673.245999999</v>
      </c>
      <c r="Q1137" s="35">
        <v>17254495.914000001</v>
      </c>
      <c r="R1137" s="35">
        <v>815045.5</v>
      </c>
    </row>
    <row r="1138" spans="1:18" ht="13.5" customHeight="1">
      <c r="A1138" s="20">
        <v>1134</v>
      </c>
      <c r="B1138" s="45" t="s">
        <v>295</v>
      </c>
      <c r="C1138" s="44" t="s">
        <v>145</v>
      </c>
      <c r="D1138" s="45" t="s">
        <v>372</v>
      </c>
      <c r="E1138" s="51">
        <v>65</v>
      </c>
      <c r="F1138" s="51">
        <v>2016</v>
      </c>
      <c r="G1138" s="51">
        <v>1</v>
      </c>
      <c r="H1138" s="20" t="s">
        <v>206</v>
      </c>
      <c r="I1138" s="51" t="s">
        <v>43</v>
      </c>
      <c r="J1138" s="20">
        <v>3</v>
      </c>
      <c r="K1138" s="35">
        <v>923295.39899999998</v>
      </c>
      <c r="L1138" s="52">
        <v>102728.659</v>
      </c>
      <c r="M1138" s="52">
        <v>71910.061000000002</v>
      </c>
      <c r="N1138" s="52">
        <v>71910.061000000002</v>
      </c>
      <c r="O1138" s="52">
        <v>223650.99600000001</v>
      </c>
      <c r="P1138" s="52">
        <v>20296558.605999999</v>
      </c>
      <c r="Q1138" s="52">
        <v>17541471.214000002</v>
      </c>
      <c r="R1138" s="52">
        <v>815045.5</v>
      </c>
    </row>
    <row r="1139" spans="1:18" ht="13.5" customHeight="1">
      <c r="A1139" s="20">
        <v>1135</v>
      </c>
      <c r="B1139" s="45" t="s">
        <v>295</v>
      </c>
      <c r="C1139" s="44" t="s">
        <v>145</v>
      </c>
      <c r="D1139" s="45" t="s">
        <v>372</v>
      </c>
      <c r="E1139" s="51">
        <v>65</v>
      </c>
      <c r="F1139" s="51">
        <v>2016</v>
      </c>
      <c r="G1139" s="51">
        <v>2</v>
      </c>
      <c r="H1139" s="20" t="s">
        <v>207</v>
      </c>
      <c r="I1139" s="51" t="s">
        <v>44</v>
      </c>
      <c r="J1139" s="20">
        <v>6</v>
      </c>
      <c r="K1139" s="35">
        <v>2276782.2480000001</v>
      </c>
      <c r="L1139" s="52">
        <v>382851.56300000002</v>
      </c>
      <c r="M1139" s="52">
        <v>267996.09399999998</v>
      </c>
      <c r="N1139" s="52">
        <v>267996.09399999998</v>
      </c>
      <c r="O1139" s="52">
        <v>231931.318</v>
      </c>
      <c r="P1139" s="52">
        <v>20538763.798</v>
      </c>
      <c r="Q1139" s="52">
        <v>16602590.370999999</v>
      </c>
      <c r="R1139" s="52">
        <v>1143378.834</v>
      </c>
    </row>
    <row r="1140" spans="1:18" ht="13.5" customHeight="1">
      <c r="A1140" s="20">
        <v>1136</v>
      </c>
      <c r="B1140" s="45" t="s">
        <v>295</v>
      </c>
      <c r="C1140" s="44" t="s">
        <v>145</v>
      </c>
      <c r="D1140" s="45" t="s">
        <v>372</v>
      </c>
      <c r="E1140" s="51">
        <v>65</v>
      </c>
      <c r="F1140" s="51">
        <v>2016</v>
      </c>
      <c r="G1140" s="51">
        <v>3</v>
      </c>
      <c r="H1140" s="20" t="s">
        <v>208</v>
      </c>
      <c r="I1140" s="51" t="s">
        <v>51</v>
      </c>
      <c r="J1140" s="20">
        <v>9</v>
      </c>
      <c r="K1140" s="35">
        <v>3470857.2940000002</v>
      </c>
      <c r="L1140" s="52">
        <v>602471.24</v>
      </c>
      <c r="M1140" s="52">
        <v>421729.86800000002</v>
      </c>
      <c r="N1140" s="52">
        <v>421729.86800000002</v>
      </c>
      <c r="O1140" s="52">
        <v>228990.68799999999</v>
      </c>
      <c r="P1140" s="52">
        <v>20594967.886</v>
      </c>
      <c r="Q1140" s="52">
        <v>16505060.685000001</v>
      </c>
      <c r="R1140" s="52">
        <v>1143378.834</v>
      </c>
    </row>
    <row r="1141" spans="1:18" ht="13.5" customHeight="1">
      <c r="A1141" s="20">
        <v>1137</v>
      </c>
      <c r="B1141" s="45" t="s">
        <v>295</v>
      </c>
      <c r="C1141" s="44" t="s">
        <v>145</v>
      </c>
      <c r="D1141" s="45" t="s">
        <v>372</v>
      </c>
      <c r="E1141" s="20">
        <v>65</v>
      </c>
      <c r="F1141" s="20">
        <v>2016</v>
      </c>
      <c r="G1141" s="20">
        <v>4</v>
      </c>
      <c r="H1141" s="20" t="s">
        <v>209</v>
      </c>
      <c r="I1141" s="20" t="s">
        <v>46</v>
      </c>
      <c r="J1141" s="20">
        <v>12</v>
      </c>
      <c r="K1141" s="35">
        <v>4352821.0329999998</v>
      </c>
      <c r="L1141" s="35">
        <v>832605.29799999995</v>
      </c>
      <c r="M1141" s="35">
        <v>586255.58299999998</v>
      </c>
      <c r="N1141" s="35">
        <v>386755.58299999998</v>
      </c>
      <c r="O1141" s="35">
        <v>250624.76199999999</v>
      </c>
      <c r="P1141" s="35">
        <v>20878651.920000002</v>
      </c>
      <c r="Q1141" s="35">
        <v>16823719.004000001</v>
      </c>
      <c r="R1141" s="35">
        <v>2286757.6680000001</v>
      </c>
    </row>
    <row r="1142" spans="1:18" ht="13.5" customHeight="1">
      <c r="A1142" s="20">
        <v>1138</v>
      </c>
      <c r="B1142" s="45" t="s">
        <v>295</v>
      </c>
      <c r="C1142" s="44" t="s">
        <v>145</v>
      </c>
      <c r="D1142" s="45" t="s">
        <v>372</v>
      </c>
      <c r="E1142" s="20">
        <v>65</v>
      </c>
      <c r="F1142" s="20">
        <v>2017</v>
      </c>
      <c r="G1142" s="20">
        <v>1</v>
      </c>
      <c r="H1142" s="20" t="s">
        <v>210</v>
      </c>
      <c r="I1142" s="20" t="s">
        <v>43</v>
      </c>
      <c r="J1142" s="20">
        <v>3</v>
      </c>
      <c r="K1142" s="35">
        <v>1221008.375</v>
      </c>
      <c r="L1142" s="35">
        <v>160551.81700000001</v>
      </c>
      <c r="M1142" s="35">
        <v>112386.272</v>
      </c>
      <c r="N1142" s="35">
        <v>112386.272</v>
      </c>
      <c r="O1142" s="35">
        <v>272145.14899999998</v>
      </c>
      <c r="P1142" s="35">
        <v>21317095.631999999</v>
      </c>
      <c r="Q1142" s="35">
        <v>16905909.083999999</v>
      </c>
      <c r="R1142" s="35">
        <v>2286757.6880000001</v>
      </c>
    </row>
    <row r="1143" spans="1:18" ht="13.5" customHeight="1">
      <c r="A1143" s="20">
        <v>1139</v>
      </c>
      <c r="B1143" s="45" t="s">
        <v>295</v>
      </c>
      <c r="C1143" s="44" t="s">
        <v>145</v>
      </c>
      <c r="D1143" s="45" t="s">
        <v>372</v>
      </c>
      <c r="E1143" s="20">
        <v>65</v>
      </c>
      <c r="F1143" s="20">
        <v>2017</v>
      </c>
      <c r="G1143" s="20">
        <v>2</v>
      </c>
      <c r="H1143" s="20" t="s">
        <v>212</v>
      </c>
      <c r="I1143" s="20" t="s">
        <v>44</v>
      </c>
      <c r="J1143" s="20">
        <v>6</v>
      </c>
      <c r="K1143" s="35">
        <v>2607610.9190000002</v>
      </c>
      <c r="L1143" s="35">
        <v>967927.478</v>
      </c>
      <c r="M1143" s="35">
        <v>677549.23499999999</v>
      </c>
      <c r="N1143" s="35">
        <v>677549.23499999999</v>
      </c>
      <c r="O1143" s="35">
        <v>257741.27900000001</v>
      </c>
      <c r="P1143" s="35">
        <v>21718321.861000001</v>
      </c>
      <c r="Q1143" s="35">
        <v>16985839.710000001</v>
      </c>
      <c r="R1143" s="35">
        <v>2286757.6680000001</v>
      </c>
    </row>
    <row r="1144" spans="1:18" ht="13.5" customHeight="1">
      <c r="A1144" s="20">
        <v>1140</v>
      </c>
      <c r="B1144" s="45" t="s">
        <v>295</v>
      </c>
      <c r="C1144" s="44" t="s">
        <v>145</v>
      </c>
      <c r="D1144" s="45" t="s">
        <v>372</v>
      </c>
      <c r="E1144" s="20">
        <v>65</v>
      </c>
      <c r="F1144" s="20">
        <v>2017</v>
      </c>
      <c r="G1144" s="20">
        <v>3</v>
      </c>
      <c r="H1144" s="20" t="s">
        <v>213</v>
      </c>
      <c r="I1144" s="20" t="s">
        <v>51</v>
      </c>
      <c r="J1144" s="20">
        <v>9</v>
      </c>
      <c r="K1144" s="35">
        <v>2959463.0019999999</v>
      </c>
      <c r="L1144" s="35">
        <v>105306</v>
      </c>
      <c r="M1144" s="35">
        <v>73714</v>
      </c>
      <c r="N1144" s="35">
        <v>73714</v>
      </c>
      <c r="O1144" s="35">
        <v>250397</v>
      </c>
      <c r="P1144" s="35">
        <v>22172011</v>
      </c>
      <c r="Q1144" s="35">
        <v>18043364</v>
      </c>
      <c r="R1144" s="35">
        <v>2286758</v>
      </c>
    </row>
    <row r="1145" spans="1:18" ht="13.5" customHeight="1">
      <c r="A1145" s="20">
        <v>1141</v>
      </c>
      <c r="B1145" s="45" t="s">
        <v>303</v>
      </c>
      <c r="C1145" s="44" t="s">
        <v>146</v>
      </c>
      <c r="D1145" s="45" t="s">
        <v>373</v>
      </c>
      <c r="E1145" s="20">
        <v>66</v>
      </c>
      <c r="F1145" s="20">
        <v>2015</v>
      </c>
      <c r="G1145" s="20">
        <v>1</v>
      </c>
      <c r="H1145" s="20" t="s">
        <v>202</v>
      </c>
      <c r="I1145" s="20" t="s">
        <v>43</v>
      </c>
      <c r="J1145" s="20">
        <v>3</v>
      </c>
      <c r="K1145" s="35">
        <v>387972</v>
      </c>
      <c r="L1145" s="35">
        <v>3695</v>
      </c>
      <c r="M1145" s="35">
        <v>3695</v>
      </c>
      <c r="N1145" s="35"/>
      <c r="O1145" s="35">
        <v>3123501</v>
      </c>
      <c r="P1145" s="35">
        <v>4555435</v>
      </c>
      <c r="Q1145" s="35">
        <v>3353136</v>
      </c>
      <c r="R1145" s="35">
        <v>1100000</v>
      </c>
    </row>
    <row r="1146" spans="1:18" ht="13.5" customHeight="1">
      <c r="A1146" s="20">
        <v>1142</v>
      </c>
      <c r="B1146" s="45" t="s">
        <v>303</v>
      </c>
      <c r="C1146" s="44" t="s">
        <v>146</v>
      </c>
      <c r="D1146" s="45" t="s">
        <v>373</v>
      </c>
      <c r="E1146" s="20">
        <v>66</v>
      </c>
      <c r="F1146" s="20">
        <v>2015</v>
      </c>
      <c r="G1146" s="20">
        <v>2</v>
      </c>
      <c r="H1146" s="20" t="s">
        <v>203</v>
      </c>
      <c r="I1146" s="20" t="s">
        <v>44</v>
      </c>
      <c r="J1146" s="20">
        <v>6</v>
      </c>
      <c r="K1146" s="35">
        <v>562286</v>
      </c>
      <c r="L1146" s="35">
        <v>-39065</v>
      </c>
      <c r="M1146" s="35">
        <v>-39065</v>
      </c>
      <c r="N1146" s="35"/>
      <c r="O1146" s="35">
        <v>3058221</v>
      </c>
      <c r="P1146" s="35">
        <v>4591810</v>
      </c>
      <c r="Q1146" s="35">
        <v>3432271</v>
      </c>
      <c r="R1146" s="35">
        <v>1100000</v>
      </c>
    </row>
    <row r="1147" spans="1:18" ht="13.5" customHeight="1">
      <c r="A1147" s="20">
        <v>1143</v>
      </c>
      <c r="B1147" s="45" t="s">
        <v>303</v>
      </c>
      <c r="C1147" s="44" t="s">
        <v>146</v>
      </c>
      <c r="D1147" s="45" t="s">
        <v>373</v>
      </c>
      <c r="E1147" s="20">
        <v>66</v>
      </c>
      <c r="F1147" s="20">
        <v>2015</v>
      </c>
      <c r="G1147" s="20">
        <v>3</v>
      </c>
      <c r="H1147" s="20" t="s">
        <v>204</v>
      </c>
      <c r="I1147" s="20" t="s">
        <v>51</v>
      </c>
      <c r="J1147" s="20">
        <v>9</v>
      </c>
      <c r="K1147" s="35">
        <v>863837</v>
      </c>
      <c r="L1147" s="35">
        <v>-154793</v>
      </c>
      <c r="M1147" s="35">
        <v>-154793</v>
      </c>
      <c r="N1147" s="35"/>
      <c r="O1147" s="35">
        <v>3058221</v>
      </c>
      <c r="P1147" s="35">
        <v>4591810</v>
      </c>
      <c r="Q1147" s="35">
        <v>3432271</v>
      </c>
      <c r="R1147" s="35">
        <v>1100000</v>
      </c>
    </row>
    <row r="1148" spans="1:18" ht="13.5" customHeight="1">
      <c r="A1148" s="20">
        <v>1144</v>
      </c>
      <c r="B1148" s="45" t="s">
        <v>303</v>
      </c>
      <c r="C1148" s="44" t="s">
        <v>146</v>
      </c>
      <c r="D1148" s="45" t="s">
        <v>373</v>
      </c>
      <c r="E1148" s="20">
        <v>66</v>
      </c>
      <c r="F1148" s="20">
        <v>2015</v>
      </c>
      <c r="G1148" s="20">
        <v>4</v>
      </c>
      <c r="H1148" s="20" t="s">
        <v>205</v>
      </c>
      <c r="I1148" s="20" t="s">
        <v>46</v>
      </c>
      <c r="J1148" s="20">
        <v>12</v>
      </c>
      <c r="K1148" s="35">
        <v>1368462</v>
      </c>
      <c r="L1148" s="35">
        <v>-201195</v>
      </c>
      <c r="M1148" s="35">
        <v>-201195</v>
      </c>
      <c r="N1148" s="35"/>
      <c r="O1148" s="35">
        <v>3046948</v>
      </c>
      <c r="P1148" s="35">
        <v>4738499</v>
      </c>
      <c r="Q1148" s="35">
        <v>3680818</v>
      </c>
      <c r="R1148" s="35">
        <v>1100000</v>
      </c>
    </row>
    <row r="1149" spans="1:18" ht="13.5" customHeight="1">
      <c r="A1149" s="20">
        <v>1145</v>
      </c>
      <c r="B1149" s="45" t="s">
        <v>303</v>
      </c>
      <c r="C1149" s="44" t="s">
        <v>146</v>
      </c>
      <c r="D1149" s="45" t="s">
        <v>373</v>
      </c>
      <c r="E1149" s="20">
        <v>66</v>
      </c>
      <c r="F1149" s="20">
        <v>2016</v>
      </c>
      <c r="G1149" s="20">
        <v>1</v>
      </c>
      <c r="H1149" s="20" t="s">
        <v>206</v>
      </c>
      <c r="I1149" s="20" t="s">
        <v>43</v>
      </c>
      <c r="J1149" s="20">
        <v>3</v>
      </c>
      <c r="K1149" s="35">
        <v>341440</v>
      </c>
      <c r="L1149" s="35">
        <v>-62569</v>
      </c>
      <c r="M1149" s="35">
        <v>-62569</v>
      </c>
      <c r="N1149" s="35">
        <v>-62569</v>
      </c>
      <c r="O1149" s="35">
        <v>2980054</v>
      </c>
      <c r="P1149" s="35">
        <v>4516779</v>
      </c>
      <c r="Q1149" s="35">
        <v>3521166</v>
      </c>
      <c r="R1149" s="35">
        <v>1100000</v>
      </c>
    </row>
    <row r="1150" spans="1:18" ht="13.5" customHeight="1">
      <c r="A1150" s="20">
        <v>1146</v>
      </c>
      <c r="B1150" s="45" t="s">
        <v>303</v>
      </c>
      <c r="C1150" s="44" t="s">
        <v>146</v>
      </c>
      <c r="D1150" s="45" t="s">
        <v>373</v>
      </c>
      <c r="E1150" s="20">
        <v>66</v>
      </c>
      <c r="F1150" s="20">
        <v>2016</v>
      </c>
      <c r="G1150" s="20">
        <v>2</v>
      </c>
      <c r="H1150" s="20" t="s">
        <v>207</v>
      </c>
      <c r="I1150" s="20" t="s">
        <v>44</v>
      </c>
      <c r="J1150" s="20">
        <v>6</v>
      </c>
      <c r="K1150" s="35">
        <v>662964</v>
      </c>
      <c r="L1150" s="35">
        <v>-151141</v>
      </c>
      <c r="M1150" s="35">
        <v>-151141</v>
      </c>
      <c r="N1150" s="35">
        <v>-151141</v>
      </c>
      <c r="O1150" s="35">
        <v>2948864</v>
      </c>
      <c r="P1150" s="35">
        <v>4361471</v>
      </c>
      <c r="Q1150" s="35">
        <v>3454431</v>
      </c>
      <c r="R1150" s="35">
        <v>1100000</v>
      </c>
    </row>
    <row r="1151" spans="1:18" ht="13.5" customHeight="1">
      <c r="A1151" s="20">
        <v>1147</v>
      </c>
      <c r="B1151" s="45" t="s">
        <v>303</v>
      </c>
      <c r="C1151" s="44" t="s">
        <v>146</v>
      </c>
      <c r="D1151" s="45" t="s">
        <v>373</v>
      </c>
      <c r="E1151" s="20">
        <v>66</v>
      </c>
      <c r="F1151" s="20">
        <v>2016</v>
      </c>
      <c r="G1151" s="20">
        <v>3</v>
      </c>
      <c r="H1151" s="20" t="s">
        <v>208</v>
      </c>
      <c r="I1151" s="20" t="s">
        <v>51</v>
      </c>
      <c r="J1151" s="20">
        <v>9</v>
      </c>
      <c r="K1151" s="35">
        <v>842139</v>
      </c>
      <c r="L1151" s="35">
        <v>-263352</v>
      </c>
      <c r="M1151" s="35">
        <v>-263352</v>
      </c>
      <c r="N1151" s="35">
        <v>-263352</v>
      </c>
      <c r="O1151" s="35">
        <v>2880361</v>
      </c>
      <c r="P1151" s="35">
        <v>4506012</v>
      </c>
      <c r="Q1151" s="35">
        <v>3711184</v>
      </c>
      <c r="R1151" s="35">
        <v>1100000</v>
      </c>
    </row>
    <row r="1152" spans="1:18" ht="13.5" customHeight="1">
      <c r="A1152" s="20">
        <v>1148</v>
      </c>
      <c r="B1152" s="45" t="s">
        <v>303</v>
      </c>
      <c r="C1152" s="44" t="s">
        <v>182</v>
      </c>
      <c r="D1152" s="45" t="s">
        <v>373</v>
      </c>
      <c r="E1152" s="20">
        <v>66</v>
      </c>
      <c r="F1152" s="20">
        <v>2016</v>
      </c>
      <c r="G1152" s="20">
        <v>4</v>
      </c>
      <c r="H1152" s="20" t="s">
        <v>209</v>
      </c>
      <c r="I1152" s="20" t="s">
        <v>46</v>
      </c>
      <c r="J1152" s="20">
        <v>12</v>
      </c>
      <c r="K1152" s="35">
        <v>855393</v>
      </c>
      <c r="L1152" s="35">
        <v>-847235</v>
      </c>
      <c r="M1152" s="35">
        <v>-847235</v>
      </c>
      <c r="N1152" s="35">
        <v>135782</v>
      </c>
      <c r="O1152" s="35">
        <v>3882619</v>
      </c>
      <c r="P1152" s="35">
        <v>5276690</v>
      </c>
      <c r="Q1152" s="35">
        <v>4082727</v>
      </c>
      <c r="R1152" s="35">
        <v>1100000</v>
      </c>
    </row>
    <row r="1153" spans="1:18" ht="13.5" customHeight="1">
      <c r="A1153" s="20">
        <v>1149</v>
      </c>
      <c r="B1153" s="45" t="s">
        <v>303</v>
      </c>
      <c r="C1153" s="44" t="s">
        <v>182</v>
      </c>
      <c r="D1153" s="45" t="s">
        <v>373</v>
      </c>
      <c r="E1153" s="20">
        <v>66</v>
      </c>
      <c r="F1153" s="20">
        <v>2017</v>
      </c>
      <c r="G1153" s="20">
        <v>1</v>
      </c>
      <c r="H1153" s="20" t="s">
        <v>210</v>
      </c>
      <c r="I1153" s="20" t="s">
        <v>43</v>
      </c>
      <c r="J1153" s="20">
        <v>3</v>
      </c>
      <c r="K1153" s="35">
        <v>3305</v>
      </c>
      <c r="L1153" s="35">
        <v>-102884</v>
      </c>
      <c r="M1153" s="35">
        <v>-102884</v>
      </c>
      <c r="N1153" s="35">
        <v>-102884</v>
      </c>
      <c r="O1153" s="35">
        <v>3831765</v>
      </c>
      <c r="P1153" s="35">
        <v>5129592</v>
      </c>
      <c r="Q1153" s="35">
        <v>4038513</v>
      </c>
      <c r="R1153" s="35">
        <v>1100000</v>
      </c>
    </row>
    <row r="1154" spans="1:18" ht="13.5" customHeight="1">
      <c r="A1154" s="20">
        <v>1150</v>
      </c>
      <c r="B1154" s="45" t="s">
        <v>303</v>
      </c>
      <c r="C1154" s="44" t="s">
        <v>182</v>
      </c>
      <c r="D1154" s="45" t="s">
        <v>373</v>
      </c>
      <c r="E1154" s="20">
        <v>66</v>
      </c>
      <c r="F1154" s="20">
        <v>2017</v>
      </c>
      <c r="G1154" s="20">
        <v>2</v>
      </c>
      <c r="H1154" s="20" t="s">
        <v>212</v>
      </c>
      <c r="I1154" s="20" t="s">
        <v>44</v>
      </c>
      <c r="J1154" s="20">
        <v>6</v>
      </c>
      <c r="K1154" s="35">
        <v>18553</v>
      </c>
      <c r="L1154" s="35">
        <v>-286034</v>
      </c>
      <c r="M1154" s="35">
        <v>-286034</v>
      </c>
      <c r="N1154" s="35">
        <v>-286034</v>
      </c>
      <c r="O1154" s="35">
        <v>3780909</v>
      </c>
      <c r="P1154" s="35">
        <v>5064248</v>
      </c>
      <c r="Q1154" s="35">
        <v>4156319</v>
      </c>
      <c r="R1154" s="35">
        <v>1100000</v>
      </c>
    </row>
    <row r="1155" spans="1:18" ht="13.5" customHeight="1">
      <c r="A1155" s="20">
        <v>1151</v>
      </c>
      <c r="B1155" s="45" t="s">
        <v>303</v>
      </c>
      <c r="C1155" s="44" t="s">
        <v>182</v>
      </c>
      <c r="D1155" s="45" t="s">
        <v>373</v>
      </c>
      <c r="E1155" s="20">
        <v>66</v>
      </c>
      <c r="F1155" s="20">
        <v>2017</v>
      </c>
      <c r="G1155" s="20">
        <v>3</v>
      </c>
      <c r="H1155" s="20" t="s">
        <v>213</v>
      </c>
      <c r="I1155" s="20" t="s">
        <v>51</v>
      </c>
      <c r="J1155" s="20">
        <v>9</v>
      </c>
      <c r="K1155" s="35">
        <v>22658</v>
      </c>
      <c r="L1155" s="35">
        <v>-419730</v>
      </c>
      <c r="M1155" s="35">
        <v>-419730</v>
      </c>
      <c r="N1155" s="35">
        <v>11</v>
      </c>
      <c r="O1155" s="35">
        <v>3730054</v>
      </c>
      <c r="P1155" s="35">
        <v>5004460</v>
      </c>
      <c r="Q1155" s="35">
        <v>4230227</v>
      </c>
      <c r="R1155" s="35">
        <v>1100000</v>
      </c>
    </row>
    <row r="1156" spans="1:18" ht="13.5" customHeight="1">
      <c r="A1156" s="20">
        <v>1152</v>
      </c>
      <c r="B1156" s="45" t="s">
        <v>303</v>
      </c>
      <c r="C1156" s="21" t="s">
        <v>182</v>
      </c>
      <c r="D1156" s="45" t="s">
        <v>373</v>
      </c>
      <c r="E1156" s="20">
        <v>66</v>
      </c>
      <c r="F1156" s="20">
        <v>2017</v>
      </c>
      <c r="G1156" s="20">
        <v>4</v>
      </c>
      <c r="H1156" s="20" t="s">
        <v>211</v>
      </c>
      <c r="I1156" s="20" t="s">
        <v>46</v>
      </c>
      <c r="J1156" s="20">
        <v>12</v>
      </c>
      <c r="K1156" s="37">
        <v>81824</v>
      </c>
      <c r="L1156" s="37">
        <v>-762421</v>
      </c>
      <c r="M1156" s="37">
        <v>-762421</v>
      </c>
      <c r="N1156" s="37"/>
      <c r="O1156" s="37">
        <v>3577380</v>
      </c>
      <c r="P1156" s="37">
        <v>4815357</v>
      </c>
      <c r="Q1156" s="37">
        <v>4426146</v>
      </c>
      <c r="R1156" s="37">
        <v>1100000</v>
      </c>
    </row>
    <row r="1157" spans="1:18" ht="13.5" customHeight="1">
      <c r="A1157" s="20">
        <v>1153</v>
      </c>
      <c r="B1157" s="45" t="s">
        <v>303</v>
      </c>
      <c r="C1157" s="21" t="s">
        <v>182</v>
      </c>
      <c r="D1157" s="45" t="s">
        <v>373</v>
      </c>
      <c r="E1157" s="20">
        <v>66</v>
      </c>
      <c r="F1157" s="20">
        <v>2018</v>
      </c>
      <c r="G1157" s="20">
        <v>1</v>
      </c>
      <c r="H1157" s="20" t="s">
        <v>257</v>
      </c>
      <c r="I1157" s="20" t="s">
        <v>271</v>
      </c>
      <c r="J1157" s="20">
        <v>3</v>
      </c>
      <c r="K1157" s="37">
        <v>126205</v>
      </c>
      <c r="L1157" s="37">
        <v>-125599</v>
      </c>
      <c r="M1157" s="37">
        <v>-125599</v>
      </c>
      <c r="N1157" s="37"/>
      <c r="O1157" s="37">
        <v>3526525</v>
      </c>
      <c r="P1157" s="37">
        <v>4816799</v>
      </c>
      <c r="Q1157" s="37">
        <v>4258537</v>
      </c>
      <c r="R1157" s="37">
        <v>1100000</v>
      </c>
    </row>
    <row r="1158" spans="1:18" ht="13.5" customHeight="1">
      <c r="A1158" s="20">
        <v>1154</v>
      </c>
      <c r="B1158" s="45" t="s">
        <v>303</v>
      </c>
      <c r="C1158" s="21" t="s">
        <v>182</v>
      </c>
      <c r="D1158" s="45" t="s">
        <v>373</v>
      </c>
      <c r="E1158" s="20">
        <v>66</v>
      </c>
      <c r="F1158" s="20">
        <v>2018</v>
      </c>
      <c r="G1158" s="20">
        <v>2</v>
      </c>
      <c r="H1158" s="20" t="s">
        <v>264</v>
      </c>
      <c r="I1158" s="20" t="s">
        <v>44</v>
      </c>
      <c r="J1158" s="20">
        <v>6</v>
      </c>
      <c r="K1158" s="37">
        <v>241353</v>
      </c>
      <c r="L1158" s="37">
        <v>-211671</v>
      </c>
      <c r="M1158" s="37">
        <v>-211671</v>
      </c>
      <c r="N1158" s="37"/>
      <c r="O1158" s="37">
        <v>3475819</v>
      </c>
      <c r="P1158" s="37">
        <v>4813698</v>
      </c>
      <c r="Q1158" s="37">
        <v>4341508</v>
      </c>
      <c r="R1158" s="37">
        <v>1100000</v>
      </c>
    </row>
    <row r="1159" spans="1:18" ht="13.5" customHeight="1">
      <c r="A1159" s="20">
        <v>1155</v>
      </c>
      <c r="B1159" s="45" t="s">
        <v>303</v>
      </c>
      <c r="C1159" s="21" t="s">
        <v>182</v>
      </c>
      <c r="D1159" s="45" t="s">
        <v>373</v>
      </c>
      <c r="E1159" s="20">
        <v>66</v>
      </c>
      <c r="F1159" s="20">
        <v>2018</v>
      </c>
      <c r="G1159" s="20">
        <v>3</v>
      </c>
      <c r="H1159" s="20" t="s">
        <v>256</v>
      </c>
      <c r="I1159" s="20" t="s">
        <v>51</v>
      </c>
      <c r="J1159" s="20">
        <v>9</v>
      </c>
      <c r="K1159" s="37">
        <v>291917</v>
      </c>
      <c r="L1159" s="37">
        <v>-309211</v>
      </c>
      <c r="M1159" s="37">
        <v>-309211</v>
      </c>
      <c r="N1159" s="37"/>
      <c r="O1159" s="37">
        <v>3426919</v>
      </c>
      <c r="P1159" s="37">
        <v>4798123</v>
      </c>
      <c r="Q1159" s="37">
        <v>4423473</v>
      </c>
      <c r="R1159" s="37">
        <v>1100000</v>
      </c>
    </row>
    <row r="1160" spans="1:18" ht="13.5" customHeight="1">
      <c r="A1160" s="20">
        <v>1156</v>
      </c>
      <c r="B1160" s="45" t="s">
        <v>303</v>
      </c>
      <c r="C1160" s="21" t="s">
        <v>182</v>
      </c>
      <c r="D1160" s="45" t="s">
        <v>373</v>
      </c>
      <c r="E1160" s="20">
        <v>66</v>
      </c>
      <c r="F1160" s="20">
        <v>2018</v>
      </c>
      <c r="G1160" s="20">
        <v>4</v>
      </c>
      <c r="H1160" s="20" t="s">
        <v>265</v>
      </c>
      <c r="I1160" s="20" t="s">
        <v>46</v>
      </c>
      <c r="J1160" s="20">
        <v>12</v>
      </c>
      <c r="K1160" s="37">
        <v>602106</v>
      </c>
      <c r="L1160" s="37">
        <v>-569369</v>
      </c>
      <c r="M1160" s="37">
        <v>-569369</v>
      </c>
      <c r="N1160" s="37">
        <v>-569369</v>
      </c>
      <c r="O1160" s="37">
        <v>3372385</v>
      </c>
      <c r="P1160" s="37">
        <v>4816800</v>
      </c>
      <c r="Q1160" s="37">
        <v>4749016</v>
      </c>
      <c r="R1160" s="37">
        <v>1100000</v>
      </c>
    </row>
    <row r="1161" spans="1:18" ht="13.5" customHeight="1">
      <c r="A1161" s="20">
        <v>1157</v>
      </c>
      <c r="B1161" s="45" t="s">
        <v>303</v>
      </c>
      <c r="C1161" s="21" t="s">
        <v>182</v>
      </c>
      <c r="D1161" s="45" t="s">
        <v>373</v>
      </c>
      <c r="E1161" s="20">
        <v>66</v>
      </c>
      <c r="F1161" s="20">
        <v>2019</v>
      </c>
      <c r="G1161" s="20">
        <v>1</v>
      </c>
      <c r="H1161" s="20" t="s">
        <v>277</v>
      </c>
      <c r="I1161" s="20" t="s">
        <v>43</v>
      </c>
      <c r="J1161" s="20">
        <v>3</v>
      </c>
      <c r="K1161" s="37">
        <v>196541</v>
      </c>
      <c r="L1161" s="37">
        <v>-122747</v>
      </c>
      <c r="M1161" s="37">
        <v>-122747</v>
      </c>
      <c r="N1161" s="37">
        <v>-122747</v>
      </c>
      <c r="O1161" s="37">
        <v>3322210</v>
      </c>
      <c r="P1161" s="37">
        <v>4983846</v>
      </c>
      <c r="Q1161" s="37">
        <v>5038809</v>
      </c>
      <c r="R1161" s="37">
        <v>1100000</v>
      </c>
    </row>
    <row r="1162" spans="1:18" ht="13.5" customHeight="1">
      <c r="A1162" s="20">
        <v>1158</v>
      </c>
      <c r="B1162" s="45" t="s">
        <v>303</v>
      </c>
      <c r="C1162" s="21" t="s">
        <v>182</v>
      </c>
      <c r="D1162" s="45" t="s">
        <v>373</v>
      </c>
      <c r="E1162" s="20">
        <v>66</v>
      </c>
      <c r="F1162" s="20">
        <v>2019</v>
      </c>
      <c r="G1162" s="20">
        <v>2</v>
      </c>
      <c r="H1162" s="20" t="s">
        <v>278</v>
      </c>
      <c r="I1162" s="20" t="s">
        <v>44</v>
      </c>
      <c r="J1162" s="20">
        <v>6</v>
      </c>
      <c r="K1162" s="37">
        <v>373515</v>
      </c>
      <c r="L1162" s="37">
        <v>-243537</v>
      </c>
      <c r="M1162" s="37">
        <v>-243537</v>
      </c>
      <c r="N1162" s="37">
        <v>-243537</v>
      </c>
      <c r="O1162" s="37">
        <v>3273462</v>
      </c>
      <c r="P1162" s="37">
        <v>4907570</v>
      </c>
      <c r="Q1162" s="37">
        <v>5083323</v>
      </c>
      <c r="R1162" s="37">
        <v>1100000</v>
      </c>
    </row>
    <row r="1163" spans="1:18" ht="13.5" customHeight="1">
      <c r="A1163" s="20">
        <v>1159</v>
      </c>
      <c r="B1163" s="45" t="s">
        <v>303</v>
      </c>
      <c r="C1163" s="21" t="s">
        <v>182</v>
      </c>
      <c r="D1163" s="45" t="s">
        <v>373</v>
      </c>
      <c r="E1163" s="20">
        <v>66</v>
      </c>
      <c r="F1163" s="20">
        <v>2019</v>
      </c>
      <c r="G1163" s="20">
        <v>3</v>
      </c>
      <c r="H1163" s="20" t="s">
        <v>279</v>
      </c>
      <c r="I1163" s="20" t="s">
        <v>51</v>
      </c>
      <c r="J1163" s="20">
        <v>9</v>
      </c>
      <c r="K1163" s="37">
        <v>502966</v>
      </c>
      <c r="L1163" s="37">
        <v>-354457</v>
      </c>
      <c r="M1163" s="37">
        <v>-354457</v>
      </c>
      <c r="N1163" s="37">
        <v>-354457</v>
      </c>
      <c r="O1163" s="37">
        <v>3224563</v>
      </c>
      <c r="P1163" s="37">
        <v>4877296</v>
      </c>
      <c r="Q1163" s="37">
        <v>5163969</v>
      </c>
      <c r="R1163" s="37">
        <v>1100000</v>
      </c>
    </row>
    <row r="1164" spans="1:18" ht="13.5" customHeight="1">
      <c r="A1164" s="20">
        <v>1160</v>
      </c>
      <c r="B1164" s="45" t="s">
        <v>303</v>
      </c>
      <c r="C1164" s="21" t="s">
        <v>182</v>
      </c>
      <c r="D1164" s="45" t="s">
        <v>373</v>
      </c>
      <c r="E1164" s="20">
        <v>66</v>
      </c>
      <c r="F1164" s="20">
        <v>2019</v>
      </c>
      <c r="G1164" s="20">
        <v>3</v>
      </c>
      <c r="H1164" s="20" t="s">
        <v>279</v>
      </c>
      <c r="I1164" s="20" t="s">
        <v>51</v>
      </c>
      <c r="J1164" s="20">
        <v>9</v>
      </c>
      <c r="K1164" s="37">
        <v>502966</v>
      </c>
      <c r="L1164" s="37">
        <v>-354457</v>
      </c>
      <c r="M1164" s="37">
        <v>-354457</v>
      </c>
      <c r="N1164" s="37"/>
      <c r="O1164" s="37">
        <v>3224563</v>
      </c>
      <c r="P1164" s="37">
        <v>4877296</v>
      </c>
      <c r="Q1164" s="37">
        <v>5163969</v>
      </c>
      <c r="R1164" s="37">
        <v>1100000</v>
      </c>
    </row>
    <row r="1165" spans="1:18" ht="13.5" customHeight="1">
      <c r="A1165" s="20">
        <v>1161</v>
      </c>
      <c r="B1165" s="45" t="s">
        <v>293</v>
      </c>
      <c r="C1165" s="44" t="s">
        <v>147</v>
      </c>
      <c r="D1165" s="45" t="s">
        <v>374</v>
      </c>
      <c r="E1165" s="20">
        <v>67</v>
      </c>
      <c r="F1165" s="20">
        <v>2015</v>
      </c>
      <c r="G1165" s="20">
        <v>1</v>
      </c>
      <c r="H1165" s="20" t="s">
        <v>202</v>
      </c>
      <c r="I1165" s="20" t="s">
        <v>43</v>
      </c>
      <c r="J1165" s="20">
        <v>3</v>
      </c>
      <c r="K1165" s="35">
        <v>7456317</v>
      </c>
      <c r="L1165" s="35">
        <v>423403</v>
      </c>
      <c r="M1165" s="35">
        <v>296634</v>
      </c>
      <c r="N1165" s="35">
        <v>296634</v>
      </c>
      <c r="O1165" s="35">
        <v>13203179</v>
      </c>
      <c r="P1165" s="35">
        <v>29472713</v>
      </c>
      <c r="Q1165" s="35">
        <v>16227835</v>
      </c>
      <c r="R1165" s="35">
        <v>478351</v>
      </c>
    </row>
    <row r="1166" spans="1:18" ht="13.5" customHeight="1">
      <c r="A1166" s="20">
        <v>1162</v>
      </c>
      <c r="B1166" s="45" t="s">
        <v>293</v>
      </c>
      <c r="C1166" s="44" t="s">
        <v>147</v>
      </c>
      <c r="D1166" s="45" t="s">
        <v>374</v>
      </c>
      <c r="E1166" s="20">
        <v>67</v>
      </c>
      <c r="F1166" s="20">
        <v>2015</v>
      </c>
      <c r="G1166" s="20">
        <v>2</v>
      </c>
      <c r="H1166" s="20" t="s">
        <v>203</v>
      </c>
      <c r="I1166" s="20" t="s">
        <v>44</v>
      </c>
      <c r="J1166" s="20">
        <v>6</v>
      </c>
      <c r="K1166" s="35">
        <v>15444611</v>
      </c>
      <c r="L1166" s="35">
        <v>424819</v>
      </c>
      <c r="M1166" s="35">
        <v>297373</v>
      </c>
      <c r="N1166" s="35">
        <v>297373</v>
      </c>
      <c r="O1166" s="35">
        <v>13262948</v>
      </c>
      <c r="P1166" s="35">
        <v>29966822</v>
      </c>
      <c r="Q1166" s="35">
        <v>17438735</v>
      </c>
      <c r="R1166" s="35">
        <v>478351</v>
      </c>
    </row>
    <row r="1167" spans="1:18" ht="13.5" customHeight="1">
      <c r="A1167" s="20">
        <v>1163</v>
      </c>
      <c r="B1167" s="45" t="s">
        <v>293</v>
      </c>
      <c r="C1167" s="44" t="s">
        <v>147</v>
      </c>
      <c r="D1167" s="45" t="s">
        <v>374</v>
      </c>
      <c r="E1167" s="20">
        <v>67</v>
      </c>
      <c r="F1167" s="20">
        <v>2015</v>
      </c>
      <c r="G1167" s="20">
        <v>3</v>
      </c>
      <c r="H1167" s="20" t="s">
        <v>204</v>
      </c>
      <c r="I1167" s="20" t="s">
        <v>51</v>
      </c>
      <c r="J1167" s="20">
        <v>9</v>
      </c>
      <c r="K1167" s="35">
        <v>23040004</v>
      </c>
      <c r="L1167" s="35">
        <v>700959</v>
      </c>
      <c r="M1167" s="35">
        <v>485942</v>
      </c>
      <c r="N1167" s="35">
        <v>485942</v>
      </c>
      <c r="O1167" s="35">
        <v>13151298</v>
      </c>
      <c r="P1167" s="35">
        <v>29800261</v>
      </c>
      <c r="Q1167" s="35">
        <v>17083603</v>
      </c>
      <c r="R1167" s="35">
        <v>478351</v>
      </c>
    </row>
    <row r="1168" spans="1:18" ht="13.5" customHeight="1">
      <c r="A1168" s="20">
        <v>1164</v>
      </c>
      <c r="B1168" s="45" t="s">
        <v>293</v>
      </c>
      <c r="C1168" s="44" t="s">
        <v>147</v>
      </c>
      <c r="D1168" s="45" t="s">
        <v>374</v>
      </c>
      <c r="E1168" s="20">
        <v>67</v>
      </c>
      <c r="F1168" s="20">
        <v>2015</v>
      </c>
      <c r="G1168" s="20">
        <v>4</v>
      </c>
      <c r="H1168" s="20" t="s">
        <v>205</v>
      </c>
      <c r="I1168" s="20" t="s">
        <v>46</v>
      </c>
      <c r="J1168" s="20">
        <v>12</v>
      </c>
      <c r="K1168" s="35">
        <v>30634708</v>
      </c>
      <c r="L1168" s="35">
        <v>1157514</v>
      </c>
      <c r="M1168" s="35">
        <v>965047</v>
      </c>
      <c r="N1168" s="35">
        <v>954496</v>
      </c>
      <c r="O1168" s="35">
        <v>13751342</v>
      </c>
      <c r="P1168" s="35">
        <v>31329714</v>
      </c>
      <c r="Q1168" s="35">
        <v>18144500</v>
      </c>
      <c r="R1168" s="35">
        <v>478351</v>
      </c>
    </row>
    <row r="1169" spans="1:18" ht="13.5" customHeight="1">
      <c r="A1169" s="20">
        <v>1165</v>
      </c>
      <c r="B1169" s="45" t="s">
        <v>293</v>
      </c>
      <c r="C1169" s="44" t="s">
        <v>147</v>
      </c>
      <c r="D1169" s="45" t="s">
        <v>374</v>
      </c>
      <c r="E1169" s="20">
        <v>67</v>
      </c>
      <c r="F1169" s="20">
        <v>2016</v>
      </c>
      <c r="G1169" s="20">
        <v>1</v>
      </c>
      <c r="H1169" s="20" t="s">
        <v>206</v>
      </c>
      <c r="I1169" s="20" t="s">
        <v>43</v>
      </c>
      <c r="J1169" s="20">
        <v>3</v>
      </c>
      <c r="K1169" s="35">
        <v>4152496</v>
      </c>
      <c r="L1169" s="35">
        <v>167516</v>
      </c>
      <c r="M1169" s="35">
        <v>115586</v>
      </c>
      <c r="N1169" s="35">
        <v>188307</v>
      </c>
      <c r="O1169" s="35">
        <v>13708242</v>
      </c>
      <c r="P1169" s="35">
        <v>34024928</v>
      </c>
      <c r="Q1169" s="35">
        <v>20651406</v>
      </c>
      <c r="R1169" s="35">
        <v>597939</v>
      </c>
    </row>
    <row r="1170" spans="1:18" ht="13.5" customHeight="1">
      <c r="A1170" s="20">
        <v>1166</v>
      </c>
      <c r="B1170" s="45" t="s">
        <v>293</v>
      </c>
      <c r="C1170" s="44" t="s">
        <v>147</v>
      </c>
      <c r="D1170" s="45" t="s">
        <v>374</v>
      </c>
      <c r="E1170" s="20">
        <v>67</v>
      </c>
      <c r="F1170" s="20">
        <v>2016</v>
      </c>
      <c r="G1170" s="20">
        <v>2</v>
      </c>
      <c r="H1170" s="20" t="s">
        <v>207</v>
      </c>
      <c r="I1170" s="20" t="s">
        <v>44</v>
      </c>
      <c r="J1170" s="20">
        <v>6</v>
      </c>
      <c r="K1170" s="35">
        <v>6842008</v>
      </c>
      <c r="L1170" s="35">
        <v>-1127256</v>
      </c>
      <c r="M1170" s="35">
        <v>-3705508</v>
      </c>
      <c r="N1170" s="35">
        <v>-3705508</v>
      </c>
      <c r="O1170" s="35">
        <v>13769135</v>
      </c>
      <c r="P1170" s="35">
        <v>33504109</v>
      </c>
      <c r="Q1170" s="35">
        <v>24374355</v>
      </c>
      <c r="R1170" s="35">
        <v>597938</v>
      </c>
    </row>
    <row r="1171" spans="1:18" ht="13.5" customHeight="1">
      <c r="A1171" s="20">
        <v>1167</v>
      </c>
      <c r="B1171" s="45" t="s">
        <v>293</v>
      </c>
      <c r="C1171" s="44" t="s">
        <v>147</v>
      </c>
      <c r="D1171" s="45" t="s">
        <v>374</v>
      </c>
      <c r="E1171" s="20">
        <v>67</v>
      </c>
      <c r="F1171" s="20">
        <v>2016</v>
      </c>
      <c r="G1171" s="20">
        <v>3</v>
      </c>
      <c r="H1171" s="20" t="s">
        <v>208</v>
      </c>
      <c r="I1171" s="20" t="s">
        <v>51</v>
      </c>
      <c r="J1171" s="20">
        <v>9</v>
      </c>
      <c r="K1171" s="35">
        <v>10808629</v>
      </c>
      <c r="L1171" s="35">
        <v>-7636303</v>
      </c>
      <c r="M1171" s="35">
        <v>-4046403</v>
      </c>
      <c r="N1171" s="35">
        <v>-4046403</v>
      </c>
      <c r="O1171" s="35">
        <v>2160319</v>
      </c>
      <c r="P1171" s="35">
        <v>38301188</v>
      </c>
      <c r="Q1171" s="35">
        <v>29512325</v>
      </c>
      <c r="R1171" s="35">
        <v>597938</v>
      </c>
    </row>
    <row r="1172" spans="1:18" ht="13.5" customHeight="1">
      <c r="A1172" s="20">
        <v>1168</v>
      </c>
      <c r="B1172" s="45" t="s">
        <v>293</v>
      </c>
      <c r="C1172" s="44" t="s">
        <v>161</v>
      </c>
      <c r="D1172" s="45" t="s">
        <v>374</v>
      </c>
      <c r="E1172" s="20">
        <v>67</v>
      </c>
      <c r="F1172" s="20">
        <v>2016</v>
      </c>
      <c r="G1172" s="20">
        <v>4</v>
      </c>
      <c r="H1172" s="20" t="s">
        <v>209</v>
      </c>
      <c r="I1172" s="20" t="s">
        <v>46</v>
      </c>
      <c r="J1172" s="20">
        <v>12</v>
      </c>
      <c r="K1172" s="35">
        <v>14384785</v>
      </c>
      <c r="L1172" s="35">
        <v>185891</v>
      </c>
      <c r="M1172" s="35">
        <v>2378145</v>
      </c>
      <c r="N1172" s="35">
        <v>4209150</v>
      </c>
      <c r="O1172" s="35">
        <v>2112922</v>
      </c>
      <c r="P1172" s="35">
        <v>28189079</v>
      </c>
      <c r="Q1172" s="35">
        <v>11144664</v>
      </c>
      <c r="R1172" s="35">
        <v>597939</v>
      </c>
    </row>
    <row r="1173" spans="1:18" ht="13.5" customHeight="1">
      <c r="A1173" s="20">
        <v>1169</v>
      </c>
      <c r="B1173" s="45" t="s">
        <v>293</v>
      </c>
      <c r="C1173" s="44" t="s">
        <v>161</v>
      </c>
      <c r="D1173" s="45" t="s">
        <v>374</v>
      </c>
      <c r="E1173" s="20">
        <v>67</v>
      </c>
      <c r="F1173" s="20">
        <v>2017</v>
      </c>
      <c r="G1173" s="20">
        <v>1</v>
      </c>
      <c r="H1173" s="20" t="s">
        <v>210</v>
      </c>
      <c r="I1173" s="20" t="s">
        <v>43</v>
      </c>
      <c r="J1173" s="20">
        <v>3</v>
      </c>
      <c r="K1173" s="35">
        <v>3849988</v>
      </c>
      <c r="L1173" s="35">
        <v>-8262</v>
      </c>
      <c r="M1173" s="35">
        <v>-8262</v>
      </c>
      <c r="N1173" s="35">
        <v>-8262</v>
      </c>
      <c r="O1173" s="35">
        <v>2046612</v>
      </c>
      <c r="P1173" s="35">
        <v>28719688</v>
      </c>
      <c r="Q1173" s="35">
        <v>11683535</v>
      </c>
      <c r="R1173" s="35">
        <v>597939</v>
      </c>
    </row>
    <row r="1174" spans="1:18" ht="13.5" customHeight="1">
      <c r="A1174" s="20">
        <v>1170</v>
      </c>
      <c r="B1174" s="45" t="s">
        <v>293</v>
      </c>
      <c r="C1174" s="44" t="s">
        <v>161</v>
      </c>
      <c r="D1174" s="45" t="s">
        <v>374</v>
      </c>
      <c r="E1174" s="20">
        <v>67</v>
      </c>
      <c r="F1174" s="20">
        <v>2017</v>
      </c>
      <c r="G1174" s="20">
        <v>2</v>
      </c>
      <c r="H1174" s="20" t="s">
        <v>212</v>
      </c>
      <c r="I1174" s="20" t="s">
        <v>44</v>
      </c>
      <c r="J1174" s="20">
        <v>6</v>
      </c>
      <c r="K1174" s="35">
        <v>7454800</v>
      </c>
      <c r="L1174" s="35">
        <v>31458</v>
      </c>
      <c r="M1174" s="35">
        <v>21706</v>
      </c>
      <c r="N1174" s="35">
        <v>21706</v>
      </c>
      <c r="O1174" s="35">
        <v>2142307</v>
      </c>
      <c r="P1174" s="35">
        <v>29417236</v>
      </c>
      <c r="Q1174" s="35">
        <v>12709876</v>
      </c>
      <c r="R1174" s="35">
        <v>597939</v>
      </c>
    </row>
    <row r="1175" spans="1:18" ht="13.5" customHeight="1">
      <c r="A1175" s="20">
        <v>1171</v>
      </c>
      <c r="B1175" s="45" t="s">
        <v>293</v>
      </c>
      <c r="C1175" s="44" t="s">
        <v>161</v>
      </c>
      <c r="D1175" s="45" t="s">
        <v>374</v>
      </c>
      <c r="E1175" s="20">
        <v>67</v>
      </c>
      <c r="F1175" s="20">
        <v>2017</v>
      </c>
      <c r="G1175" s="20">
        <v>3</v>
      </c>
      <c r="H1175" s="20" t="s">
        <v>213</v>
      </c>
      <c r="I1175" s="20" t="s">
        <v>51</v>
      </c>
      <c r="J1175" s="20">
        <v>9</v>
      </c>
      <c r="K1175" s="35">
        <v>11485039</v>
      </c>
      <c r="L1175" s="35">
        <v>-651612</v>
      </c>
      <c r="M1175" s="35">
        <v>-654612</v>
      </c>
      <c r="N1175" s="35">
        <v>-651612</v>
      </c>
      <c r="O1175" s="35">
        <v>2054868</v>
      </c>
      <c r="P1175" s="35">
        <v>26102748</v>
      </c>
      <c r="Q1175" s="35">
        <v>10068707</v>
      </c>
      <c r="R1175" s="35">
        <v>597939</v>
      </c>
    </row>
    <row r="1176" spans="1:18" ht="13.5" customHeight="1">
      <c r="A1176" s="20">
        <v>1172</v>
      </c>
      <c r="B1176" s="45" t="s">
        <v>293</v>
      </c>
      <c r="C1176" s="44" t="s">
        <v>161</v>
      </c>
      <c r="D1176" s="45" t="s">
        <v>374</v>
      </c>
      <c r="E1176" s="20">
        <v>67</v>
      </c>
      <c r="F1176" s="20">
        <v>2017</v>
      </c>
      <c r="G1176" s="20">
        <v>4</v>
      </c>
      <c r="H1176" s="20" t="s">
        <v>211</v>
      </c>
      <c r="I1176" s="20" t="s">
        <v>46</v>
      </c>
      <c r="J1176" s="20">
        <v>12</v>
      </c>
      <c r="K1176" s="35">
        <v>16089728</v>
      </c>
      <c r="L1176" s="35">
        <v>1124269</v>
      </c>
      <c r="M1176" s="35">
        <v>486433</v>
      </c>
      <c r="N1176" s="35">
        <v>486433</v>
      </c>
      <c r="O1176" s="35">
        <v>2311992</v>
      </c>
      <c r="P1176" s="35">
        <v>26495179</v>
      </c>
      <c r="Q1176" s="35">
        <v>9323092</v>
      </c>
      <c r="R1176" s="35">
        <v>597939</v>
      </c>
    </row>
    <row r="1177" spans="1:18" ht="13.5" customHeight="1">
      <c r="A1177" s="20">
        <v>1173</v>
      </c>
      <c r="B1177" s="45" t="s">
        <v>293</v>
      </c>
      <c r="C1177" s="44" t="s">
        <v>161</v>
      </c>
      <c r="D1177" s="45" t="s">
        <v>374</v>
      </c>
      <c r="E1177" s="20">
        <v>67</v>
      </c>
      <c r="F1177" s="20">
        <v>2018</v>
      </c>
      <c r="G1177" s="20">
        <v>1</v>
      </c>
      <c r="H1177" s="20" t="s">
        <v>257</v>
      </c>
      <c r="I1177" s="20" t="s">
        <v>43</v>
      </c>
      <c r="J1177" s="20">
        <v>3</v>
      </c>
      <c r="K1177" s="35">
        <v>4214372</v>
      </c>
      <c r="L1177" s="35">
        <v>368989</v>
      </c>
      <c r="M1177" s="35">
        <v>258292</v>
      </c>
      <c r="N1177" s="35">
        <v>258292</v>
      </c>
      <c r="O1177" s="35">
        <v>2232898</v>
      </c>
      <c r="P1177" s="35">
        <v>25767090</v>
      </c>
      <c r="Q1177" s="35">
        <v>8336711</v>
      </c>
      <c r="R1177" s="35">
        <v>597939</v>
      </c>
    </row>
    <row r="1178" spans="1:18" ht="13.5" customHeight="1">
      <c r="A1178" s="20">
        <v>1174</v>
      </c>
      <c r="B1178" s="45" t="s">
        <v>293</v>
      </c>
      <c r="C1178" s="21" t="s">
        <v>161</v>
      </c>
      <c r="D1178" s="45" t="s">
        <v>374</v>
      </c>
      <c r="E1178" s="20">
        <v>67</v>
      </c>
      <c r="F1178" s="20">
        <v>2018</v>
      </c>
      <c r="G1178" s="20">
        <v>2</v>
      </c>
      <c r="H1178" s="20" t="s">
        <v>264</v>
      </c>
      <c r="I1178" s="20" t="s">
        <v>44</v>
      </c>
      <c r="J1178" s="20">
        <v>6</v>
      </c>
      <c r="K1178" s="37">
        <v>8593948</v>
      </c>
      <c r="L1178" s="37">
        <v>517223</v>
      </c>
      <c r="M1178" s="37">
        <v>362056</v>
      </c>
      <c r="N1178" s="37">
        <v>362056</v>
      </c>
      <c r="O1178" s="37">
        <v>2299691</v>
      </c>
      <c r="P1178" s="37">
        <v>16635635</v>
      </c>
      <c r="Q1178" s="37">
        <v>8070656</v>
      </c>
      <c r="R1178" s="37">
        <v>597939</v>
      </c>
    </row>
    <row r="1179" spans="1:18" ht="13.5" customHeight="1">
      <c r="A1179" s="20">
        <v>1175</v>
      </c>
      <c r="B1179" s="45" t="s">
        <v>293</v>
      </c>
      <c r="C1179" s="21" t="s">
        <v>161</v>
      </c>
      <c r="D1179" s="45" t="s">
        <v>374</v>
      </c>
      <c r="E1179" s="20">
        <v>67</v>
      </c>
      <c r="F1179" s="20">
        <v>2018</v>
      </c>
      <c r="G1179" s="20">
        <v>3</v>
      </c>
      <c r="H1179" s="20" t="s">
        <v>256</v>
      </c>
      <c r="I1179" s="20" t="s">
        <v>51</v>
      </c>
      <c r="J1179" s="20">
        <v>9</v>
      </c>
      <c r="K1179" s="37">
        <v>13973662</v>
      </c>
      <c r="L1179" s="37">
        <v>507129</v>
      </c>
      <c r="M1179" s="37">
        <v>351962</v>
      </c>
      <c r="N1179" s="37">
        <v>351962</v>
      </c>
      <c r="O1179" s="37">
        <v>2410044</v>
      </c>
      <c r="P1179" s="37">
        <v>15406987</v>
      </c>
      <c r="Q1179" s="37">
        <v>6852011</v>
      </c>
      <c r="R1179" s="37">
        <v>597939</v>
      </c>
    </row>
    <row r="1180" spans="1:18" ht="13.5" customHeight="1">
      <c r="A1180" s="20">
        <v>1176</v>
      </c>
      <c r="B1180" s="45" t="s">
        <v>293</v>
      </c>
      <c r="C1180" s="21" t="s">
        <v>161</v>
      </c>
      <c r="D1180" s="45" t="s">
        <v>374</v>
      </c>
      <c r="E1180" s="20">
        <v>67</v>
      </c>
      <c r="F1180" s="20">
        <v>2018</v>
      </c>
      <c r="G1180" s="20">
        <v>4</v>
      </c>
      <c r="H1180" s="20" t="s">
        <v>265</v>
      </c>
      <c r="I1180" s="20" t="s">
        <v>46</v>
      </c>
      <c r="J1180" s="20">
        <v>12</v>
      </c>
      <c r="K1180" s="37">
        <v>18411475</v>
      </c>
      <c r="L1180" s="37">
        <v>1160154</v>
      </c>
      <c r="M1180" s="37">
        <v>617624</v>
      </c>
      <c r="N1180" s="37">
        <v>617624</v>
      </c>
      <c r="O1180" s="37">
        <v>2358860</v>
      </c>
      <c r="P1180" s="37">
        <v>15700056</v>
      </c>
      <c r="Q1180" s="37">
        <v>6867274</v>
      </c>
      <c r="R1180" s="37">
        <v>597939</v>
      </c>
    </row>
    <row r="1181" spans="1:18" ht="13.5" customHeight="1">
      <c r="A1181" s="20">
        <v>1177</v>
      </c>
      <c r="B1181" s="45" t="s">
        <v>293</v>
      </c>
      <c r="C1181" s="21" t="s">
        <v>161</v>
      </c>
      <c r="D1181" s="45" t="s">
        <v>374</v>
      </c>
      <c r="E1181" s="20">
        <v>67</v>
      </c>
      <c r="F1181" s="20">
        <v>2019</v>
      </c>
      <c r="G1181" s="20">
        <v>1</v>
      </c>
      <c r="H1181" s="20" t="s">
        <v>277</v>
      </c>
      <c r="I1181" s="20" t="s">
        <v>43</v>
      </c>
      <c r="J1181" s="20">
        <v>3</v>
      </c>
      <c r="K1181" s="37">
        <v>5013872</v>
      </c>
      <c r="L1181" s="37">
        <v>150641</v>
      </c>
      <c r="M1181" s="37">
        <v>102436</v>
      </c>
      <c r="N1181" s="37">
        <v>102436</v>
      </c>
      <c r="O1181" s="37">
        <v>2217271</v>
      </c>
      <c r="P1181" s="37">
        <v>14143592</v>
      </c>
      <c r="Q1181" s="37">
        <v>5208374</v>
      </c>
      <c r="R1181" s="37">
        <v>597939</v>
      </c>
    </row>
    <row r="1182" spans="1:18" ht="13.5" customHeight="1">
      <c r="A1182" s="20">
        <v>1178</v>
      </c>
      <c r="B1182" s="45" t="s">
        <v>293</v>
      </c>
      <c r="C1182" s="21" t="s">
        <v>161</v>
      </c>
      <c r="D1182" s="45" t="s">
        <v>374</v>
      </c>
      <c r="E1182" s="20">
        <v>67</v>
      </c>
      <c r="F1182" s="20">
        <v>2019</v>
      </c>
      <c r="G1182" s="20">
        <v>2</v>
      </c>
      <c r="H1182" s="20" t="s">
        <v>278</v>
      </c>
      <c r="I1182" s="20" t="s">
        <v>44</v>
      </c>
      <c r="J1182" s="20">
        <v>6</v>
      </c>
      <c r="K1182" s="37">
        <v>9964484</v>
      </c>
      <c r="L1182" s="37">
        <v>531506</v>
      </c>
      <c r="M1182" s="37">
        <v>372054</v>
      </c>
      <c r="N1182" s="37">
        <v>372054</v>
      </c>
      <c r="O1182" s="37">
        <v>2279508</v>
      </c>
      <c r="P1182" s="37">
        <v>16063797</v>
      </c>
      <c r="Q1182" s="37">
        <v>7456899</v>
      </c>
      <c r="R1182" s="37">
        <v>597939</v>
      </c>
    </row>
    <row r="1183" spans="1:18" ht="13.5" customHeight="1">
      <c r="A1183" s="20">
        <v>1179</v>
      </c>
      <c r="B1183" s="45" t="s">
        <v>293</v>
      </c>
      <c r="C1183" s="21" t="s">
        <v>161</v>
      </c>
      <c r="D1183" s="45" t="s">
        <v>374</v>
      </c>
      <c r="E1183" s="20">
        <v>67</v>
      </c>
      <c r="F1183" s="20">
        <v>2019</v>
      </c>
      <c r="G1183" s="20">
        <v>4</v>
      </c>
      <c r="H1183" s="20" t="s">
        <v>281</v>
      </c>
      <c r="I1183" s="20" t="s">
        <v>46</v>
      </c>
      <c r="J1183" s="20">
        <v>12</v>
      </c>
      <c r="K1183" s="37">
        <v>20786892</v>
      </c>
      <c r="L1183" s="37">
        <v>868515</v>
      </c>
      <c r="M1183" s="37">
        <v>605276</v>
      </c>
      <c r="N1183" s="37">
        <v>605276</v>
      </c>
      <c r="O1183" s="37">
        <v>2241883</v>
      </c>
      <c r="P1183" s="37">
        <v>17544464</v>
      </c>
      <c r="Q1183" s="37">
        <v>8703225</v>
      </c>
      <c r="R1183" s="37">
        <v>597939</v>
      </c>
    </row>
    <row r="1184" spans="1:18" ht="13.5" customHeight="1">
      <c r="A1184" s="20">
        <v>1180</v>
      </c>
      <c r="B1184" s="45" t="s">
        <v>293</v>
      </c>
      <c r="C1184" s="21" t="s">
        <v>161</v>
      </c>
      <c r="D1184" s="45" t="s">
        <v>374</v>
      </c>
      <c r="E1184" s="20">
        <v>67</v>
      </c>
      <c r="F1184" s="46">
        <v>2020</v>
      </c>
      <c r="G1184" s="46">
        <v>1</v>
      </c>
      <c r="H1184" s="47" t="s">
        <v>309</v>
      </c>
      <c r="I1184" s="47" t="s">
        <v>43</v>
      </c>
      <c r="J1184" s="46">
        <v>3</v>
      </c>
      <c r="K1184" s="37">
        <v>4989967</v>
      </c>
      <c r="L1184" s="37">
        <v>166872</v>
      </c>
      <c r="M1184" s="37">
        <v>113473</v>
      </c>
      <c r="N1184" s="37">
        <v>113473</v>
      </c>
      <c r="O1184" s="37">
        <v>1964885</v>
      </c>
      <c r="P1184" s="37">
        <v>18194028</v>
      </c>
      <c r="Q1184" s="37">
        <v>8927488</v>
      </c>
      <c r="R1184" s="37">
        <v>597939</v>
      </c>
    </row>
    <row r="1185" spans="1:18" ht="13.5" customHeight="1">
      <c r="A1185" s="20">
        <v>1181</v>
      </c>
      <c r="B1185" s="45" t="s">
        <v>293</v>
      </c>
      <c r="C1185" s="21" t="s">
        <v>161</v>
      </c>
      <c r="D1185" s="45" t="s">
        <v>374</v>
      </c>
      <c r="E1185" s="20">
        <v>67</v>
      </c>
      <c r="F1185" s="20">
        <v>2020</v>
      </c>
      <c r="G1185" s="49">
        <v>2</v>
      </c>
      <c r="H1185" s="20" t="s">
        <v>310</v>
      </c>
      <c r="I1185" s="20" t="s">
        <v>44</v>
      </c>
      <c r="J1185" s="20">
        <v>6</v>
      </c>
      <c r="K1185" s="37">
        <v>10431524</v>
      </c>
      <c r="L1185" s="37">
        <v>447849</v>
      </c>
      <c r="M1185" s="37">
        <v>304538</v>
      </c>
      <c r="N1185" s="37"/>
      <c r="O1185" s="37">
        <v>1901827</v>
      </c>
      <c r="P1185" s="37">
        <v>20632299</v>
      </c>
      <c r="Q1185" s="37">
        <v>11173271</v>
      </c>
      <c r="R1185" s="37">
        <v>597939</v>
      </c>
    </row>
    <row r="1186" spans="1:18" ht="13.5" customHeight="1">
      <c r="A1186" s="20">
        <v>1182</v>
      </c>
      <c r="B1186" s="45" t="s">
        <v>293</v>
      </c>
      <c r="C1186" s="21" t="s">
        <v>161</v>
      </c>
      <c r="D1186" s="45" t="s">
        <v>374</v>
      </c>
      <c r="E1186" s="20">
        <v>67</v>
      </c>
      <c r="F1186" s="46">
        <v>2020</v>
      </c>
      <c r="G1186" s="46">
        <v>3</v>
      </c>
      <c r="H1186" s="47" t="s">
        <v>311</v>
      </c>
      <c r="I1186" s="47" t="s">
        <v>51</v>
      </c>
      <c r="J1186" s="46">
        <v>9</v>
      </c>
      <c r="K1186" s="37">
        <v>16447206</v>
      </c>
      <c r="L1186" s="37">
        <v>638708</v>
      </c>
      <c r="M1186" s="37">
        <v>434321</v>
      </c>
      <c r="N1186" s="37"/>
      <c r="O1186" s="37">
        <v>1877192</v>
      </c>
      <c r="P1186" s="37">
        <v>22257807</v>
      </c>
      <c r="Q1186" s="37">
        <v>13326727</v>
      </c>
      <c r="R1186" s="37">
        <v>597939</v>
      </c>
    </row>
    <row r="1187" spans="1:18" ht="13.5" customHeight="1">
      <c r="A1187" s="20">
        <v>1183</v>
      </c>
      <c r="B1187" s="45" t="s">
        <v>292</v>
      </c>
      <c r="C1187" s="21" t="s">
        <v>274</v>
      </c>
      <c r="D1187" s="45" t="s">
        <v>375</v>
      </c>
      <c r="E1187" s="20">
        <v>68</v>
      </c>
      <c r="F1187" s="20">
        <v>2018</v>
      </c>
      <c r="G1187" s="20">
        <v>1</v>
      </c>
      <c r="H1187" s="20" t="s">
        <v>257</v>
      </c>
      <c r="I1187" s="20" t="s">
        <v>44</v>
      </c>
      <c r="J1187" s="20">
        <v>3</v>
      </c>
      <c r="K1187" s="37"/>
      <c r="L1187" s="37">
        <v>-36227.665999999997</v>
      </c>
      <c r="M1187" s="37">
        <v>-36227.665999999997</v>
      </c>
      <c r="N1187" s="37">
        <v>-36227.665999999997</v>
      </c>
      <c r="O1187" s="37">
        <v>4547715.5369999995</v>
      </c>
      <c r="P1187" s="37">
        <v>4548886.5729999999</v>
      </c>
      <c r="Q1187" s="37">
        <v>1846129.6429999999</v>
      </c>
      <c r="R1187" s="37">
        <v>501672</v>
      </c>
    </row>
    <row r="1188" spans="1:18" ht="13.5" customHeight="1">
      <c r="A1188" s="20">
        <v>1184</v>
      </c>
      <c r="B1188" s="45" t="s">
        <v>292</v>
      </c>
      <c r="C1188" s="21" t="s">
        <v>274</v>
      </c>
      <c r="D1188" s="45" t="s">
        <v>375</v>
      </c>
      <c r="E1188" s="20">
        <v>68</v>
      </c>
      <c r="F1188" s="20">
        <v>2018</v>
      </c>
      <c r="G1188" s="20">
        <v>2</v>
      </c>
      <c r="H1188" s="20" t="s">
        <v>264</v>
      </c>
      <c r="I1188" s="20" t="s">
        <v>51</v>
      </c>
      <c r="J1188" s="20">
        <v>6</v>
      </c>
      <c r="K1188" s="37"/>
      <c r="L1188" s="37">
        <v>-72476.325799999991</v>
      </c>
      <c r="M1188" s="37">
        <v>-72476.325799999991</v>
      </c>
      <c r="N1188" s="37">
        <v>-72476.325799999991</v>
      </c>
      <c r="O1188" s="37">
        <v>4517097.3039999995</v>
      </c>
      <c r="P1188" s="37">
        <v>4518397.0480000004</v>
      </c>
      <c r="Q1188" s="37">
        <v>1851888.7690000001</v>
      </c>
      <c r="R1188" s="37">
        <v>501672</v>
      </c>
    </row>
    <row r="1189" spans="1:18" ht="13.5" customHeight="1">
      <c r="A1189" s="20">
        <v>1185</v>
      </c>
      <c r="B1189" s="45" t="s">
        <v>292</v>
      </c>
      <c r="C1189" s="21" t="s">
        <v>274</v>
      </c>
      <c r="D1189" s="45" t="s">
        <v>375</v>
      </c>
      <c r="E1189" s="20">
        <v>68</v>
      </c>
      <c r="F1189" s="20">
        <v>2018</v>
      </c>
      <c r="G1189" s="20">
        <v>3</v>
      </c>
      <c r="H1189" s="20" t="s">
        <v>256</v>
      </c>
      <c r="I1189" s="20" t="s">
        <v>46</v>
      </c>
      <c r="J1189" s="20">
        <v>9</v>
      </c>
      <c r="K1189" s="37"/>
      <c r="L1189" s="37">
        <v>-107705.97500000001</v>
      </c>
      <c r="M1189" s="37">
        <v>-107705.97500000001</v>
      </c>
      <c r="N1189" s="37">
        <v>-107705.97500000001</v>
      </c>
      <c r="O1189" s="37">
        <v>4486479.0710000005</v>
      </c>
      <c r="P1189" s="37">
        <v>4487634.4450000003</v>
      </c>
      <c r="Q1189" s="37">
        <v>1856355.8149999999</v>
      </c>
      <c r="R1189" s="37">
        <v>501672</v>
      </c>
    </row>
    <row r="1190" spans="1:18" ht="15.75" customHeight="1">
      <c r="A1190" s="20">
        <v>1186</v>
      </c>
      <c r="B1190" s="45" t="s">
        <v>292</v>
      </c>
      <c r="C1190" s="21" t="s">
        <v>274</v>
      </c>
      <c r="D1190" s="45" t="s">
        <v>375</v>
      </c>
      <c r="E1190" s="20">
        <v>68</v>
      </c>
      <c r="F1190" s="20">
        <v>2018</v>
      </c>
      <c r="G1190" s="20">
        <v>4</v>
      </c>
      <c r="H1190" s="20" t="s">
        <v>265</v>
      </c>
      <c r="I1190" s="20" t="s">
        <v>43</v>
      </c>
      <c r="J1190" s="20">
        <v>12</v>
      </c>
      <c r="K1190" s="37"/>
      <c r="L1190" s="37">
        <v>-148744.217</v>
      </c>
      <c r="M1190" s="37">
        <v>-162664.71</v>
      </c>
      <c r="N1190" s="37">
        <v>-162664.71</v>
      </c>
      <c r="O1190" s="37">
        <v>4578333.7699999996</v>
      </c>
      <c r="P1190" s="37">
        <v>4579563.8959999997</v>
      </c>
      <c r="Q1190" s="37">
        <v>1824327.2849999999</v>
      </c>
      <c r="R1190" s="37">
        <v>501672</v>
      </c>
    </row>
    <row r="1191" spans="1:18" ht="13.5" customHeight="1">
      <c r="A1191" s="20">
        <v>1187</v>
      </c>
      <c r="B1191" s="45" t="s">
        <v>292</v>
      </c>
      <c r="C1191" s="21" t="s">
        <v>274</v>
      </c>
      <c r="D1191" s="45" t="s">
        <v>375</v>
      </c>
      <c r="E1191" s="20">
        <v>68</v>
      </c>
      <c r="F1191" s="20">
        <v>2019</v>
      </c>
      <c r="G1191" s="20">
        <v>1</v>
      </c>
      <c r="H1191" s="20" t="s">
        <v>277</v>
      </c>
      <c r="I1191" s="20" t="s">
        <v>44</v>
      </c>
      <c r="J1191" s="20">
        <v>3</v>
      </c>
      <c r="K1191" s="37"/>
      <c r="L1191" s="37"/>
      <c r="M1191" s="37"/>
      <c r="N1191" s="37"/>
      <c r="O1191" s="37">
        <v>4425242.6090000002</v>
      </c>
      <c r="P1191" s="37">
        <v>4426397.983</v>
      </c>
      <c r="Q1191" s="37">
        <v>1924564.98</v>
      </c>
      <c r="R1191" s="37">
        <v>501672</v>
      </c>
    </row>
    <row r="1192" spans="1:18" ht="13.5" customHeight="1">
      <c r="A1192" s="20">
        <v>1188</v>
      </c>
      <c r="B1192" s="45" t="s">
        <v>292</v>
      </c>
      <c r="C1192" s="21" t="s">
        <v>274</v>
      </c>
      <c r="D1192" s="45" t="s">
        <v>375</v>
      </c>
      <c r="E1192" s="20">
        <v>68</v>
      </c>
      <c r="F1192" s="20">
        <v>2019</v>
      </c>
      <c r="G1192" s="20">
        <v>3</v>
      </c>
      <c r="H1192" s="20" t="s">
        <v>279</v>
      </c>
      <c r="I1192" s="20" t="s">
        <v>46</v>
      </c>
      <c r="J1192" s="20">
        <v>9</v>
      </c>
      <c r="K1192" s="37"/>
      <c r="L1192" s="37">
        <v>-160447.84299999999</v>
      </c>
      <c r="M1192" s="37">
        <v>-160447.84299999999</v>
      </c>
      <c r="N1192" s="37"/>
      <c r="O1192" s="37">
        <v>4364284.9630000005</v>
      </c>
      <c r="P1192" s="37">
        <v>4369489.4850000003</v>
      </c>
      <c r="Q1192" s="37">
        <v>1977810.3250000002</v>
      </c>
      <c r="R1192" s="37">
        <v>501672</v>
      </c>
    </row>
    <row r="1193" spans="1:18" ht="13.5" customHeight="1">
      <c r="A1193" s="20">
        <v>1189</v>
      </c>
      <c r="B1193" s="45" t="s">
        <v>292</v>
      </c>
      <c r="C1193" s="21" t="s">
        <v>274</v>
      </c>
      <c r="D1193" s="45" t="s">
        <v>375</v>
      </c>
      <c r="E1193" s="20">
        <v>68</v>
      </c>
      <c r="F1193" s="20">
        <v>2019</v>
      </c>
      <c r="G1193" s="20">
        <v>4</v>
      </c>
      <c r="H1193" s="20" t="s">
        <v>281</v>
      </c>
      <c r="I1193" s="20" t="s">
        <v>43</v>
      </c>
      <c r="J1193" s="20">
        <v>12</v>
      </c>
      <c r="K1193" s="37"/>
      <c r="L1193" s="37">
        <v>-274015.92800000001</v>
      </c>
      <c r="M1193" s="37">
        <v>-275270.10800000001</v>
      </c>
      <c r="N1193" s="37">
        <v>-275270.10800000001</v>
      </c>
      <c r="O1193" s="37">
        <v>4455860.8420000002</v>
      </c>
      <c r="P1193" s="37">
        <v>4457219</v>
      </c>
      <c r="Q1193" s="37">
        <v>1924564.9820000001</v>
      </c>
      <c r="R1193" s="37">
        <v>501672</v>
      </c>
    </row>
    <row r="1194" spans="1:18" ht="13.5" customHeight="1">
      <c r="A1194" s="20">
        <v>1190</v>
      </c>
      <c r="B1194" s="45" t="s">
        <v>287</v>
      </c>
      <c r="C1194" s="44" t="s">
        <v>191</v>
      </c>
      <c r="D1194" s="45" t="s">
        <v>376</v>
      </c>
      <c r="E1194" s="20">
        <v>69</v>
      </c>
      <c r="F1194" s="20">
        <v>2015</v>
      </c>
      <c r="G1194" s="20">
        <v>2</v>
      </c>
      <c r="H1194" s="20" t="s">
        <v>203</v>
      </c>
      <c r="I1194" s="20" t="s">
        <v>44</v>
      </c>
      <c r="J1194" s="20">
        <v>6</v>
      </c>
      <c r="K1194" s="35">
        <v>1174861</v>
      </c>
      <c r="L1194" s="35">
        <v>-540709</v>
      </c>
      <c r="M1194" s="35">
        <v>-572990</v>
      </c>
      <c r="N1194" s="35">
        <v>-572990</v>
      </c>
      <c r="O1194" s="35">
        <v>911017</v>
      </c>
      <c r="P1194" s="35">
        <v>2121860</v>
      </c>
      <c r="Q1194" s="35">
        <v>6560440</v>
      </c>
      <c r="R1194" s="35">
        <v>2274974</v>
      </c>
    </row>
    <row r="1195" spans="1:18" ht="13.5" customHeight="1">
      <c r="A1195" s="20">
        <v>1191</v>
      </c>
      <c r="B1195" s="45" t="s">
        <v>287</v>
      </c>
      <c r="C1195" s="44" t="s">
        <v>191</v>
      </c>
      <c r="D1195" s="45" t="s">
        <v>376</v>
      </c>
      <c r="E1195" s="20">
        <v>69</v>
      </c>
      <c r="F1195" s="20">
        <v>2015</v>
      </c>
      <c r="G1195" s="20">
        <v>3</v>
      </c>
      <c r="H1195" s="20" t="s">
        <v>204</v>
      </c>
      <c r="I1195" s="20" t="s">
        <v>51</v>
      </c>
      <c r="J1195" s="20">
        <v>9</v>
      </c>
      <c r="K1195" s="35">
        <v>2068074</v>
      </c>
      <c r="L1195" s="35">
        <v>-750699</v>
      </c>
      <c r="M1195" s="35">
        <v>-796156</v>
      </c>
      <c r="N1195" s="35">
        <v>-796156</v>
      </c>
      <c r="O1195" s="35">
        <v>898226</v>
      </c>
      <c r="P1195" s="35">
        <v>2352476</v>
      </c>
      <c r="Q1195" s="35">
        <v>7116365</v>
      </c>
      <c r="R1195" s="35">
        <v>2274974</v>
      </c>
    </row>
    <row r="1196" spans="1:18" ht="13.5" customHeight="1">
      <c r="A1196" s="20">
        <v>1192</v>
      </c>
      <c r="B1196" s="45" t="s">
        <v>287</v>
      </c>
      <c r="C1196" s="44" t="s">
        <v>191</v>
      </c>
      <c r="D1196" s="45" t="s">
        <v>376</v>
      </c>
      <c r="E1196" s="20">
        <v>69</v>
      </c>
      <c r="F1196" s="20">
        <v>2015</v>
      </c>
      <c r="G1196" s="20">
        <v>4</v>
      </c>
      <c r="H1196" s="20" t="s">
        <v>205</v>
      </c>
      <c r="I1196" s="20" t="s">
        <v>46</v>
      </c>
      <c r="J1196" s="20">
        <v>12</v>
      </c>
      <c r="K1196" s="35">
        <v>2537815</v>
      </c>
      <c r="L1196" s="35">
        <v>-409451</v>
      </c>
      <c r="M1196" s="35">
        <v>-350206</v>
      </c>
      <c r="N1196" s="35">
        <v>-343874</v>
      </c>
      <c r="O1196" s="35">
        <v>894544</v>
      </c>
      <c r="P1196" s="35">
        <v>1849925</v>
      </c>
      <c r="Q1196" s="35">
        <v>6095635</v>
      </c>
      <c r="R1196" s="35">
        <v>1600699</v>
      </c>
    </row>
    <row r="1197" spans="1:18" ht="13.5" customHeight="1">
      <c r="A1197" s="20">
        <v>1193</v>
      </c>
      <c r="B1197" s="45" t="s">
        <v>287</v>
      </c>
      <c r="C1197" s="21" t="s">
        <v>191</v>
      </c>
      <c r="D1197" s="45" t="s">
        <v>376</v>
      </c>
      <c r="E1197" s="20">
        <v>69</v>
      </c>
      <c r="F1197" s="20">
        <v>2016</v>
      </c>
      <c r="G1197" s="20">
        <v>1</v>
      </c>
      <c r="H1197" s="20" t="s">
        <v>206</v>
      </c>
      <c r="I1197" s="20" t="s">
        <v>43</v>
      </c>
      <c r="J1197" s="20">
        <v>3</v>
      </c>
      <c r="K1197" s="37">
        <v>398305</v>
      </c>
      <c r="L1197" s="37">
        <v>-108522</v>
      </c>
      <c r="M1197" s="37">
        <v>-118159</v>
      </c>
      <c r="N1197" s="37">
        <v>-118159</v>
      </c>
      <c r="O1197" s="37">
        <v>865001</v>
      </c>
      <c r="P1197" s="37">
        <v>1809680</v>
      </c>
      <c r="Q1197" s="37">
        <v>6477386</v>
      </c>
      <c r="R1197" s="37">
        <v>1600517</v>
      </c>
    </row>
    <row r="1198" spans="1:18" ht="13.5" customHeight="1">
      <c r="A1198" s="20">
        <v>1194</v>
      </c>
      <c r="B1198" s="45" t="s">
        <v>287</v>
      </c>
      <c r="C1198" s="21" t="s">
        <v>191</v>
      </c>
      <c r="D1198" s="45" t="s">
        <v>376</v>
      </c>
      <c r="E1198" s="20">
        <v>69</v>
      </c>
      <c r="F1198" s="20">
        <v>2016</v>
      </c>
      <c r="G1198" s="20">
        <v>2</v>
      </c>
      <c r="H1198" s="20" t="s">
        <v>207</v>
      </c>
      <c r="I1198" s="20" t="s">
        <v>44</v>
      </c>
      <c r="J1198" s="20">
        <v>6</v>
      </c>
      <c r="K1198" s="37">
        <v>643928</v>
      </c>
      <c r="L1198" s="37">
        <v>-676934</v>
      </c>
      <c r="M1198" s="37">
        <v>-693306</v>
      </c>
      <c r="N1198" s="37">
        <v>-693306</v>
      </c>
      <c r="O1198" s="37">
        <v>853069</v>
      </c>
      <c r="P1198" s="37">
        <v>1806821</v>
      </c>
      <c r="Q1198" s="37">
        <v>7013259</v>
      </c>
      <c r="R1198" s="37">
        <v>1600517</v>
      </c>
    </row>
    <row r="1199" spans="1:18" ht="13.5" customHeight="1">
      <c r="A1199" s="20">
        <v>1195</v>
      </c>
      <c r="B1199" s="45" t="s">
        <v>287</v>
      </c>
      <c r="C1199" s="21" t="s">
        <v>191</v>
      </c>
      <c r="D1199" s="45" t="s">
        <v>376</v>
      </c>
      <c r="E1199" s="20">
        <v>69</v>
      </c>
      <c r="F1199" s="20">
        <v>2016</v>
      </c>
      <c r="G1199" s="20">
        <v>3</v>
      </c>
      <c r="H1199" s="20" t="s">
        <v>208</v>
      </c>
      <c r="I1199" s="20" t="s">
        <v>51</v>
      </c>
      <c r="J1199" s="20">
        <v>9</v>
      </c>
      <c r="K1199" s="37">
        <v>1202713</v>
      </c>
      <c r="L1199" s="37">
        <v>-576210</v>
      </c>
      <c r="M1199" s="37">
        <v>-604898</v>
      </c>
      <c r="N1199" s="37">
        <v>-604898</v>
      </c>
      <c r="O1199" s="37">
        <v>853426</v>
      </c>
      <c r="P1199" s="37">
        <v>1942332</v>
      </c>
      <c r="Q1199" s="37">
        <v>7196685</v>
      </c>
      <c r="R1199" s="37">
        <v>1600698</v>
      </c>
    </row>
    <row r="1200" spans="1:18" ht="13.5" customHeight="1">
      <c r="A1200" s="20">
        <v>1196</v>
      </c>
      <c r="B1200" s="45" t="s">
        <v>287</v>
      </c>
      <c r="C1200" s="21" t="s">
        <v>191</v>
      </c>
      <c r="D1200" s="45" t="s">
        <v>376</v>
      </c>
      <c r="E1200" s="20">
        <v>69</v>
      </c>
      <c r="F1200" s="20">
        <v>2016</v>
      </c>
      <c r="G1200" s="20">
        <v>4</v>
      </c>
      <c r="H1200" s="20" t="s">
        <v>209</v>
      </c>
      <c r="I1200" s="20" t="s">
        <v>46</v>
      </c>
      <c r="J1200" s="20">
        <v>12</v>
      </c>
      <c r="K1200" s="37">
        <v>1588518</v>
      </c>
      <c r="L1200" s="37">
        <v>-1314139</v>
      </c>
      <c r="M1200" s="37">
        <v>-1296358</v>
      </c>
      <c r="N1200" s="37">
        <v>-1258909</v>
      </c>
      <c r="O1200" s="37">
        <v>890913</v>
      </c>
      <c r="P1200" s="37">
        <v>1874141</v>
      </c>
      <c r="Q1200" s="37">
        <v>7378760</v>
      </c>
      <c r="R1200" s="37">
        <v>1600699</v>
      </c>
    </row>
    <row r="1201" spans="1:18" ht="13.5" customHeight="1">
      <c r="A1201" s="20">
        <v>1197</v>
      </c>
      <c r="B1201" s="45" t="s">
        <v>287</v>
      </c>
      <c r="C1201" s="21" t="s">
        <v>191</v>
      </c>
      <c r="D1201" s="45" t="s">
        <v>376</v>
      </c>
      <c r="E1201" s="20">
        <v>69</v>
      </c>
      <c r="F1201" s="20">
        <v>2017</v>
      </c>
      <c r="G1201" s="20">
        <v>1</v>
      </c>
      <c r="H1201" s="20" t="s">
        <v>210</v>
      </c>
      <c r="I1201" s="20" t="s">
        <v>43</v>
      </c>
      <c r="J1201" s="20">
        <v>3</v>
      </c>
      <c r="K1201" s="37">
        <v>312305</v>
      </c>
      <c r="L1201" s="37">
        <v>35827</v>
      </c>
      <c r="M1201" s="37">
        <v>27644</v>
      </c>
      <c r="N1201" s="37">
        <v>27644</v>
      </c>
      <c r="O1201" s="37">
        <v>828369</v>
      </c>
      <c r="P1201" s="37">
        <v>1822848</v>
      </c>
      <c r="Q1201" s="37">
        <v>6870562</v>
      </c>
      <c r="R1201" s="37">
        <v>1600698</v>
      </c>
    </row>
    <row r="1202" spans="1:18" ht="13.5" customHeight="1">
      <c r="A1202" s="20">
        <v>1198</v>
      </c>
      <c r="B1202" s="45" t="s">
        <v>287</v>
      </c>
      <c r="C1202" s="21" t="s">
        <v>191</v>
      </c>
      <c r="D1202" s="45" t="s">
        <v>376</v>
      </c>
      <c r="E1202" s="20">
        <v>69</v>
      </c>
      <c r="F1202" s="20">
        <v>2017</v>
      </c>
      <c r="G1202" s="20">
        <v>2</v>
      </c>
      <c r="H1202" s="20" t="s">
        <v>212</v>
      </c>
      <c r="I1202" s="20" t="s">
        <v>44</v>
      </c>
      <c r="J1202" s="20">
        <v>6</v>
      </c>
      <c r="K1202" s="37">
        <v>591524</v>
      </c>
      <c r="L1202" s="37">
        <v>-169140</v>
      </c>
      <c r="M1202" s="37">
        <v>-181101</v>
      </c>
      <c r="N1202" s="37">
        <v>-181101</v>
      </c>
      <c r="O1202" s="37">
        <v>812717</v>
      </c>
      <c r="P1202" s="37">
        <v>1852931</v>
      </c>
      <c r="Q1202" s="37">
        <v>7227864</v>
      </c>
      <c r="R1202" s="37">
        <v>1600698</v>
      </c>
    </row>
    <row r="1203" spans="1:18" ht="13.5" customHeight="1">
      <c r="A1203" s="20">
        <v>1199</v>
      </c>
      <c r="B1203" s="45" t="s">
        <v>287</v>
      </c>
      <c r="C1203" s="21" t="s">
        <v>191</v>
      </c>
      <c r="D1203" s="45" t="s">
        <v>376</v>
      </c>
      <c r="E1203" s="20">
        <v>69</v>
      </c>
      <c r="F1203" s="20">
        <v>2017</v>
      </c>
      <c r="G1203" s="20">
        <v>3</v>
      </c>
      <c r="H1203" s="20" t="s">
        <v>213</v>
      </c>
      <c r="I1203" s="20" t="s">
        <v>51</v>
      </c>
      <c r="J1203" s="20">
        <v>9</v>
      </c>
      <c r="K1203" s="37">
        <v>864947</v>
      </c>
      <c r="L1203" s="37">
        <v>-222701</v>
      </c>
      <c r="M1203" s="37">
        <v>-243292</v>
      </c>
      <c r="N1203" s="37">
        <v>-243292</v>
      </c>
      <c r="O1203" s="37">
        <v>837905</v>
      </c>
      <c r="P1203" s="37">
        <v>1881417</v>
      </c>
      <c r="Q1203" s="37">
        <v>7477906</v>
      </c>
      <c r="R1203" s="37">
        <v>1600698</v>
      </c>
    </row>
    <row r="1204" spans="1:18" ht="13.5" customHeight="1">
      <c r="A1204" s="20">
        <v>1200</v>
      </c>
      <c r="B1204" s="45" t="s">
        <v>287</v>
      </c>
      <c r="C1204" s="21" t="s">
        <v>191</v>
      </c>
      <c r="D1204" s="45" t="s">
        <v>376</v>
      </c>
      <c r="E1204" s="20">
        <v>69</v>
      </c>
      <c r="F1204" s="20">
        <v>2017</v>
      </c>
      <c r="G1204" s="20">
        <v>4</v>
      </c>
      <c r="H1204" s="20" t="s">
        <v>211</v>
      </c>
      <c r="I1204" s="20" t="s">
        <v>46</v>
      </c>
      <c r="J1204" s="20">
        <v>12</v>
      </c>
      <c r="K1204" s="37">
        <v>1159867</v>
      </c>
      <c r="L1204" s="37">
        <v>-603187</v>
      </c>
      <c r="M1204" s="37">
        <v>-692696</v>
      </c>
      <c r="N1204" s="37">
        <v>-672434</v>
      </c>
      <c r="O1204" s="37">
        <v>859673</v>
      </c>
      <c r="P1204" s="37">
        <v>1795041</v>
      </c>
      <c r="Q1204" s="37">
        <v>7972094</v>
      </c>
      <c r="R1204" s="37">
        <v>1600699</v>
      </c>
    </row>
    <row r="1205" spans="1:18" ht="13.5" customHeight="1">
      <c r="A1205" s="20">
        <v>1201</v>
      </c>
      <c r="B1205" s="45" t="s">
        <v>287</v>
      </c>
      <c r="C1205" s="21" t="s">
        <v>191</v>
      </c>
      <c r="D1205" s="45" t="s">
        <v>376</v>
      </c>
      <c r="E1205" s="20">
        <v>69</v>
      </c>
      <c r="F1205" s="20">
        <v>2018</v>
      </c>
      <c r="G1205" s="20">
        <v>1</v>
      </c>
      <c r="H1205" s="20" t="s">
        <v>257</v>
      </c>
      <c r="I1205" s="20" t="s">
        <v>43</v>
      </c>
      <c r="J1205" s="20">
        <v>3</v>
      </c>
      <c r="K1205" s="37">
        <v>392001</v>
      </c>
      <c r="L1205" s="37">
        <v>185220</v>
      </c>
      <c r="M1205" s="37">
        <v>177947</v>
      </c>
      <c r="N1205" s="37">
        <v>177947</v>
      </c>
      <c r="O1205" s="37">
        <v>851723</v>
      </c>
      <c r="P1205" s="37">
        <v>1947423</v>
      </c>
      <c r="Q1205" s="37">
        <v>7348701</v>
      </c>
      <c r="R1205" s="37">
        <v>1600699</v>
      </c>
    </row>
    <row r="1206" spans="1:18" ht="13.5" customHeight="1">
      <c r="A1206" s="20">
        <v>1202</v>
      </c>
      <c r="B1206" s="45" t="s">
        <v>287</v>
      </c>
      <c r="C1206" s="21" t="s">
        <v>191</v>
      </c>
      <c r="D1206" s="45" t="s">
        <v>376</v>
      </c>
      <c r="E1206" s="20">
        <v>69</v>
      </c>
      <c r="F1206" s="20">
        <v>2018</v>
      </c>
      <c r="G1206" s="20">
        <v>2</v>
      </c>
      <c r="H1206" s="20" t="s">
        <v>264</v>
      </c>
      <c r="I1206" s="20" t="s">
        <v>44</v>
      </c>
      <c r="J1206" s="20">
        <v>6</v>
      </c>
      <c r="K1206" s="37">
        <v>595427</v>
      </c>
      <c r="L1206" s="37">
        <v>-20240</v>
      </c>
      <c r="M1206" s="37">
        <v>-29444</v>
      </c>
      <c r="N1206" s="37">
        <v>-29444</v>
      </c>
      <c r="O1206" s="37">
        <v>847299</v>
      </c>
      <c r="P1206" s="37">
        <v>1822373</v>
      </c>
      <c r="Q1206" s="37">
        <v>7621660</v>
      </c>
      <c r="R1206" s="37">
        <v>1600698</v>
      </c>
    </row>
    <row r="1207" spans="1:18" ht="13.5" customHeight="1">
      <c r="A1207" s="20">
        <v>1203</v>
      </c>
      <c r="B1207" s="45" t="s">
        <v>287</v>
      </c>
      <c r="C1207" s="21" t="s">
        <v>191</v>
      </c>
      <c r="D1207" s="45" t="s">
        <v>376</v>
      </c>
      <c r="E1207" s="20">
        <v>69</v>
      </c>
      <c r="F1207" s="20">
        <v>2018</v>
      </c>
      <c r="G1207" s="20">
        <v>3</v>
      </c>
      <c r="H1207" s="20" t="s">
        <v>256</v>
      </c>
      <c r="I1207" s="20" t="s">
        <v>51</v>
      </c>
      <c r="J1207" s="20">
        <v>9</v>
      </c>
      <c r="K1207" s="37">
        <v>870416</v>
      </c>
      <c r="L1207" s="37">
        <v>-132440</v>
      </c>
      <c r="M1207" s="37">
        <v>-149255</v>
      </c>
      <c r="N1207" s="37">
        <v>-148051</v>
      </c>
      <c r="O1207" s="37">
        <v>826011</v>
      </c>
      <c r="P1207" s="37">
        <v>1750337</v>
      </c>
      <c r="Q1207" s="37">
        <v>8104114</v>
      </c>
      <c r="R1207" s="37">
        <v>1229111</v>
      </c>
    </row>
    <row r="1208" spans="1:18" ht="13.5" customHeight="1">
      <c r="A1208" s="20">
        <v>1204</v>
      </c>
      <c r="B1208" s="45" t="s">
        <v>287</v>
      </c>
      <c r="C1208" s="21" t="s">
        <v>191</v>
      </c>
      <c r="D1208" s="45" t="s">
        <v>376</v>
      </c>
      <c r="E1208" s="20">
        <v>69</v>
      </c>
      <c r="F1208" s="20">
        <v>2019</v>
      </c>
      <c r="G1208" s="20">
        <v>1</v>
      </c>
      <c r="H1208" s="20" t="s">
        <v>277</v>
      </c>
      <c r="I1208" s="20" t="s">
        <v>43</v>
      </c>
      <c r="J1208" s="20">
        <v>3</v>
      </c>
      <c r="K1208" s="37">
        <v>219058</v>
      </c>
      <c r="L1208" s="37">
        <v>-50652</v>
      </c>
      <c r="M1208" s="37">
        <v>-55002</v>
      </c>
      <c r="N1208" s="37">
        <v>-54432</v>
      </c>
      <c r="O1208" s="37">
        <v>827836</v>
      </c>
      <c r="P1208" s="37">
        <v>1716584</v>
      </c>
      <c r="Q1208" s="37">
        <v>8479930</v>
      </c>
      <c r="R1208" s="37">
        <v>1230458</v>
      </c>
    </row>
    <row r="1209" spans="1:18" ht="13.5" customHeight="1">
      <c r="A1209" s="20">
        <v>1205</v>
      </c>
      <c r="B1209" s="45" t="s">
        <v>287</v>
      </c>
      <c r="C1209" s="44" t="s">
        <v>168</v>
      </c>
      <c r="D1209" s="45" t="s">
        <v>377</v>
      </c>
      <c r="E1209" s="20">
        <v>70</v>
      </c>
      <c r="F1209" s="20">
        <v>2015</v>
      </c>
      <c r="G1209" s="20">
        <v>1</v>
      </c>
      <c r="H1209" s="20" t="s">
        <v>202</v>
      </c>
      <c r="I1209" s="20" t="s">
        <v>43</v>
      </c>
      <c r="J1209" s="20">
        <v>3</v>
      </c>
      <c r="K1209" s="35">
        <v>844454</v>
      </c>
      <c r="L1209" s="35">
        <v>175368</v>
      </c>
      <c r="M1209" s="35">
        <v>124257</v>
      </c>
      <c r="N1209" s="35"/>
      <c r="O1209" s="35">
        <v>758308</v>
      </c>
      <c r="P1209" s="35">
        <v>12105086</v>
      </c>
      <c r="Q1209" s="35">
        <v>6092504</v>
      </c>
      <c r="R1209" s="35">
        <v>1913742</v>
      </c>
    </row>
    <row r="1210" spans="1:18" ht="13.5" customHeight="1">
      <c r="A1210" s="20">
        <v>1206</v>
      </c>
      <c r="B1210" s="45" t="s">
        <v>287</v>
      </c>
      <c r="C1210" s="44" t="s">
        <v>168</v>
      </c>
      <c r="D1210" s="45" t="s">
        <v>377</v>
      </c>
      <c r="E1210" s="20">
        <v>70</v>
      </c>
      <c r="F1210" s="20">
        <v>2015</v>
      </c>
      <c r="G1210" s="20">
        <v>2</v>
      </c>
      <c r="H1210" s="20" t="s">
        <v>203</v>
      </c>
      <c r="I1210" s="20" t="s">
        <v>44</v>
      </c>
      <c r="J1210" s="20">
        <v>6</v>
      </c>
      <c r="K1210" s="35">
        <v>1184013</v>
      </c>
      <c r="L1210" s="35">
        <v>-303312</v>
      </c>
      <c r="M1210" s="35">
        <v>-293092</v>
      </c>
      <c r="N1210" s="35"/>
      <c r="O1210" s="35">
        <v>750911</v>
      </c>
      <c r="P1210" s="35">
        <v>11557479</v>
      </c>
      <c r="Q1210" s="35">
        <v>5962246</v>
      </c>
      <c r="R1210" s="35">
        <v>1913742</v>
      </c>
    </row>
    <row r="1211" spans="1:18" ht="13.5" customHeight="1">
      <c r="A1211" s="20">
        <v>1207</v>
      </c>
      <c r="B1211" s="45" t="s">
        <v>287</v>
      </c>
      <c r="C1211" s="44" t="s">
        <v>168</v>
      </c>
      <c r="D1211" s="45" t="s">
        <v>377</v>
      </c>
      <c r="E1211" s="20">
        <v>70</v>
      </c>
      <c r="F1211" s="20">
        <v>2015</v>
      </c>
      <c r="G1211" s="20">
        <v>3</v>
      </c>
      <c r="H1211" s="20" t="s">
        <v>204</v>
      </c>
      <c r="I1211" s="20" t="s">
        <v>51</v>
      </c>
      <c r="J1211" s="20">
        <v>9</v>
      </c>
      <c r="K1211" s="35">
        <v>2067092</v>
      </c>
      <c r="L1211" s="35">
        <v>466418</v>
      </c>
      <c r="M1211" s="35">
        <v>277708</v>
      </c>
      <c r="N1211" s="35"/>
      <c r="O1211" s="35">
        <v>742600</v>
      </c>
      <c r="P1211" s="35">
        <v>10316767</v>
      </c>
      <c r="Q1211" s="35">
        <v>4721036</v>
      </c>
      <c r="R1211" s="35">
        <v>1913742</v>
      </c>
    </row>
    <row r="1212" spans="1:18" ht="13.5" customHeight="1">
      <c r="A1212" s="20">
        <v>1208</v>
      </c>
      <c r="B1212" s="45" t="s">
        <v>287</v>
      </c>
      <c r="C1212" s="44" t="s">
        <v>168</v>
      </c>
      <c r="D1212" s="45" t="s">
        <v>377</v>
      </c>
      <c r="E1212" s="20">
        <v>70</v>
      </c>
      <c r="F1212" s="20">
        <v>2015</v>
      </c>
      <c r="G1212" s="20">
        <v>4</v>
      </c>
      <c r="H1212" s="20" t="s">
        <v>205</v>
      </c>
      <c r="I1212" s="20" t="s">
        <v>46</v>
      </c>
      <c r="J1212" s="20">
        <v>12</v>
      </c>
      <c r="K1212" s="35">
        <v>2881109</v>
      </c>
      <c r="L1212" s="35">
        <v>249549</v>
      </c>
      <c r="M1212" s="35">
        <v>526536</v>
      </c>
      <c r="N1212" s="35">
        <v>590335</v>
      </c>
      <c r="O1212" s="35">
        <v>936609</v>
      </c>
      <c r="P1212" s="35">
        <v>10702863</v>
      </c>
      <c r="Q1212" s="35">
        <v>4816215</v>
      </c>
      <c r="R1212" s="35">
        <v>1913742</v>
      </c>
    </row>
    <row r="1213" spans="1:18" ht="13.5" customHeight="1">
      <c r="A1213" s="20">
        <v>1209</v>
      </c>
      <c r="B1213" s="45" t="s">
        <v>287</v>
      </c>
      <c r="C1213" s="44" t="s">
        <v>168</v>
      </c>
      <c r="D1213" s="45" t="s">
        <v>377</v>
      </c>
      <c r="E1213" s="20">
        <v>70</v>
      </c>
      <c r="F1213" s="20">
        <v>2016</v>
      </c>
      <c r="G1213" s="20">
        <v>1</v>
      </c>
      <c r="H1213" s="20" t="s">
        <v>206</v>
      </c>
      <c r="I1213" s="20" t="s">
        <v>43</v>
      </c>
      <c r="J1213" s="20">
        <v>3</v>
      </c>
      <c r="K1213" s="35">
        <v>854069</v>
      </c>
      <c r="L1213" s="35">
        <v>410410</v>
      </c>
      <c r="M1213" s="35">
        <v>352270</v>
      </c>
      <c r="N1213" s="35"/>
      <c r="O1213" s="35">
        <v>330766</v>
      </c>
      <c r="P1213" s="35">
        <v>4834683</v>
      </c>
      <c r="Q1213" s="35">
        <v>2287313</v>
      </c>
      <c r="R1213" s="35">
        <v>1292982</v>
      </c>
    </row>
    <row r="1214" spans="1:18" ht="13.5" customHeight="1">
      <c r="A1214" s="20">
        <v>1210</v>
      </c>
      <c r="B1214" s="45" t="s">
        <v>287</v>
      </c>
      <c r="C1214" s="44" t="s">
        <v>168</v>
      </c>
      <c r="D1214" s="45" t="s">
        <v>377</v>
      </c>
      <c r="E1214" s="20">
        <v>70</v>
      </c>
      <c r="F1214" s="20">
        <v>2016</v>
      </c>
      <c r="G1214" s="20">
        <v>2</v>
      </c>
      <c r="H1214" s="20" t="s">
        <v>207</v>
      </c>
      <c r="I1214" s="20" t="s">
        <v>44</v>
      </c>
      <c r="J1214" s="20">
        <v>6</v>
      </c>
      <c r="K1214" s="35">
        <v>1897414</v>
      </c>
      <c r="L1214" s="35">
        <v>813769</v>
      </c>
      <c r="M1214" s="35">
        <v>510518</v>
      </c>
      <c r="N1214" s="35"/>
      <c r="O1214" s="35">
        <v>335932</v>
      </c>
      <c r="P1214" s="35">
        <v>4666191</v>
      </c>
      <c r="Q1214" s="35">
        <v>2305513</v>
      </c>
      <c r="R1214" s="35">
        <v>1292982</v>
      </c>
    </row>
    <row r="1215" spans="1:18" ht="13.5" customHeight="1">
      <c r="A1215" s="20">
        <v>1211</v>
      </c>
      <c r="B1215" s="45" t="s">
        <v>287</v>
      </c>
      <c r="C1215" s="44" t="s">
        <v>168</v>
      </c>
      <c r="D1215" s="45" t="s">
        <v>377</v>
      </c>
      <c r="E1215" s="20">
        <v>70</v>
      </c>
      <c r="F1215" s="20">
        <v>2016</v>
      </c>
      <c r="G1215" s="20">
        <v>3</v>
      </c>
      <c r="H1215" s="20" t="s">
        <v>208</v>
      </c>
      <c r="I1215" s="20" t="s">
        <v>51</v>
      </c>
      <c r="J1215" s="20">
        <v>9</v>
      </c>
      <c r="K1215" s="35">
        <v>2044596</v>
      </c>
      <c r="L1215" s="35">
        <v>640123</v>
      </c>
      <c r="M1215" s="35">
        <v>405033</v>
      </c>
      <c r="N1215" s="35"/>
      <c r="O1215" s="35">
        <v>326666</v>
      </c>
      <c r="P1215" s="35">
        <v>4582147</v>
      </c>
      <c r="Q1215" s="35">
        <v>2224165</v>
      </c>
      <c r="R1215" s="35">
        <v>1292982</v>
      </c>
    </row>
    <row r="1216" spans="1:18" ht="13.5" customHeight="1">
      <c r="A1216" s="20">
        <v>1212</v>
      </c>
      <c r="B1216" s="45" t="s">
        <v>287</v>
      </c>
      <c r="C1216" s="44" t="s">
        <v>168</v>
      </c>
      <c r="D1216" s="45" t="s">
        <v>377</v>
      </c>
      <c r="E1216" s="20">
        <v>70</v>
      </c>
      <c r="F1216" s="20">
        <v>2016</v>
      </c>
      <c r="G1216" s="20">
        <v>4</v>
      </c>
      <c r="H1216" s="20" t="s">
        <v>209</v>
      </c>
      <c r="I1216" s="20" t="s">
        <v>46</v>
      </c>
      <c r="J1216" s="20">
        <v>12</v>
      </c>
      <c r="K1216" s="35">
        <v>2700119</v>
      </c>
      <c r="L1216" s="35">
        <v>-442770</v>
      </c>
      <c r="M1216" s="35">
        <v>-475190</v>
      </c>
      <c r="N1216" s="35">
        <v>-456665</v>
      </c>
      <c r="O1216" s="35">
        <v>902807</v>
      </c>
      <c r="P1216" s="35">
        <v>10001744</v>
      </c>
      <c r="Q1216" s="35">
        <v>4571761</v>
      </c>
      <c r="R1216" s="35">
        <v>1913742</v>
      </c>
    </row>
    <row r="1217" spans="1:18" ht="13.5" customHeight="1">
      <c r="A1217" s="20">
        <v>1213</v>
      </c>
      <c r="B1217" s="45" t="s">
        <v>287</v>
      </c>
      <c r="C1217" s="44" t="s">
        <v>168</v>
      </c>
      <c r="D1217" s="45" t="s">
        <v>377</v>
      </c>
      <c r="E1217" s="20">
        <v>70</v>
      </c>
      <c r="F1217" s="20">
        <v>2017</v>
      </c>
      <c r="G1217" s="20">
        <v>1</v>
      </c>
      <c r="H1217" s="20" t="s">
        <v>210</v>
      </c>
      <c r="I1217" s="20" t="s">
        <v>43</v>
      </c>
      <c r="J1217" s="20">
        <v>3</v>
      </c>
      <c r="K1217" s="35">
        <v>485619</v>
      </c>
      <c r="L1217" s="35">
        <v>273489</v>
      </c>
      <c r="M1217" s="35">
        <v>185973</v>
      </c>
      <c r="N1217" s="35"/>
      <c r="O1217" s="35">
        <v>312873</v>
      </c>
      <c r="P1217" s="35">
        <v>4974613</v>
      </c>
      <c r="Q1217" s="35">
        <v>2333889</v>
      </c>
      <c r="R1217" s="35">
        <v>2016905</v>
      </c>
    </row>
    <row r="1218" spans="1:18" ht="13.5" customHeight="1">
      <c r="A1218" s="20">
        <v>1214</v>
      </c>
      <c r="B1218" s="45" t="s">
        <v>287</v>
      </c>
      <c r="C1218" s="44" t="s">
        <v>168</v>
      </c>
      <c r="D1218" s="45" t="s">
        <v>377</v>
      </c>
      <c r="E1218" s="20">
        <v>70</v>
      </c>
      <c r="F1218" s="20">
        <v>2017</v>
      </c>
      <c r="G1218" s="20">
        <v>2</v>
      </c>
      <c r="H1218" s="20" t="s">
        <v>212</v>
      </c>
      <c r="I1218" s="20" t="s">
        <v>44</v>
      </c>
      <c r="J1218" s="20">
        <v>6</v>
      </c>
      <c r="K1218" s="35">
        <v>652606</v>
      </c>
      <c r="L1218" s="35">
        <v>81147</v>
      </c>
      <c r="M1218" s="35">
        <v>55180</v>
      </c>
      <c r="N1218" s="35"/>
      <c r="O1218" s="35">
        <v>311853</v>
      </c>
      <c r="P1218" s="35">
        <v>4701881</v>
      </c>
      <c r="Q1218" s="35">
        <v>2336109</v>
      </c>
      <c r="R1218" s="35">
        <v>2016903</v>
      </c>
    </row>
    <row r="1219" spans="1:18" ht="13.5" customHeight="1">
      <c r="A1219" s="20">
        <v>1215</v>
      </c>
      <c r="B1219" s="45" t="s">
        <v>287</v>
      </c>
      <c r="C1219" s="44" t="s">
        <v>168</v>
      </c>
      <c r="D1219" s="45" t="s">
        <v>377</v>
      </c>
      <c r="E1219" s="20">
        <v>70</v>
      </c>
      <c r="F1219" s="20">
        <v>2017</v>
      </c>
      <c r="G1219" s="20">
        <v>3</v>
      </c>
      <c r="H1219" s="20" t="s">
        <v>213</v>
      </c>
      <c r="I1219" s="20" t="s">
        <v>51</v>
      </c>
      <c r="J1219" s="20">
        <v>9</v>
      </c>
      <c r="K1219" s="35">
        <v>887211</v>
      </c>
      <c r="L1219" s="35">
        <v>-25444</v>
      </c>
      <c r="M1219" s="35">
        <v>-33587</v>
      </c>
      <c r="N1219" s="35"/>
      <c r="O1219" s="35">
        <v>281820</v>
      </c>
      <c r="P1219" s="35">
        <v>4957641</v>
      </c>
      <c r="Q1219" s="35">
        <v>2675811</v>
      </c>
      <c r="R1219" s="35">
        <v>1292982</v>
      </c>
    </row>
    <row r="1220" spans="1:18" ht="13.5" customHeight="1">
      <c r="A1220" s="20">
        <v>1216</v>
      </c>
      <c r="B1220" s="45" t="s">
        <v>287</v>
      </c>
      <c r="C1220" s="21" t="s">
        <v>168</v>
      </c>
      <c r="D1220" s="45" t="s">
        <v>377</v>
      </c>
      <c r="E1220" s="20">
        <v>70</v>
      </c>
      <c r="F1220" s="20">
        <v>2017</v>
      </c>
      <c r="G1220" s="20">
        <v>4</v>
      </c>
      <c r="H1220" s="20" t="s">
        <v>211</v>
      </c>
      <c r="I1220" s="20" t="s">
        <v>46</v>
      </c>
      <c r="J1220" s="20">
        <v>12</v>
      </c>
      <c r="K1220" s="37">
        <v>2816391</v>
      </c>
      <c r="L1220" s="37">
        <v>449679</v>
      </c>
      <c r="M1220" s="37">
        <v>402702</v>
      </c>
      <c r="N1220" s="37">
        <v>417293</v>
      </c>
      <c r="O1220" s="37">
        <v>929542</v>
      </c>
      <c r="P1220" s="37">
        <v>10120241</v>
      </c>
      <c r="Q1220" s="37">
        <v>4222915</v>
      </c>
      <c r="R1220" s="37">
        <v>1913742</v>
      </c>
    </row>
    <row r="1221" spans="1:18" ht="13.5" customHeight="1">
      <c r="A1221" s="20">
        <v>1217</v>
      </c>
      <c r="B1221" s="45" t="s">
        <v>287</v>
      </c>
      <c r="C1221" s="21" t="s">
        <v>168</v>
      </c>
      <c r="D1221" s="45" t="s">
        <v>377</v>
      </c>
      <c r="E1221" s="20">
        <v>70</v>
      </c>
      <c r="F1221" s="20">
        <v>2018</v>
      </c>
      <c r="G1221" s="20">
        <v>3</v>
      </c>
      <c r="H1221" s="20" t="s">
        <v>256</v>
      </c>
      <c r="I1221" s="20" t="s">
        <v>51</v>
      </c>
      <c r="J1221" s="20">
        <v>9</v>
      </c>
      <c r="K1221" s="37">
        <v>2670882</v>
      </c>
      <c r="L1221" s="37">
        <v>595056</v>
      </c>
      <c r="M1221" s="37">
        <v>512192</v>
      </c>
      <c r="N1221" s="37"/>
      <c r="O1221" s="37">
        <v>780864</v>
      </c>
      <c r="P1221" s="37">
        <v>5031905</v>
      </c>
      <c r="Q1221" s="37">
        <v>2708371</v>
      </c>
      <c r="R1221" s="37">
        <v>1290982</v>
      </c>
    </row>
    <row r="1222" spans="1:18" ht="13.5" customHeight="1">
      <c r="A1222" s="20">
        <v>1218</v>
      </c>
      <c r="B1222" s="45" t="s">
        <v>302</v>
      </c>
      <c r="C1222" s="44" t="s">
        <v>148</v>
      </c>
      <c r="D1222" s="45" t="s">
        <v>378</v>
      </c>
      <c r="E1222" s="20">
        <v>71</v>
      </c>
      <c r="F1222" s="20">
        <v>2015</v>
      </c>
      <c r="G1222" s="20">
        <v>1</v>
      </c>
      <c r="H1222" s="20" t="s">
        <v>202</v>
      </c>
      <c r="I1222" s="20" t="s">
        <v>57</v>
      </c>
      <c r="J1222" s="20">
        <v>3</v>
      </c>
      <c r="K1222" s="35">
        <v>187072</v>
      </c>
      <c r="L1222" s="35">
        <v>8647</v>
      </c>
      <c r="M1222" s="35">
        <v>1808</v>
      </c>
      <c r="N1222" s="35">
        <v>1808</v>
      </c>
      <c r="O1222" s="35">
        <v>157904</v>
      </c>
      <c r="P1222" s="35">
        <v>688312</v>
      </c>
      <c r="Q1222" s="35">
        <v>349483</v>
      </c>
      <c r="R1222" s="35">
        <v>21320</v>
      </c>
    </row>
    <row r="1223" spans="1:18" ht="13.5" customHeight="1">
      <c r="A1223" s="20">
        <v>1219</v>
      </c>
      <c r="B1223" s="45" t="s">
        <v>302</v>
      </c>
      <c r="C1223" s="44" t="s">
        <v>148</v>
      </c>
      <c r="D1223" s="45" t="s">
        <v>378</v>
      </c>
      <c r="E1223" s="20">
        <v>71</v>
      </c>
      <c r="F1223" s="20">
        <v>2015</v>
      </c>
      <c r="G1223" s="20">
        <v>2</v>
      </c>
      <c r="H1223" s="20" t="s">
        <v>203</v>
      </c>
      <c r="I1223" s="20" t="s">
        <v>58</v>
      </c>
      <c r="J1223" s="20">
        <v>6</v>
      </c>
      <c r="K1223" s="35">
        <v>384049</v>
      </c>
      <c r="L1223" s="35">
        <v>20486</v>
      </c>
      <c r="M1223" s="35">
        <v>9973</v>
      </c>
      <c r="N1223" s="35">
        <v>9973</v>
      </c>
      <c r="O1223" s="35">
        <v>153783</v>
      </c>
      <c r="P1223" s="35">
        <v>687990</v>
      </c>
      <c r="Q1223" s="35">
        <v>366579</v>
      </c>
      <c r="R1223" s="35">
        <v>21320</v>
      </c>
    </row>
    <row r="1224" spans="1:18" ht="13.5" customHeight="1">
      <c r="A1224" s="20">
        <v>1220</v>
      </c>
      <c r="B1224" s="45" t="s">
        <v>302</v>
      </c>
      <c r="C1224" s="44" t="s">
        <v>148</v>
      </c>
      <c r="D1224" s="45" t="s">
        <v>378</v>
      </c>
      <c r="E1224" s="20">
        <v>71</v>
      </c>
      <c r="F1224" s="20">
        <v>2015</v>
      </c>
      <c r="G1224" s="20">
        <v>3</v>
      </c>
      <c r="H1224" s="20" t="s">
        <v>204</v>
      </c>
      <c r="I1224" s="20" t="s">
        <v>55</v>
      </c>
      <c r="J1224" s="20">
        <v>9</v>
      </c>
      <c r="K1224" s="35">
        <v>584656</v>
      </c>
      <c r="L1224" s="35">
        <v>29206</v>
      </c>
      <c r="M1224" s="35">
        <v>12331</v>
      </c>
      <c r="N1224" s="35">
        <v>12331</v>
      </c>
      <c r="O1224" s="35">
        <v>154381</v>
      </c>
      <c r="P1224" s="35">
        <v>712944</v>
      </c>
      <c r="Q1224" s="35">
        <v>389175</v>
      </c>
      <c r="R1224" s="35">
        <v>21320</v>
      </c>
    </row>
    <row r="1225" spans="1:18" ht="13.5" customHeight="1">
      <c r="A1225" s="20">
        <v>1221</v>
      </c>
      <c r="B1225" s="45" t="s">
        <v>302</v>
      </c>
      <c r="C1225" s="44" t="s">
        <v>148</v>
      </c>
      <c r="D1225" s="45" t="s">
        <v>378</v>
      </c>
      <c r="E1225" s="20">
        <v>71</v>
      </c>
      <c r="F1225" s="20">
        <v>2015</v>
      </c>
      <c r="G1225" s="20">
        <v>4</v>
      </c>
      <c r="H1225" s="20" t="s">
        <v>205</v>
      </c>
      <c r="I1225" s="20" t="s">
        <v>56</v>
      </c>
      <c r="J1225" s="20">
        <v>12</v>
      </c>
      <c r="K1225" s="35">
        <v>805370</v>
      </c>
      <c r="L1225" s="35">
        <v>40149</v>
      </c>
      <c r="M1225" s="35">
        <v>24624</v>
      </c>
      <c r="N1225" s="35">
        <v>24624</v>
      </c>
      <c r="O1225" s="35">
        <v>148432</v>
      </c>
      <c r="P1225" s="35">
        <v>715714</v>
      </c>
      <c r="Q1225" s="35">
        <v>379652</v>
      </c>
      <c r="R1225" s="35">
        <v>21320</v>
      </c>
    </row>
    <row r="1226" spans="1:18" ht="13.5" customHeight="1">
      <c r="A1226" s="20">
        <v>1222</v>
      </c>
      <c r="B1226" s="45" t="s">
        <v>302</v>
      </c>
      <c r="C1226" s="44" t="s">
        <v>148</v>
      </c>
      <c r="D1226" s="45" t="s">
        <v>378</v>
      </c>
      <c r="E1226" s="20">
        <v>71</v>
      </c>
      <c r="F1226" s="20">
        <v>2016</v>
      </c>
      <c r="G1226" s="20">
        <v>1</v>
      </c>
      <c r="H1226" s="20" t="s">
        <v>206</v>
      </c>
      <c r="I1226" s="20" t="s">
        <v>57</v>
      </c>
      <c r="J1226" s="20">
        <v>3</v>
      </c>
      <c r="K1226" s="35">
        <v>169108</v>
      </c>
      <c r="L1226" s="35">
        <v>12387</v>
      </c>
      <c r="M1226" s="35">
        <v>9611</v>
      </c>
      <c r="N1226" s="35">
        <v>9611</v>
      </c>
      <c r="O1226" s="35">
        <v>159621</v>
      </c>
      <c r="P1226" s="35">
        <v>720710</v>
      </c>
      <c r="Q1226" s="35">
        <v>375037</v>
      </c>
      <c r="R1226" s="35">
        <v>21320</v>
      </c>
    </row>
    <row r="1227" spans="1:18" ht="13.5" customHeight="1">
      <c r="A1227" s="20">
        <v>1223</v>
      </c>
      <c r="B1227" s="45" t="s">
        <v>302</v>
      </c>
      <c r="C1227" s="44" t="s">
        <v>148</v>
      </c>
      <c r="D1227" s="45" t="s">
        <v>378</v>
      </c>
      <c r="E1227" s="20">
        <v>71</v>
      </c>
      <c r="F1227" s="20">
        <v>2016</v>
      </c>
      <c r="G1227" s="20">
        <v>2</v>
      </c>
      <c r="H1227" s="20" t="s">
        <v>207</v>
      </c>
      <c r="I1227" s="20" t="s">
        <v>58</v>
      </c>
      <c r="J1227" s="20">
        <v>6</v>
      </c>
      <c r="K1227" s="35">
        <v>434304</v>
      </c>
      <c r="L1227" s="35">
        <v>37190</v>
      </c>
      <c r="M1227" s="35">
        <v>28949</v>
      </c>
      <c r="N1227" s="35">
        <v>28949</v>
      </c>
      <c r="O1227" s="35">
        <v>155134</v>
      </c>
      <c r="P1227" s="35">
        <v>748929</v>
      </c>
      <c r="Q1227" s="35">
        <v>409502</v>
      </c>
      <c r="R1227" s="35">
        <v>21320</v>
      </c>
    </row>
    <row r="1228" spans="1:18" ht="13.5" customHeight="1">
      <c r="A1228" s="20">
        <v>1224</v>
      </c>
      <c r="B1228" s="45" t="s">
        <v>302</v>
      </c>
      <c r="C1228" s="44" t="s">
        <v>148</v>
      </c>
      <c r="D1228" s="45" t="s">
        <v>378</v>
      </c>
      <c r="E1228" s="20">
        <v>71</v>
      </c>
      <c r="F1228" s="20">
        <v>2016</v>
      </c>
      <c r="G1228" s="20">
        <v>3</v>
      </c>
      <c r="H1228" s="20" t="s">
        <v>208</v>
      </c>
      <c r="I1228" s="20" t="s">
        <v>55</v>
      </c>
      <c r="J1228" s="20">
        <v>9</v>
      </c>
      <c r="K1228" s="35">
        <v>693043</v>
      </c>
      <c r="L1228" s="35">
        <v>-16549</v>
      </c>
      <c r="M1228" s="35">
        <v>-32876</v>
      </c>
      <c r="N1228" s="35">
        <v>-32876</v>
      </c>
      <c r="O1228" s="35">
        <v>152571</v>
      </c>
      <c r="P1228" s="35">
        <v>764784</v>
      </c>
      <c r="Q1228" s="35">
        <v>487182</v>
      </c>
      <c r="R1228" s="35">
        <v>21320</v>
      </c>
    </row>
    <row r="1229" spans="1:18" ht="13.5" customHeight="1">
      <c r="A1229" s="20">
        <v>1225</v>
      </c>
      <c r="B1229" s="45" t="s">
        <v>302</v>
      </c>
      <c r="C1229" s="44" t="s">
        <v>148</v>
      </c>
      <c r="D1229" s="45" t="s">
        <v>378</v>
      </c>
      <c r="E1229" s="20">
        <v>71</v>
      </c>
      <c r="F1229" s="20">
        <v>2016</v>
      </c>
      <c r="G1229" s="20">
        <v>4</v>
      </c>
      <c r="H1229" s="20" t="s">
        <v>209</v>
      </c>
      <c r="I1229" s="20" t="s">
        <v>56</v>
      </c>
      <c r="J1229" s="20">
        <v>12</v>
      </c>
      <c r="K1229" s="35">
        <v>999150</v>
      </c>
      <c r="L1229" s="35">
        <v>37597</v>
      </c>
      <c r="M1229" s="35">
        <v>27106</v>
      </c>
      <c r="N1229" s="35">
        <v>27106</v>
      </c>
      <c r="O1229" s="35">
        <v>156018</v>
      </c>
      <c r="P1229" s="35">
        <v>722490</v>
      </c>
      <c r="Q1229" s="35">
        <v>384906</v>
      </c>
      <c r="R1229" s="35">
        <v>21320</v>
      </c>
    </row>
    <row r="1230" spans="1:18" ht="13.5" customHeight="1">
      <c r="A1230" s="20">
        <v>1226</v>
      </c>
      <c r="B1230" s="45" t="s">
        <v>302</v>
      </c>
      <c r="C1230" s="44" t="s">
        <v>148</v>
      </c>
      <c r="D1230" s="45" t="s">
        <v>378</v>
      </c>
      <c r="E1230" s="20">
        <v>71</v>
      </c>
      <c r="F1230" s="20">
        <v>2017</v>
      </c>
      <c r="G1230" s="20">
        <v>1</v>
      </c>
      <c r="H1230" s="20" t="s">
        <v>210</v>
      </c>
      <c r="I1230" s="20" t="s">
        <v>57</v>
      </c>
      <c r="J1230" s="20">
        <v>3</v>
      </c>
      <c r="K1230" s="35">
        <v>333065</v>
      </c>
      <c r="L1230" s="35">
        <v>26356</v>
      </c>
      <c r="M1230" s="35">
        <v>20461</v>
      </c>
      <c r="N1230" s="35">
        <v>20461</v>
      </c>
      <c r="O1230" s="35">
        <v>152005</v>
      </c>
      <c r="P1230" s="35">
        <v>740006</v>
      </c>
      <c r="Q1230" s="35">
        <v>381962</v>
      </c>
      <c r="R1230" s="35">
        <v>21320</v>
      </c>
    </row>
    <row r="1231" spans="1:18" ht="13.5" customHeight="1">
      <c r="A1231" s="20">
        <v>1227</v>
      </c>
      <c r="B1231" s="45" t="s">
        <v>302</v>
      </c>
      <c r="C1231" s="44" t="s">
        <v>148</v>
      </c>
      <c r="D1231" s="45" t="s">
        <v>378</v>
      </c>
      <c r="E1231" s="20">
        <v>71</v>
      </c>
      <c r="F1231" s="20">
        <v>2017</v>
      </c>
      <c r="G1231" s="20">
        <v>2</v>
      </c>
      <c r="H1231" s="20" t="s">
        <v>212</v>
      </c>
      <c r="I1231" s="20" t="s">
        <v>58</v>
      </c>
      <c r="J1231" s="20">
        <v>6</v>
      </c>
      <c r="K1231" s="35">
        <v>768603</v>
      </c>
      <c r="L1231" s="35">
        <v>73699</v>
      </c>
      <c r="M1231" s="35">
        <v>58362</v>
      </c>
      <c r="N1231" s="35">
        <v>58362</v>
      </c>
      <c r="O1231" s="35">
        <v>127449</v>
      </c>
      <c r="P1231" s="35">
        <v>766665</v>
      </c>
      <c r="Q1231" s="35">
        <v>396303</v>
      </c>
      <c r="R1231" s="35">
        <v>21230</v>
      </c>
    </row>
    <row r="1232" spans="1:18" ht="13.5" customHeight="1">
      <c r="A1232" s="20">
        <v>1228</v>
      </c>
      <c r="B1232" s="45" t="s">
        <v>302</v>
      </c>
      <c r="C1232" s="44" t="s">
        <v>148</v>
      </c>
      <c r="D1232" s="45" t="s">
        <v>378</v>
      </c>
      <c r="E1232" s="20">
        <v>71</v>
      </c>
      <c r="F1232" s="20">
        <v>2017</v>
      </c>
      <c r="G1232" s="20">
        <v>3</v>
      </c>
      <c r="H1232" s="20" t="s">
        <v>213</v>
      </c>
      <c r="I1232" s="20" t="s">
        <v>55</v>
      </c>
      <c r="J1232" s="20">
        <v>9</v>
      </c>
      <c r="K1232" s="35">
        <v>1120868</v>
      </c>
      <c r="L1232" s="35">
        <v>111393</v>
      </c>
      <c r="M1232" s="35">
        <v>89830</v>
      </c>
      <c r="N1232" s="35">
        <v>89830</v>
      </c>
      <c r="O1232" s="35">
        <v>122723</v>
      </c>
      <c r="P1232" s="35">
        <v>790795</v>
      </c>
      <c r="Q1232" s="35">
        <v>388967</v>
      </c>
      <c r="R1232" s="35">
        <v>21320</v>
      </c>
    </row>
    <row r="1233" spans="1:18" ht="13.5" customHeight="1">
      <c r="A1233" s="20">
        <v>1229</v>
      </c>
      <c r="B1233" s="45" t="s">
        <v>302</v>
      </c>
      <c r="C1233" s="44" t="s">
        <v>148</v>
      </c>
      <c r="D1233" s="45" t="s">
        <v>378</v>
      </c>
      <c r="E1233" s="20">
        <v>71</v>
      </c>
      <c r="F1233" s="20">
        <v>2017</v>
      </c>
      <c r="G1233" s="20">
        <v>4</v>
      </c>
      <c r="H1233" s="20" t="s">
        <v>211</v>
      </c>
      <c r="I1233" s="20" t="s">
        <v>56</v>
      </c>
      <c r="J1233" s="20">
        <v>12</v>
      </c>
      <c r="K1233" s="35">
        <v>1405218</v>
      </c>
      <c r="L1233" s="35">
        <v>77554</v>
      </c>
      <c r="M1233" s="35">
        <v>49424</v>
      </c>
      <c r="N1233" s="35">
        <v>49424</v>
      </c>
      <c r="O1233" s="35">
        <v>123957</v>
      </c>
      <c r="P1233" s="35">
        <v>786663</v>
      </c>
      <c r="Q1233" s="35">
        <v>425239</v>
      </c>
      <c r="R1233" s="35">
        <v>21320</v>
      </c>
    </row>
    <row r="1234" spans="1:18" ht="13.5" customHeight="1">
      <c r="A1234" s="20">
        <v>1230</v>
      </c>
      <c r="B1234" s="45" t="s">
        <v>302</v>
      </c>
      <c r="C1234" s="44" t="s">
        <v>148</v>
      </c>
      <c r="D1234" s="45" t="s">
        <v>378</v>
      </c>
      <c r="E1234" s="20">
        <v>71</v>
      </c>
      <c r="F1234" s="20">
        <v>2018</v>
      </c>
      <c r="G1234" s="20">
        <v>1</v>
      </c>
      <c r="H1234" s="20" t="s">
        <v>257</v>
      </c>
      <c r="I1234" s="20" t="s">
        <v>57</v>
      </c>
      <c r="J1234" s="20">
        <v>3</v>
      </c>
      <c r="K1234" s="35">
        <v>144700</v>
      </c>
      <c r="L1234" s="35">
        <v>1989</v>
      </c>
      <c r="M1234" s="35">
        <v>2619</v>
      </c>
      <c r="N1234" s="35">
        <v>2619</v>
      </c>
      <c r="O1234" s="35">
        <v>110869</v>
      </c>
      <c r="P1234" s="35">
        <v>776798</v>
      </c>
      <c r="Q1234" s="35">
        <v>412755</v>
      </c>
      <c r="R1234" s="35">
        <v>21320</v>
      </c>
    </row>
    <row r="1235" spans="1:18" ht="13.5" customHeight="1">
      <c r="A1235" s="20">
        <v>1231</v>
      </c>
      <c r="B1235" s="45" t="s">
        <v>302</v>
      </c>
      <c r="C1235" s="44" t="s">
        <v>148</v>
      </c>
      <c r="D1235" s="45" t="s">
        <v>378</v>
      </c>
      <c r="E1235" s="20">
        <v>71</v>
      </c>
      <c r="F1235" s="20">
        <v>2018</v>
      </c>
      <c r="G1235" s="20">
        <v>2</v>
      </c>
      <c r="H1235" s="20" t="s">
        <v>264</v>
      </c>
      <c r="I1235" s="20" t="s">
        <v>58</v>
      </c>
      <c r="J1235" s="20">
        <v>6</v>
      </c>
      <c r="K1235" s="35">
        <v>312756</v>
      </c>
      <c r="L1235" s="35">
        <v>5220</v>
      </c>
      <c r="M1235" s="35">
        <v>614</v>
      </c>
      <c r="N1235" s="35">
        <v>614</v>
      </c>
      <c r="O1235" s="35">
        <v>107223</v>
      </c>
      <c r="P1235" s="35">
        <v>835393</v>
      </c>
      <c r="Q1235" s="35">
        <v>473353</v>
      </c>
      <c r="R1235" s="35">
        <v>21320</v>
      </c>
    </row>
    <row r="1236" spans="1:18" ht="13.5" customHeight="1">
      <c r="A1236" s="20">
        <v>1232</v>
      </c>
      <c r="B1236" s="45" t="s">
        <v>302</v>
      </c>
      <c r="C1236" s="21" t="s">
        <v>148</v>
      </c>
      <c r="D1236" s="45" t="s">
        <v>378</v>
      </c>
      <c r="E1236" s="20">
        <v>71</v>
      </c>
      <c r="F1236" s="20">
        <v>2018</v>
      </c>
      <c r="G1236" s="20">
        <v>3</v>
      </c>
      <c r="H1236" s="20" t="s">
        <v>256</v>
      </c>
      <c r="I1236" s="20" t="s">
        <v>55</v>
      </c>
      <c r="J1236" s="20">
        <v>9</v>
      </c>
      <c r="K1236" s="37">
        <v>405463</v>
      </c>
      <c r="L1236" s="37">
        <v>2578</v>
      </c>
      <c r="M1236" s="37">
        <v>-24833</v>
      </c>
      <c r="N1236" s="37">
        <v>-51052</v>
      </c>
      <c r="O1236" s="37">
        <v>97417</v>
      </c>
      <c r="P1236" s="37">
        <v>681709</v>
      </c>
      <c r="Q1236" s="37">
        <v>371337</v>
      </c>
      <c r="R1236" s="35">
        <v>21320</v>
      </c>
    </row>
    <row r="1237" spans="1:18" ht="13.5" customHeight="1">
      <c r="A1237" s="20">
        <v>1233</v>
      </c>
      <c r="B1237" s="45" t="s">
        <v>302</v>
      </c>
      <c r="C1237" s="21" t="s">
        <v>148</v>
      </c>
      <c r="D1237" s="45" t="s">
        <v>378</v>
      </c>
      <c r="E1237" s="20">
        <v>71</v>
      </c>
      <c r="F1237" s="20">
        <v>2018</v>
      </c>
      <c r="G1237" s="20">
        <v>4</v>
      </c>
      <c r="H1237" s="20" t="s">
        <v>265</v>
      </c>
      <c r="I1237" s="20" t="s">
        <v>56</v>
      </c>
      <c r="J1237" s="20">
        <v>12</v>
      </c>
      <c r="K1237" s="37">
        <v>534611</v>
      </c>
      <c r="L1237" s="37">
        <v>-245229</v>
      </c>
      <c r="M1237" s="37">
        <v>-262589</v>
      </c>
      <c r="N1237" s="37">
        <v>-262589</v>
      </c>
      <c r="O1237" s="37">
        <v>93848</v>
      </c>
      <c r="P1237" s="37">
        <v>475731</v>
      </c>
      <c r="Q1237" s="37">
        <v>376896</v>
      </c>
      <c r="R1237" s="35">
        <v>21320</v>
      </c>
    </row>
    <row r="1238" spans="1:18" ht="13.5" customHeight="1">
      <c r="A1238" s="20">
        <v>1234</v>
      </c>
      <c r="B1238" s="45" t="s">
        <v>302</v>
      </c>
      <c r="C1238" s="21" t="s">
        <v>148</v>
      </c>
      <c r="D1238" s="45" t="s">
        <v>378</v>
      </c>
      <c r="E1238" s="20">
        <v>71</v>
      </c>
      <c r="F1238" s="20">
        <v>2019</v>
      </c>
      <c r="G1238" s="20">
        <v>1</v>
      </c>
      <c r="H1238" s="20" t="s">
        <v>277</v>
      </c>
      <c r="I1238" s="20" t="s">
        <v>57</v>
      </c>
      <c r="J1238" s="20">
        <v>3</v>
      </c>
      <c r="K1238" s="37">
        <v>83529</v>
      </c>
      <c r="L1238" s="37">
        <v>-74260</v>
      </c>
      <c r="M1238" s="37">
        <v>-22762</v>
      </c>
      <c r="N1238" s="37">
        <v>-22762</v>
      </c>
      <c r="O1238" s="37">
        <v>91100</v>
      </c>
      <c r="P1238" s="37">
        <v>488712</v>
      </c>
      <c r="Q1238" s="37">
        <v>381934</v>
      </c>
      <c r="R1238" s="35">
        <v>21320</v>
      </c>
    </row>
    <row r="1239" spans="1:18" ht="13.5" customHeight="1">
      <c r="A1239" s="20">
        <v>1235</v>
      </c>
      <c r="B1239" s="45" t="s">
        <v>302</v>
      </c>
      <c r="C1239" s="21" t="s">
        <v>148</v>
      </c>
      <c r="D1239" s="45" t="s">
        <v>378</v>
      </c>
      <c r="E1239" s="20">
        <v>71</v>
      </c>
      <c r="F1239" s="20">
        <v>2019</v>
      </c>
      <c r="G1239" s="20">
        <v>2</v>
      </c>
      <c r="H1239" s="20" t="s">
        <v>278</v>
      </c>
      <c r="I1239" s="20" t="s">
        <v>58</v>
      </c>
      <c r="J1239" s="20">
        <v>6</v>
      </c>
      <c r="K1239" s="37">
        <v>89517</v>
      </c>
      <c r="L1239" s="37">
        <v>-108126</v>
      </c>
      <c r="M1239" s="37">
        <v>-59410</v>
      </c>
      <c r="N1239" s="37">
        <v>-59410</v>
      </c>
      <c r="O1239" s="37">
        <v>91100</v>
      </c>
      <c r="P1239" s="37">
        <v>436047</v>
      </c>
      <c r="Q1239" s="37">
        <v>365917</v>
      </c>
      <c r="R1239" s="35">
        <v>21320</v>
      </c>
    </row>
    <row r="1240" spans="1:18" ht="13.5" customHeight="1">
      <c r="A1240" s="20">
        <v>1236</v>
      </c>
      <c r="B1240" s="45" t="s">
        <v>302</v>
      </c>
      <c r="C1240" s="21" t="s">
        <v>148</v>
      </c>
      <c r="D1240" s="45" t="s">
        <v>378</v>
      </c>
      <c r="E1240" s="20">
        <v>71</v>
      </c>
      <c r="F1240" s="20">
        <v>2019</v>
      </c>
      <c r="G1240" s="20">
        <v>3</v>
      </c>
      <c r="H1240" s="20" t="s">
        <v>279</v>
      </c>
      <c r="I1240" s="20" t="s">
        <v>55</v>
      </c>
      <c r="J1240" s="20">
        <v>9</v>
      </c>
      <c r="K1240" s="37">
        <v>89517</v>
      </c>
      <c r="L1240" s="37">
        <v>-155230</v>
      </c>
      <c r="M1240" s="37">
        <v>-106514</v>
      </c>
      <c r="N1240" s="37">
        <v>-106514</v>
      </c>
      <c r="O1240" s="37">
        <v>91100</v>
      </c>
      <c r="P1240" s="37">
        <v>393117</v>
      </c>
      <c r="Q1240" s="37">
        <v>370091</v>
      </c>
      <c r="R1240" s="35">
        <v>21320</v>
      </c>
    </row>
    <row r="1241" spans="1:18" ht="13.5" customHeight="1">
      <c r="A1241" s="20">
        <v>1237</v>
      </c>
      <c r="B1241" s="45" t="s">
        <v>302</v>
      </c>
      <c r="C1241" s="21" t="s">
        <v>148</v>
      </c>
      <c r="D1241" s="45" t="s">
        <v>378</v>
      </c>
      <c r="E1241" s="20">
        <v>71</v>
      </c>
      <c r="F1241" s="20">
        <v>2019</v>
      </c>
      <c r="G1241" s="20">
        <v>4</v>
      </c>
      <c r="H1241" s="20" t="s">
        <v>281</v>
      </c>
      <c r="I1241" s="20" t="s">
        <v>56</v>
      </c>
      <c r="J1241" s="20">
        <v>12</v>
      </c>
      <c r="K1241" s="37">
        <v>90517</v>
      </c>
      <c r="L1241" s="37">
        <v>-311537</v>
      </c>
      <c r="M1241" s="37">
        <v>-312232</v>
      </c>
      <c r="N1241" s="37">
        <v>-312232</v>
      </c>
      <c r="O1241" s="37">
        <v>29250</v>
      </c>
      <c r="P1241" s="37">
        <v>173542</v>
      </c>
      <c r="Q1241" s="37">
        <v>386939</v>
      </c>
      <c r="R1241" s="37">
        <v>21320</v>
      </c>
    </row>
    <row r="1242" spans="1:18" ht="13.5" customHeight="1">
      <c r="A1242" s="20">
        <v>1238</v>
      </c>
      <c r="B1242" s="45" t="s">
        <v>302</v>
      </c>
      <c r="C1242" s="21" t="s">
        <v>148</v>
      </c>
      <c r="D1242" s="45" t="s">
        <v>378</v>
      </c>
      <c r="E1242" s="20">
        <v>71</v>
      </c>
      <c r="F1242" s="20">
        <v>2020</v>
      </c>
      <c r="G1242" s="20">
        <v>1</v>
      </c>
      <c r="H1242" s="20" t="s">
        <v>309</v>
      </c>
      <c r="I1242" s="20" t="s">
        <v>57</v>
      </c>
      <c r="J1242" s="20">
        <v>3</v>
      </c>
      <c r="K1242" s="37"/>
      <c r="L1242" s="37">
        <v>-25870</v>
      </c>
      <c r="M1242" s="37">
        <v>-25870</v>
      </c>
      <c r="N1242" s="37">
        <v>-25870</v>
      </c>
      <c r="O1242" s="37">
        <v>29250</v>
      </c>
      <c r="P1242" s="37">
        <v>151112</v>
      </c>
      <c r="Q1242" s="37">
        <v>386938</v>
      </c>
      <c r="R1242" s="37"/>
    </row>
    <row r="1243" spans="1:18" ht="13.5" customHeight="1">
      <c r="A1243" s="20">
        <v>1239</v>
      </c>
      <c r="B1243" s="45" t="s">
        <v>302</v>
      </c>
      <c r="C1243" s="21" t="s">
        <v>148</v>
      </c>
      <c r="D1243" s="45" t="s">
        <v>378</v>
      </c>
      <c r="E1243" s="20">
        <v>71</v>
      </c>
      <c r="F1243" s="46">
        <v>2020</v>
      </c>
      <c r="G1243" s="49">
        <v>2</v>
      </c>
      <c r="H1243" s="20" t="s">
        <v>310</v>
      </c>
      <c r="I1243" s="20" t="s">
        <v>58</v>
      </c>
      <c r="J1243" s="20">
        <v>6</v>
      </c>
      <c r="K1243" s="37"/>
      <c r="L1243" s="37">
        <v>-30811</v>
      </c>
      <c r="M1243" s="37">
        <v>-30811</v>
      </c>
      <c r="N1243" s="37">
        <v>-30811</v>
      </c>
      <c r="O1243" s="37">
        <v>29250</v>
      </c>
      <c r="P1243" s="37">
        <v>651613</v>
      </c>
      <c r="Q1243" s="37"/>
      <c r="R1243" s="37"/>
    </row>
    <row r="1244" spans="1:18" ht="13.5" customHeight="1">
      <c r="A1244" s="20">
        <v>1240</v>
      </c>
      <c r="B1244" s="45" t="s">
        <v>302</v>
      </c>
      <c r="C1244" s="21" t="s">
        <v>148</v>
      </c>
      <c r="D1244" s="45" t="s">
        <v>378</v>
      </c>
      <c r="E1244" s="20">
        <v>71</v>
      </c>
      <c r="F1244" s="46">
        <v>2020</v>
      </c>
      <c r="G1244" s="46">
        <v>3</v>
      </c>
      <c r="H1244" s="47" t="s">
        <v>311</v>
      </c>
      <c r="I1244" s="47" t="s">
        <v>55</v>
      </c>
      <c r="J1244" s="46">
        <v>9</v>
      </c>
      <c r="K1244" s="37"/>
      <c r="L1244" s="37">
        <v>-57352</v>
      </c>
      <c r="M1244" s="37">
        <v>-57352</v>
      </c>
      <c r="N1244" s="37">
        <v>-57352</v>
      </c>
      <c r="O1244" s="37">
        <v>29250</v>
      </c>
      <c r="P1244" s="37">
        <v>329491</v>
      </c>
      <c r="Q1244" s="37">
        <v>600239</v>
      </c>
      <c r="R1244" s="37">
        <v>21320</v>
      </c>
    </row>
    <row r="1245" spans="1:18" ht="13.5" customHeight="1">
      <c r="A1245" s="20">
        <v>1241</v>
      </c>
      <c r="B1245" s="45" t="s">
        <v>295</v>
      </c>
      <c r="C1245" s="44" t="s">
        <v>149</v>
      </c>
      <c r="D1245" s="45" t="s">
        <v>379</v>
      </c>
      <c r="E1245" s="20">
        <v>72</v>
      </c>
      <c r="F1245" s="20">
        <v>2015</v>
      </c>
      <c r="G1245" s="20">
        <v>1</v>
      </c>
      <c r="H1245" s="20" t="s">
        <v>202</v>
      </c>
      <c r="I1245" s="20" t="s">
        <v>43</v>
      </c>
      <c r="J1245" s="20">
        <v>3</v>
      </c>
      <c r="K1245" s="35">
        <v>79015634</v>
      </c>
      <c r="L1245" s="35">
        <v>32652798</v>
      </c>
      <c r="M1245" s="35">
        <v>26563884</v>
      </c>
      <c r="N1245" s="35">
        <v>27402262</v>
      </c>
      <c r="O1245" s="35">
        <v>77951397</v>
      </c>
      <c r="P1245" s="35">
        <v>2484884503</v>
      </c>
      <c r="Q1245" s="35">
        <v>2127196464</v>
      </c>
      <c r="R1245" s="35">
        <v>14715590</v>
      </c>
    </row>
    <row r="1246" spans="1:18" ht="13.5" customHeight="1">
      <c r="A1246" s="20">
        <v>1242</v>
      </c>
      <c r="B1246" s="45" t="s">
        <v>295</v>
      </c>
      <c r="C1246" s="44" t="s">
        <v>149</v>
      </c>
      <c r="D1246" s="45" t="s">
        <v>379</v>
      </c>
      <c r="E1246" s="20">
        <v>72</v>
      </c>
      <c r="F1246" s="20">
        <v>2015</v>
      </c>
      <c r="G1246" s="20">
        <v>2</v>
      </c>
      <c r="H1246" s="20" t="s">
        <v>203</v>
      </c>
      <c r="I1246" s="20" t="s">
        <v>44</v>
      </c>
      <c r="J1246" s="20">
        <v>6</v>
      </c>
      <c r="K1246" s="35">
        <v>152995735</v>
      </c>
      <c r="L1246" s="35">
        <v>63111967</v>
      </c>
      <c r="M1246" s="35">
        <v>53373581</v>
      </c>
      <c r="N1246" s="35">
        <v>53373581</v>
      </c>
      <c r="O1246" s="35">
        <v>78409150</v>
      </c>
      <c r="P1246" s="35">
        <v>2544793438</v>
      </c>
      <c r="Q1246" s="35">
        <v>2159796073</v>
      </c>
      <c r="R1246" s="35">
        <v>14715590</v>
      </c>
    </row>
    <row r="1247" spans="1:18" ht="13.5" customHeight="1">
      <c r="A1247" s="20">
        <v>1243</v>
      </c>
      <c r="B1247" s="45" t="s">
        <v>295</v>
      </c>
      <c r="C1247" s="44" t="s">
        <v>149</v>
      </c>
      <c r="D1247" s="45" t="s">
        <v>379</v>
      </c>
      <c r="E1247" s="20">
        <v>72</v>
      </c>
      <c r="F1247" s="20">
        <v>2015</v>
      </c>
      <c r="G1247" s="20">
        <v>3</v>
      </c>
      <c r="H1247" s="20" t="s">
        <v>204</v>
      </c>
      <c r="I1247" s="20" t="s">
        <v>51</v>
      </c>
      <c r="J1247" s="20">
        <v>9</v>
      </c>
      <c r="K1247" s="35">
        <v>229372453</v>
      </c>
      <c r="L1247" s="35">
        <v>92062175</v>
      </c>
      <c r="M1247" s="35">
        <v>75160044</v>
      </c>
      <c r="N1247" s="35">
        <v>75160044</v>
      </c>
      <c r="O1247" s="35">
        <v>80397919</v>
      </c>
      <c r="P1247" s="35">
        <v>2458447292</v>
      </c>
      <c r="Q1247" s="35">
        <v>2057778089</v>
      </c>
      <c r="R1247" s="35">
        <v>14715590</v>
      </c>
    </row>
    <row r="1248" spans="1:18" ht="13.5" customHeight="1">
      <c r="A1248" s="20">
        <v>1244</v>
      </c>
      <c r="B1248" s="45" t="s">
        <v>295</v>
      </c>
      <c r="C1248" s="44" t="s">
        <v>149</v>
      </c>
      <c r="D1248" s="45" t="s">
        <v>379</v>
      </c>
      <c r="E1248" s="20">
        <v>72</v>
      </c>
      <c r="F1248" s="20">
        <v>2015</v>
      </c>
      <c r="G1248" s="20">
        <v>4</v>
      </c>
      <c r="H1248" s="20" t="s">
        <v>205</v>
      </c>
      <c r="I1248" s="20" t="s">
        <v>46</v>
      </c>
      <c r="J1248" s="20">
        <v>12</v>
      </c>
      <c r="K1248" s="35">
        <v>301850111</v>
      </c>
      <c r="L1248" s="35">
        <v>120695000</v>
      </c>
      <c r="M1248" s="35">
        <v>99437000</v>
      </c>
      <c r="N1248" s="35">
        <v>101223000</v>
      </c>
      <c r="O1248" s="35">
        <v>87988778</v>
      </c>
      <c r="P1248" s="35">
        <v>2524593709</v>
      </c>
      <c r="Q1248" s="35">
        <v>2111031771</v>
      </c>
      <c r="R1248" s="35">
        <v>14715590</v>
      </c>
    </row>
    <row r="1249" spans="1:18" ht="13.5" customHeight="1">
      <c r="A1249" s="20">
        <v>1245</v>
      </c>
      <c r="B1249" s="45" t="s">
        <v>295</v>
      </c>
      <c r="C1249" s="44" t="s">
        <v>149</v>
      </c>
      <c r="D1249" s="45" t="s">
        <v>379</v>
      </c>
      <c r="E1249" s="20">
        <v>72</v>
      </c>
      <c r="F1249" s="20">
        <v>2016</v>
      </c>
      <c r="G1249" s="20">
        <v>1</v>
      </c>
      <c r="H1249" s="20" t="s">
        <v>206</v>
      </c>
      <c r="I1249" s="20" t="s">
        <v>43</v>
      </c>
      <c r="J1249" s="20">
        <v>3</v>
      </c>
      <c r="K1249" s="35">
        <v>75394191</v>
      </c>
      <c r="L1249" s="35">
        <v>30675985</v>
      </c>
      <c r="M1249" s="35">
        <v>25614448</v>
      </c>
      <c r="N1249" s="35">
        <v>20325451</v>
      </c>
      <c r="O1249" s="35">
        <v>86783702</v>
      </c>
      <c r="P1249" s="35">
        <v>2655568318</v>
      </c>
      <c r="Q1249" s="35">
        <v>2222156806</v>
      </c>
      <c r="R1249" s="35">
        <v>14715590</v>
      </c>
    </row>
    <row r="1250" spans="1:18" ht="13.5" customHeight="1">
      <c r="A1250" s="20">
        <v>1246</v>
      </c>
      <c r="B1250" s="45" t="s">
        <v>295</v>
      </c>
      <c r="C1250" s="44" t="s">
        <v>149</v>
      </c>
      <c r="D1250" s="45" t="s">
        <v>379</v>
      </c>
      <c r="E1250" s="20">
        <v>72</v>
      </c>
      <c r="F1250" s="20">
        <v>2016</v>
      </c>
      <c r="G1250" s="20">
        <v>2</v>
      </c>
      <c r="H1250" s="20" t="s">
        <v>207</v>
      </c>
      <c r="I1250" s="20" t="s">
        <v>44</v>
      </c>
      <c r="J1250" s="20">
        <v>6</v>
      </c>
      <c r="K1250" s="35">
        <v>207760962</v>
      </c>
      <c r="L1250" s="35">
        <v>85688338</v>
      </c>
      <c r="M1250" s="35">
        <v>71767621</v>
      </c>
      <c r="N1250" s="35">
        <v>79425537</v>
      </c>
      <c r="O1250" s="35">
        <v>90066050</v>
      </c>
      <c r="P1250" s="35">
        <v>2930996415</v>
      </c>
      <c r="Q1250" s="35">
        <v>2478196402</v>
      </c>
      <c r="R1250" s="35">
        <v>14715590</v>
      </c>
    </row>
    <row r="1251" spans="1:18" ht="13.5" customHeight="1">
      <c r="A1251" s="20">
        <v>1247</v>
      </c>
      <c r="B1251" s="45" t="s">
        <v>295</v>
      </c>
      <c r="C1251" s="44" t="s">
        <v>149</v>
      </c>
      <c r="D1251" s="45" t="s">
        <v>379</v>
      </c>
      <c r="E1251" s="20">
        <v>72</v>
      </c>
      <c r="F1251" s="20">
        <v>2016</v>
      </c>
      <c r="G1251" s="20">
        <v>3</v>
      </c>
      <c r="H1251" s="20" t="s">
        <v>208</v>
      </c>
      <c r="I1251" s="20" t="s">
        <v>51</v>
      </c>
      <c r="J1251" s="20">
        <v>9</v>
      </c>
      <c r="K1251" s="35">
        <v>329283637</v>
      </c>
      <c r="L1251" s="35">
        <v>137991102</v>
      </c>
      <c r="M1251" s="35">
        <v>117081287</v>
      </c>
      <c r="N1251" s="35">
        <v>129055479</v>
      </c>
      <c r="O1251" s="35">
        <v>93712699</v>
      </c>
      <c r="P1251" s="35">
        <v>3092855714</v>
      </c>
      <c r="Q1251" s="35">
        <v>2600657436</v>
      </c>
      <c r="R1251" s="35">
        <v>14715590</v>
      </c>
    </row>
    <row r="1252" spans="1:18" ht="13.5" customHeight="1">
      <c r="A1252" s="20">
        <v>1248</v>
      </c>
      <c r="B1252" s="45" t="s">
        <v>295</v>
      </c>
      <c r="C1252" s="44" t="s">
        <v>149</v>
      </c>
      <c r="D1252" s="45" t="s">
        <v>379</v>
      </c>
      <c r="E1252" s="20">
        <v>72</v>
      </c>
      <c r="F1252" s="20">
        <v>2016</v>
      </c>
      <c r="G1252" s="20">
        <v>4</v>
      </c>
      <c r="H1252" s="20" t="s">
        <v>209</v>
      </c>
      <c r="I1252" s="20" t="s">
        <v>46</v>
      </c>
      <c r="J1252" s="20">
        <v>12</v>
      </c>
      <c r="K1252" s="35">
        <v>414615587</v>
      </c>
      <c r="L1252" s="35">
        <v>165136461</v>
      </c>
      <c r="M1252" s="35">
        <v>132280655</v>
      </c>
      <c r="N1252" s="35">
        <v>144644045</v>
      </c>
      <c r="O1252" s="35">
        <v>93488055</v>
      </c>
      <c r="P1252" s="35">
        <v>3116393439</v>
      </c>
      <c r="Q1252" s="35">
        <v>2611490604</v>
      </c>
      <c r="R1252" s="35">
        <v>14715590</v>
      </c>
    </row>
    <row r="1253" spans="1:18" ht="13.5" customHeight="1">
      <c r="A1253" s="20">
        <v>1249</v>
      </c>
      <c r="B1253" s="45" t="s">
        <v>295</v>
      </c>
      <c r="C1253" s="44" t="s">
        <v>149</v>
      </c>
      <c r="D1253" s="45" t="s">
        <v>379</v>
      </c>
      <c r="E1253" s="20">
        <v>72</v>
      </c>
      <c r="F1253" s="20">
        <v>2017</v>
      </c>
      <c r="G1253" s="20">
        <v>1</v>
      </c>
      <c r="H1253" s="20" t="s">
        <v>210</v>
      </c>
      <c r="I1253" s="20" t="s">
        <v>43</v>
      </c>
      <c r="J1253" s="20">
        <v>3</v>
      </c>
      <c r="K1253" s="35">
        <v>104130379</v>
      </c>
      <c r="L1253" s="35">
        <v>50392075</v>
      </c>
      <c r="M1253" s="35">
        <v>41477409</v>
      </c>
      <c r="N1253" s="35">
        <v>42045741</v>
      </c>
      <c r="O1253" s="35">
        <v>92956041</v>
      </c>
      <c r="P1253" s="35">
        <v>3164817327</v>
      </c>
      <c r="Q1253" s="35">
        <v>2617897967</v>
      </c>
      <c r="R1253" s="35">
        <v>14715590</v>
      </c>
    </row>
    <row r="1254" spans="1:18" ht="13.5" customHeight="1">
      <c r="A1254" s="20">
        <v>1250</v>
      </c>
      <c r="B1254" s="45" t="s">
        <v>295</v>
      </c>
      <c r="C1254" s="44" t="s">
        <v>149</v>
      </c>
      <c r="D1254" s="45" t="s">
        <v>379</v>
      </c>
      <c r="E1254" s="20">
        <v>72</v>
      </c>
      <c r="F1254" s="20">
        <v>2017</v>
      </c>
      <c r="G1254" s="20">
        <v>2</v>
      </c>
      <c r="H1254" s="20" t="s">
        <v>212</v>
      </c>
      <c r="I1254" s="20" t="s">
        <v>44</v>
      </c>
      <c r="J1254" s="20">
        <v>6</v>
      </c>
      <c r="K1254" s="35">
        <v>214097579</v>
      </c>
      <c r="L1254" s="35">
        <v>101100510</v>
      </c>
      <c r="M1254" s="35">
        <v>83679408</v>
      </c>
      <c r="N1254" s="35">
        <v>84848711</v>
      </c>
      <c r="O1254" s="35">
        <v>93163659</v>
      </c>
      <c r="P1254" s="35">
        <v>3232237841</v>
      </c>
      <c r="Q1254" s="35">
        <v>2694239967</v>
      </c>
      <c r="R1254" s="35">
        <v>14715590</v>
      </c>
    </row>
    <row r="1255" spans="1:18" ht="13.5" customHeight="1">
      <c r="A1255" s="20">
        <v>1251</v>
      </c>
      <c r="B1255" s="45" t="s">
        <v>295</v>
      </c>
      <c r="C1255" s="44" t="s">
        <v>149</v>
      </c>
      <c r="D1255" s="45" t="s">
        <v>379</v>
      </c>
      <c r="E1255" s="20">
        <v>72</v>
      </c>
      <c r="F1255" s="20">
        <v>2017</v>
      </c>
      <c r="G1255" s="20">
        <v>3</v>
      </c>
      <c r="H1255" s="20" t="s">
        <v>213</v>
      </c>
      <c r="I1255" s="20" t="s">
        <v>51</v>
      </c>
      <c r="J1255" s="20">
        <v>9</v>
      </c>
      <c r="K1255" s="35">
        <v>309913337</v>
      </c>
      <c r="L1255" s="35">
        <v>150032641</v>
      </c>
      <c r="M1255" s="35">
        <v>125577820</v>
      </c>
      <c r="N1255" s="35">
        <v>128219548</v>
      </c>
      <c r="O1255" s="35">
        <v>95146678</v>
      </c>
      <c r="P1255" s="35">
        <v>3212944088</v>
      </c>
      <c r="Q1255" s="35">
        <v>2631035403</v>
      </c>
      <c r="R1255" s="35">
        <v>14715590</v>
      </c>
    </row>
    <row r="1256" spans="1:18" ht="13.5" customHeight="1">
      <c r="A1256" s="20">
        <v>1252</v>
      </c>
      <c r="B1256" s="45" t="s">
        <v>295</v>
      </c>
      <c r="C1256" s="44" t="s">
        <v>149</v>
      </c>
      <c r="D1256" s="45" t="s">
        <v>379</v>
      </c>
      <c r="E1256" s="20">
        <v>72</v>
      </c>
      <c r="F1256" s="20">
        <v>2017</v>
      </c>
      <c r="G1256" s="20">
        <v>4</v>
      </c>
      <c r="H1256" s="20" t="s">
        <v>211</v>
      </c>
      <c r="I1256" s="20" t="s">
        <v>46</v>
      </c>
      <c r="J1256" s="20">
        <v>12</v>
      </c>
      <c r="K1256" s="35">
        <v>419226271</v>
      </c>
      <c r="L1256" s="35">
        <v>200242020</v>
      </c>
      <c r="M1256" s="35">
        <v>170469633</v>
      </c>
      <c r="N1256" s="35">
        <v>179888762</v>
      </c>
      <c r="O1256" s="35">
        <v>98669998</v>
      </c>
      <c r="P1256" s="35">
        <v>3351096659</v>
      </c>
      <c r="Q1256" s="35">
        <v>2725928864</v>
      </c>
      <c r="R1256" s="35">
        <v>14715590</v>
      </c>
    </row>
    <row r="1257" spans="1:18" ht="13.5" customHeight="1">
      <c r="A1257" s="20">
        <v>1253</v>
      </c>
      <c r="B1257" s="45" t="s">
        <v>295</v>
      </c>
      <c r="C1257" s="44" t="s">
        <v>149</v>
      </c>
      <c r="D1257" s="45" t="s">
        <v>379</v>
      </c>
      <c r="E1257" s="20">
        <v>72</v>
      </c>
      <c r="F1257" s="20">
        <v>2018</v>
      </c>
      <c r="G1257" s="20">
        <v>1</v>
      </c>
      <c r="H1257" s="20" t="s">
        <v>257</v>
      </c>
      <c r="I1257" s="20" t="s">
        <v>43</v>
      </c>
      <c r="J1257" s="20">
        <v>3</v>
      </c>
      <c r="K1257" s="35">
        <v>108120897</v>
      </c>
      <c r="L1257" s="35">
        <v>52624294</v>
      </c>
      <c r="M1257" s="35">
        <v>44670017</v>
      </c>
      <c r="N1257" s="35">
        <v>44833881</v>
      </c>
      <c r="O1257" s="35">
        <v>102627553</v>
      </c>
      <c r="P1257" s="35">
        <v>3506803849</v>
      </c>
      <c r="Q1257" s="35">
        <v>2971681344</v>
      </c>
      <c r="R1257" s="35">
        <v>14715590</v>
      </c>
    </row>
    <row r="1258" spans="1:18" ht="13.5" customHeight="1">
      <c r="A1258" s="20">
        <v>1254</v>
      </c>
      <c r="B1258" s="45" t="s">
        <v>295</v>
      </c>
      <c r="C1258" s="44" t="s">
        <v>149</v>
      </c>
      <c r="D1258" s="45" t="s">
        <v>379</v>
      </c>
      <c r="E1258" s="20">
        <v>72</v>
      </c>
      <c r="F1258" s="20">
        <v>2018</v>
      </c>
      <c r="G1258" s="20">
        <v>2</v>
      </c>
      <c r="H1258" s="20" t="s">
        <v>264</v>
      </c>
      <c r="I1258" s="20" t="s">
        <v>44</v>
      </c>
      <c r="J1258" s="20">
        <v>6</v>
      </c>
      <c r="K1258" s="37">
        <v>224622903</v>
      </c>
      <c r="L1258" s="37">
        <v>109632617</v>
      </c>
      <c r="M1258" s="37">
        <v>95581580</v>
      </c>
      <c r="N1258" s="37">
        <v>94377765</v>
      </c>
      <c r="O1258" s="37">
        <v>106030951</v>
      </c>
      <c r="P1258" s="37">
        <v>3548870761</v>
      </c>
      <c r="Q1258" s="37">
        <v>3051788768</v>
      </c>
      <c r="R1258" s="37">
        <v>14715590</v>
      </c>
    </row>
    <row r="1259" spans="1:18" ht="13.5" customHeight="1">
      <c r="A1259" s="20">
        <v>1255</v>
      </c>
      <c r="B1259" s="45" t="s">
        <v>295</v>
      </c>
      <c r="C1259" s="44" t="s">
        <v>149</v>
      </c>
      <c r="D1259" s="45" t="s">
        <v>379</v>
      </c>
      <c r="E1259" s="20">
        <v>72</v>
      </c>
      <c r="F1259" s="20">
        <v>2018</v>
      </c>
      <c r="G1259" s="20">
        <v>3</v>
      </c>
      <c r="H1259" s="20" t="s">
        <v>256</v>
      </c>
      <c r="I1259" s="20" t="s">
        <v>51</v>
      </c>
      <c r="J1259" s="20">
        <v>9</v>
      </c>
      <c r="K1259" s="37">
        <v>337269997</v>
      </c>
      <c r="L1259" s="37">
        <v>164245747</v>
      </c>
      <c r="M1259" s="37">
        <v>142223528</v>
      </c>
      <c r="N1259" s="37">
        <v>140203723</v>
      </c>
      <c r="O1259" s="37">
        <v>109027164</v>
      </c>
      <c r="P1259" s="37">
        <v>3433197078</v>
      </c>
      <c r="Q1259" s="37">
        <v>2898900921</v>
      </c>
      <c r="R1259" s="37">
        <v>14715590</v>
      </c>
    </row>
    <row r="1260" spans="1:18" ht="13.5" customHeight="1">
      <c r="A1260" s="20">
        <v>1256</v>
      </c>
      <c r="B1260" s="45" t="s">
        <v>295</v>
      </c>
      <c r="C1260" s="44" t="s">
        <v>149</v>
      </c>
      <c r="D1260" s="45" t="s">
        <v>379</v>
      </c>
      <c r="E1260" s="20">
        <v>72</v>
      </c>
      <c r="F1260" s="20">
        <v>2018</v>
      </c>
      <c r="G1260" s="20">
        <v>4</v>
      </c>
      <c r="H1260" s="20" t="s">
        <v>265</v>
      </c>
      <c r="I1260" s="20" t="s">
        <v>46</v>
      </c>
      <c r="J1260" s="20">
        <v>12</v>
      </c>
      <c r="K1260" s="37">
        <v>437698969</v>
      </c>
      <c r="L1260" s="37">
        <v>215586770</v>
      </c>
      <c r="M1260" s="37">
        <v>184639594</v>
      </c>
      <c r="N1260" s="37">
        <v>187565754</v>
      </c>
      <c r="O1260" s="37">
        <v>111825917</v>
      </c>
      <c r="P1260" s="37">
        <v>3287342641</v>
      </c>
      <c r="Q1260" s="37">
        <v>2711775294</v>
      </c>
      <c r="R1260" s="37">
        <v>14715590</v>
      </c>
    </row>
    <row r="1261" spans="1:18" ht="13.5" customHeight="1">
      <c r="A1261" s="20">
        <v>1257</v>
      </c>
      <c r="B1261" s="45" t="s">
        <v>295</v>
      </c>
      <c r="C1261" s="44" t="s">
        <v>149</v>
      </c>
      <c r="D1261" s="45" t="s">
        <v>379</v>
      </c>
      <c r="E1261" s="20">
        <v>72</v>
      </c>
      <c r="F1261" s="20">
        <v>2019</v>
      </c>
      <c r="G1261" s="20">
        <v>1</v>
      </c>
      <c r="H1261" s="20" t="s">
        <v>277</v>
      </c>
      <c r="I1261" s="20" t="s">
        <v>43</v>
      </c>
      <c r="J1261" s="20">
        <v>3</v>
      </c>
      <c r="K1261" s="37">
        <v>110328324</v>
      </c>
      <c r="L1261" s="37">
        <v>56984874</v>
      </c>
      <c r="M1261" s="37">
        <v>49302756</v>
      </c>
      <c r="N1261" s="37">
        <v>51609794</v>
      </c>
      <c r="O1261" s="37">
        <v>113536308</v>
      </c>
      <c r="P1261" s="37">
        <v>3555918321</v>
      </c>
      <c r="Q1261" s="37">
        <v>2928741180</v>
      </c>
      <c r="R1261" s="37">
        <v>14715590</v>
      </c>
    </row>
    <row r="1262" spans="1:18" ht="13.5" customHeight="1">
      <c r="A1262" s="20">
        <v>1258</v>
      </c>
      <c r="B1262" s="45" t="s">
        <v>295</v>
      </c>
      <c r="C1262" s="44" t="s">
        <v>149</v>
      </c>
      <c r="D1262" s="45" t="s">
        <v>379</v>
      </c>
      <c r="E1262" s="20">
        <v>72</v>
      </c>
      <c r="F1262" s="20">
        <v>2019</v>
      </c>
      <c r="G1262" s="20">
        <v>2</v>
      </c>
      <c r="H1262" s="20" t="s">
        <v>278</v>
      </c>
      <c r="I1262" s="20" t="s">
        <v>44</v>
      </c>
      <c r="J1262" s="20">
        <v>6</v>
      </c>
      <c r="K1262" s="37">
        <v>221909000</v>
      </c>
      <c r="L1262" s="37">
        <v>115787000</v>
      </c>
      <c r="M1262" s="37">
        <v>99133000</v>
      </c>
      <c r="N1262" s="37">
        <v>100172000</v>
      </c>
      <c r="O1262" s="37">
        <v>131363000</v>
      </c>
      <c r="P1262" s="37">
        <v>3598112000</v>
      </c>
      <c r="Q1262" s="37">
        <v>2995102000</v>
      </c>
      <c r="R1262" s="37">
        <v>14716000</v>
      </c>
    </row>
    <row r="1263" spans="1:18" ht="13.5" customHeight="1">
      <c r="A1263" s="20">
        <v>1259</v>
      </c>
      <c r="B1263" s="45" t="s">
        <v>295</v>
      </c>
      <c r="C1263" s="44" t="s">
        <v>149</v>
      </c>
      <c r="D1263" s="45" t="s">
        <v>379</v>
      </c>
      <c r="E1263" s="20">
        <v>72</v>
      </c>
      <c r="F1263" s="20">
        <v>2019</v>
      </c>
      <c r="G1263" s="20">
        <v>3</v>
      </c>
      <c r="H1263" s="20" t="s">
        <v>279</v>
      </c>
      <c r="I1263" s="20" t="s">
        <v>51</v>
      </c>
      <c r="J1263" s="20">
        <v>9</v>
      </c>
      <c r="K1263" s="37">
        <v>321199103</v>
      </c>
      <c r="L1263" s="37">
        <v>170651542</v>
      </c>
      <c r="M1263" s="37">
        <v>146989709</v>
      </c>
      <c r="N1263" s="37">
        <v>142742920</v>
      </c>
      <c r="O1263" s="37">
        <v>136161813</v>
      </c>
      <c r="P1263" s="37">
        <v>3519426639</v>
      </c>
      <c r="Q1263" s="37">
        <v>2882674411</v>
      </c>
      <c r="R1263" s="37">
        <v>14715590</v>
      </c>
    </row>
    <row r="1264" spans="1:18" ht="13.5" customHeight="1">
      <c r="A1264" s="20">
        <v>1260</v>
      </c>
      <c r="B1264" s="45" t="s">
        <v>295</v>
      </c>
      <c r="C1264" s="44" t="s">
        <v>149</v>
      </c>
      <c r="D1264" s="45" t="s">
        <v>379</v>
      </c>
      <c r="E1264" s="20">
        <v>72</v>
      </c>
      <c r="F1264" s="20">
        <v>2019</v>
      </c>
      <c r="G1264" s="20">
        <v>4</v>
      </c>
      <c r="H1264" s="20" t="s">
        <v>281</v>
      </c>
      <c r="I1264" s="20" t="s">
        <v>46</v>
      </c>
      <c r="J1264" s="20">
        <v>12</v>
      </c>
      <c r="K1264" s="37"/>
      <c r="L1264" s="37">
        <v>231707834</v>
      </c>
      <c r="M1264" s="37">
        <v>196849281</v>
      </c>
      <c r="N1264" s="37">
        <v>193668944</v>
      </c>
      <c r="O1264" s="37">
        <v>141774863</v>
      </c>
      <c r="P1264" s="37">
        <v>3758918770</v>
      </c>
      <c r="Q1264" s="37">
        <v>3071581302</v>
      </c>
      <c r="R1264" s="37"/>
    </row>
    <row r="1265" spans="1:18" ht="13.5" customHeight="1">
      <c r="A1265" s="20">
        <v>1261</v>
      </c>
      <c r="B1265" s="45" t="s">
        <v>295</v>
      </c>
      <c r="C1265" s="44" t="s">
        <v>149</v>
      </c>
      <c r="D1265" s="45" t="s">
        <v>379</v>
      </c>
      <c r="E1265" s="20">
        <v>72</v>
      </c>
      <c r="F1265" s="46">
        <v>2020</v>
      </c>
      <c r="G1265" s="46">
        <v>1</v>
      </c>
      <c r="H1265" s="47" t="s">
        <v>309</v>
      </c>
      <c r="I1265" s="47" t="s">
        <v>43</v>
      </c>
      <c r="J1265" s="46">
        <v>3</v>
      </c>
      <c r="K1265" s="37">
        <v>112865724</v>
      </c>
      <c r="L1265" s="37">
        <v>58204162</v>
      </c>
      <c r="M1265" s="37">
        <v>50066980</v>
      </c>
      <c r="N1265" s="37">
        <v>47356191</v>
      </c>
      <c r="O1265" s="37">
        <v>146271533</v>
      </c>
      <c r="P1265" s="37">
        <v>4057315854</v>
      </c>
      <c r="Q1265" s="37">
        <v>3396249724</v>
      </c>
      <c r="R1265" s="37">
        <v>14715590</v>
      </c>
    </row>
    <row r="1266" spans="1:18" ht="13.5" customHeight="1">
      <c r="A1266" s="20">
        <v>1262</v>
      </c>
      <c r="B1266" s="45" t="s">
        <v>295</v>
      </c>
      <c r="C1266" s="44" t="s">
        <v>149</v>
      </c>
      <c r="D1266" s="45" t="s">
        <v>379</v>
      </c>
      <c r="E1266" s="20">
        <v>72</v>
      </c>
      <c r="F1266" s="46">
        <v>2020</v>
      </c>
      <c r="G1266" s="46">
        <v>2</v>
      </c>
      <c r="H1266" s="47" t="s">
        <v>310</v>
      </c>
      <c r="I1266" s="47" t="s">
        <v>44</v>
      </c>
      <c r="J1266" s="46">
        <v>6</v>
      </c>
      <c r="K1266" s="37">
        <v>225138851</v>
      </c>
      <c r="L1266" s="37">
        <v>109713844</v>
      </c>
      <c r="M1266" s="37">
        <v>94271010</v>
      </c>
      <c r="N1266" s="37">
        <v>94271010</v>
      </c>
      <c r="O1266" s="37">
        <v>149558875</v>
      </c>
      <c r="P1266" s="37">
        <v>4511323609</v>
      </c>
      <c r="Q1266" s="37">
        <v>3790389742</v>
      </c>
      <c r="R1266" s="37">
        <v>14715590</v>
      </c>
    </row>
    <row r="1267" spans="1:18" ht="13.5" customHeight="1">
      <c r="A1267" s="20">
        <v>1263</v>
      </c>
      <c r="B1267" s="45" t="s">
        <v>287</v>
      </c>
      <c r="C1267" s="44" t="s">
        <v>150</v>
      </c>
      <c r="D1267" s="45" t="s">
        <v>380</v>
      </c>
      <c r="E1267" s="20">
        <v>73</v>
      </c>
      <c r="F1267" s="20">
        <v>2015</v>
      </c>
      <c r="G1267" s="20">
        <v>1</v>
      </c>
      <c r="H1267" s="20" t="s">
        <v>202</v>
      </c>
      <c r="I1267" s="20" t="s">
        <v>43</v>
      </c>
      <c r="J1267" s="20">
        <v>3</v>
      </c>
      <c r="K1267" s="35">
        <v>298315</v>
      </c>
      <c r="L1267" s="35">
        <v>71895</v>
      </c>
      <c r="M1267" s="35">
        <v>48888</v>
      </c>
      <c r="N1267" s="35">
        <v>57953</v>
      </c>
      <c r="O1267" s="35">
        <v>856478</v>
      </c>
      <c r="P1267" s="35">
        <v>4863709</v>
      </c>
      <c r="Q1267" s="35">
        <v>1908087</v>
      </c>
      <c r="R1267" s="35">
        <v>3070000</v>
      </c>
    </row>
    <row r="1268" spans="1:18" ht="13.5" customHeight="1">
      <c r="A1268" s="20">
        <v>1264</v>
      </c>
      <c r="B1268" s="45" t="s">
        <v>287</v>
      </c>
      <c r="C1268" s="44" t="s">
        <v>150</v>
      </c>
      <c r="D1268" s="45" t="s">
        <v>380</v>
      </c>
      <c r="E1268" s="20">
        <v>73</v>
      </c>
      <c r="F1268" s="20">
        <v>2015</v>
      </c>
      <c r="G1268" s="20">
        <v>2</v>
      </c>
      <c r="H1268" s="20" t="s">
        <v>203</v>
      </c>
      <c r="I1268" s="20" t="s">
        <v>44</v>
      </c>
      <c r="J1268" s="20">
        <v>6</v>
      </c>
      <c r="K1268" s="35">
        <v>507307</v>
      </c>
      <c r="L1268" s="35">
        <v>634</v>
      </c>
      <c r="M1268" s="35">
        <v>431</v>
      </c>
      <c r="N1268" s="35">
        <v>720</v>
      </c>
      <c r="O1268" s="35">
        <v>828624</v>
      </c>
      <c r="P1268" s="35">
        <v>4742740</v>
      </c>
      <c r="Q1268" s="35">
        <v>1845590</v>
      </c>
      <c r="R1268" s="35">
        <v>3070000</v>
      </c>
    </row>
    <row r="1269" spans="1:18" ht="13.5" customHeight="1">
      <c r="A1269" s="20">
        <v>1265</v>
      </c>
      <c r="B1269" s="45" t="s">
        <v>287</v>
      </c>
      <c r="C1269" s="44" t="s">
        <v>150</v>
      </c>
      <c r="D1269" s="45" t="s">
        <v>380</v>
      </c>
      <c r="E1269" s="20">
        <v>73</v>
      </c>
      <c r="F1269" s="20">
        <v>2015</v>
      </c>
      <c r="G1269" s="20">
        <v>3</v>
      </c>
      <c r="H1269" s="20" t="s">
        <v>204</v>
      </c>
      <c r="I1269" s="20" t="s">
        <v>51</v>
      </c>
      <c r="J1269" s="20">
        <v>9</v>
      </c>
      <c r="K1269" s="35">
        <v>809184</v>
      </c>
      <c r="L1269" s="35">
        <v>65583</v>
      </c>
      <c r="M1269" s="35">
        <v>44597</v>
      </c>
      <c r="N1269" s="35">
        <v>40940</v>
      </c>
      <c r="O1269" s="35">
        <v>801510</v>
      </c>
      <c r="P1269" s="35">
        <v>4635007</v>
      </c>
      <c r="Q1269" s="35">
        <v>1697471</v>
      </c>
      <c r="R1269" s="35">
        <v>3070000</v>
      </c>
    </row>
    <row r="1270" spans="1:18" ht="13.5" customHeight="1">
      <c r="A1270" s="20">
        <v>1266</v>
      </c>
      <c r="B1270" s="45" t="s">
        <v>287</v>
      </c>
      <c r="C1270" s="44" t="s">
        <v>150</v>
      </c>
      <c r="D1270" s="45" t="s">
        <v>380</v>
      </c>
      <c r="E1270" s="20">
        <v>73</v>
      </c>
      <c r="F1270" s="20">
        <v>2015</v>
      </c>
      <c r="G1270" s="20">
        <v>4</v>
      </c>
      <c r="H1270" s="20" t="s">
        <v>205</v>
      </c>
      <c r="I1270" s="20" t="s">
        <v>46</v>
      </c>
      <c r="J1270" s="20">
        <v>12</v>
      </c>
      <c r="K1270" s="35">
        <v>867997</v>
      </c>
      <c r="L1270" s="35">
        <v>-14372</v>
      </c>
      <c r="M1270" s="35">
        <v>-81898</v>
      </c>
      <c r="N1270" s="35">
        <v>-86525</v>
      </c>
      <c r="O1270" s="35">
        <v>780325</v>
      </c>
      <c r="P1270" s="35">
        <v>4115603</v>
      </c>
      <c r="Q1270" s="35">
        <v>1123151</v>
      </c>
      <c r="R1270" s="35">
        <v>3070000</v>
      </c>
    </row>
    <row r="1271" spans="1:18" ht="13.5" customHeight="1">
      <c r="A1271" s="20">
        <v>1267</v>
      </c>
      <c r="B1271" s="45" t="s">
        <v>287</v>
      </c>
      <c r="C1271" s="44" t="s">
        <v>150</v>
      </c>
      <c r="D1271" s="45" t="s">
        <v>380</v>
      </c>
      <c r="E1271" s="20">
        <v>73</v>
      </c>
      <c r="F1271" s="20">
        <v>2016</v>
      </c>
      <c r="G1271" s="20">
        <v>1</v>
      </c>
      <c r="H1271" s="20" t="s">
        <v>206</v>
      </c>
      <c r="I1271" s="20" t="s">
        <v>43</v>
      </c>
      <c r="J1271" s="20">
        <v>3</v>
      </c>
      <c r="K1271" s="35">
        <v>220172</v>
      </c>
      <c r="L1271" s="35">
        <v>38857</v>
      </c>
      <c r="M1271" s="35">
        <v>26423</v>
      </c>
      <c r="N1271" s="35">
        <v>20352</v>
      </c>
      <c r="O1271" s="35">
        <v>747341</v>
      </c>
      <c r="P1271" s="35">
        <v>4103485</v>
      </c>
      <c r="Q1271" s="35">
        <v>1145765</v>
      </c>
      <c r="R1271" s="35">
        <v>3070000</v>
      </c>
    </row>
    <row r="1272" spans="1:18" ht="13.5" customHeight="1">
      <c r="A1272" s="20">
        <v>1268</v>
      </c>
      <c r="B1272" s="45" t="s">
        <v>287</v>
      </c>
      <c r="C1272" s="44" t="s">
        <v>150</v>
      </c>
      <c r="D1272" s="45" t="s">
        <v>380</v>
      </c>
      <c r="E1272" s="20">
        <v>73</v>
      </c>
      <c r="F1272" s="20">
        <v>2016</v>
      </c>
      <c r="G1272" s="20">
        <v>2</v>
      </c>
      <c r="H1272" s="20" t="s">
        <v>207</v>
      </c>
      <c r="I1272" s="20" t="s">
        <v>44</v>
      </c>
      <c r="J1272" s="20">
        <v>6</v>
      </c>
      <c r="K1272" s="35">
        <v>439607</v>
      </c>
      <c r="L1272" s="35">
        <v>56515</v>
      </c>
      <c r="M1272" s="35">
        <v>38430</v>
      </c>
      <c r="N1272" s="35">
        <v>43699</v>
      </c>
      <c r="O1272" s="35">
        <v>732125</v>
      </c>
      <c r="P1272" s="35">
        <v>4131694</v>
      </c>
      <c r="Q1272" s="35">
        <v>1229878</v>
      </c>
      <c r="R1272" s="35">
        <v>3070000</v>
      </c>
    </row>
    <row r="1273" spans="1:18" ht="13.5" customHeight="1">
      <c r="A1273" s="20">
        <v>1269</v>
      </c>
      <c r="B1273" s="45" t="s">
        <v>287</v>
      </c>
      <c r="C1273" s="44" t="s">
        <v>150</v>
      </c>
      <c r="D1273" s="45" t="s">
        <v>380</v>
      </c>
      <c r="E1273" s="20">
        <v>73</v>
      </c>
      <c r="F1273" s="20">
        <v>2016</v>
      </c>
      <c r="G1273" s="20">
        <v>3</v>
      </c>
      <c r="H1273" s="20" t="s">
        <v>208</v>
      </c>
      <c r="I1273" s="20" t="s">
        <v>51</v>
      </c>
      <c r="J1273" s="20">
        <v>9</v>
      </c>
      <c r="K1273" s="35">
        <v>661143</v>
      </c>
      <c r="L1273" s="35">
        <v>54567</v>
      </c>
      <c r="M1273" s="35">
        <v>37106</v>
      </c>
      <c r="N1273" s="35">
        <v>43449</v>
      </c>
      <c r="O1273" s="35">
        <v>709139</v>
      </c>
      <c r="P1273" s="35">
        <v>3982831</v>
      </c>
      <c r="Q1273" s="35">
        <v>1039430</v>
      </c>
      <c r="R1273" s="35">
        <v>3070000</v>
      </c>
    </row>
    <row r="1274" spans="1:18" ht="13.5" customHeight="1">
      <c r="A1274" s="20">
        <v>1270</v>
      </c>
      <c r="B1274" s="45" t="s">
        <v>287</v>
      </c>
      <c r="C1274" s="44" t="s">
        <v>196</v>
      </c>
      <c r="D1274" s="45" t="s">
        <v>380</v>
      </c>
      <c r="E1274" s="20">
        <v>73</v>
      </c>
      <c r="F1274" s="20">
        <v>2017</v>
      </c>
      <c r="G1274" s="20">
        <v>1</v>
      </c>
      <c r="H1274" s="20" t="s">
        <v>210</v>
      </c>
      <c r="I1274" s="20" t="s">
        <v>43</v>
      </c>
      <c r="J1274" s="20">
        <v>3</v>
      </c>
      <c r="K1274" s="35">
        <v>206870</v>
      </c>
      <c r="L1274" s="35">
        <v>-31590</v>
      </c>
      <c r="M1274" s="35">
        <v>-46040</v>
      </c>
      <c r="N1274" s="35">
        <v>-41755</v>
      </c>
      <c r="O1274" s="35">
        <v>700930</v>
      </c>
      <c r="P1274" s="35">
        <v>3922269</v>
      </c>
      <c r="Q1274" s="35">
        <v>1066598</v>
      </c>
      <c r="R1274" s="35">
        <v>3070000</v>
      </c>
    </row>
    <row r="1275" spans="1:18" ht="13.5" customHeight="1">
      <c r="A1275" s="20">
        <v>1271</v>
      </c>
      <c r="B1275" s="45" t="s">
        <v>287</v>
      </c>
      <c r="C1275" s="44" t="s">
        <v>196</v>
      </c>
      <c r="D1275" s="45" t="s">
        <v>380</v>
      </c>
      <c r="E1275" s="20">
        <v>73</v>
      </c>
      <c r="F1275" s="20">
        <v>2017</v>
      </c>
      <c r="G1275" s="20">
        <v>2</v>
      </c>
      <c r="H1275" s="20" t="s">
        <v>212</v>
      </c>
      <c r="I1275" s="20" t="s">
        <v>44</v>
      </c>
      <c r="J1275" s="20">
        <v>6</v>
      </c>
      <c r="K1275" s="35">
        <v>491886</v>
      </c>
      <c r="L1275" s="35">
        <v>109764</v>
      </c>
      <c r="M1275" s="35">
        <v>94517</v>
      </c>
      <c r="N1275" s="35">
        <v>98801</v>
      </c>
      <c r="O1275" s="35">
        <v>685511</v>
      </c>
      <c r="P1275" s="35">
        <v>3967172</v>
      </c>
      <c r="Q1275" s="35">
        <v>965402</v>
      </c>
      <c r="R1275" s="35">
        <v>3070000</v>
      </c>
    </row>
    <row r="1276" spans="1:18" ht="13.5" customHeight="1">
      <c r="A1276" s="20">
        <v>1272</v>
      </c>
      <c r="B1276" s="45" t="s">
        <v>287</v>
      </c>
      <c r="C1276" s="44" t="s">
        <v>196</v>
      </c>
      <c r="D1276" s="45" t="s">
        <v>380</v>
      </c>
      <c r="E1276" s="20">
        <v>73</v>
      </c>
      <c r="F1276" s="20">
        <v>2017</v>
      </c>
      <c r="G1276" s="20">
        <v>3</v>
      </c>
      <c r="H1276" s="20" t="s">
        <v>213</v>
      </c>
      <c r="I1276" s="20" t="s">
        <v>51</v>
      </c>
      <c r="J1276" s="20">
        <v>9</v>
      </c>
      <c r="K1276" s="35">
        <v>719462</v>
      </c>
      <c r="L1276" s="35">
        <v>85755</v>
      </c>
      <c r="M1276" s="35">
        <v>69910</v>
      </c>
      <c r="N1276" s="35">
        <v>91218</v>
      </c>
      <c r="O1276" s="35">
        <v>682218</v>
      </c>
      <c r="P1276" s="35">
        <v>3963747</v>
      </c>
      <c r="Q1276" s="35">
        <v>956132</v>
      </c>
      <c r="R1276" s="35">
        <v>3070000</v>
      </c>
    </row>
    <row r="1277" spans="1:18" ht="13.5" customHeight="1">
      <c r="A1277" s="20">
        <v>1273</v>
      </c>
      <c r="B1277" s="45" t="s">
        <v>287</v>
      </c>
      <c r="C1277" s="44" t="s">
        <v>196</v>
      </c>
      <c r="D1277" s="45" t="s">
        <v>380</v>
      </c>
      <c r="E1277" s="20">
        <v>73</v>
      </c>
      <c r="F1277" s="20">
        <v>2017</v>
      </c>
      <c r="G1277" s="20">
        <v>4</v>
      </c>
      <c r="H1277" s="20" t="s">
        <v>211</v>
      </c>
      <c r="I1277" s="20" t="s">
        <v>46</v>
      </c>
      <c r="J1277" s="20">
        <v>12</v>
      </c>
      <c r="K1277" s="35">
        <v>1020442</v>
      </c>
      <c r="L1277" s="35">
        <v>237849</v>
      </c>
      <c r="M1277" s="35">
        <v>251033</v>
      </c>
      <c r="N1277" s="35">
        <v>471253</v>
      </c>
      <c r="O1277" s="35">
        <v>715864</v>
      </c>
      <c r="P1277" s="35">
        <v>4402946</v>
      </c>
      <c r="Q1277" s="35">
        <v>996811</v>
      </c>
      <c r="R1277" s="35">
        <v>3070000</v>
      </c>
    </row>
    <row r="1278" spans="1:18" ht="13.5" customHeight="1">
      <c r="A1278" s="20">
        <v>1274</v>
      </c>
      <c r="B1278" s="45" t="s">
        <v>287</v>
      </c>
      <c r="C1278" s="44" t="s">
        <v>196</v>
      </c>
      <c r="D1278" s="45" t="s">
        <v>380</v>
      </c>
      <c r="E1278" s="20">
        <v>73</v>
      </c>
      <c r="F1278" s="20">
        <v>2018</v>
      </c>
      <c r="G1278" s="20">
        <v>1</v>
      </c>
      <c r="H1278" s="20" t="s">
        <v>257</v>
      </c>
      <c r="I1278" s="20" t="s">
        <v>43</v>
      </c>
      <c r="J1278" s="20">
        <v>3</v>
      </c>
      <c r="K1278" s="35">
        <v>295074</v>
      </c>
      <c r="L1278" s="35">
        <v>1891</v>
      </c>
      <c r="M1278" s="35">
        <v>1286</v>
      </c>
      <c r="N1278" s="35">
        <v>1286</v>
      </c>
      <c r="O1278" s="35">
        <v>705967</v>
      </c>
      <c r="P1278" s="35">
        <v>4320423</v>
      </c>
      <c r="Q1278" s="35">
        <v>913002</v>
      </c>
      <c r="R1278" s="35">
        <v>3070000</v>
      </c>
    </row>
    <row r="1279" spans="1:18" ht="13.5" customHeight="1">
      <c r="A1279" s="20">
        <v>1275</v>
      </c>
      <c r="B1279" s="45" t="s">
        <v>287</v>
      </c>
      <c r="C1279" s="21" t="s">
        <v>196</v>
      </c>
      <c r="D1279" s="45" t="s">
        <v>380</v>
      </c>
      <c r="E1279" s="20">
        <v>73</v>
      </c>
      <c r="F1279" s="20">
        <v>2018</v>
      </c>
      <c r="G1279" s="20">
        <v>2</v>
      </c>
      <c r="H1279" s="20" t="s">
        <v>264</v>
      </c>
      <c r="I1279" s="20" t="s">
        <v>44</v>
      </c>
      <c r="J1279" s="20">
        <v>6</v>
      </c>
      <c r="K1279" s="37">
        <v>588587</v>
      </c>
      <c r="L1279" s="37">
        <v>-48108</v>
      </c>
      <c r="M1279" s="37">
        <v>-56573</v>
      </c>
      <c r="N1279" s="37">
        <v>-81959</v>
      </c>
      <c r="O1279" s="37">
        <v>777920</v>
      </c>
      <c r="P1279" s="37">
        <v>4593396</v>
      </c>
      <c r="Q1279" s="37">
        <v>1269219</v>
      </c>
      <c r="R1279" s="37">
        <v>3070000</v>
      </c>
    </row>
    <row r="1280" spans="1:18" ht="13.5" customHeight="1">
      <c r="A1280" s="20">
        <v>1276</v>
      </c>
      <c r="B1280" s="45" t="s">
        <v>287</v>
      </c>
      <c r="C1280" s="21" t="s">
        <v>196</v>
      </c>
      <c r="D1280" s="45" t="s">
        <v>380</v>
      </c>
      <c r="E1280" s="20">
        <v>73</v>
      </c>
      <c r="F1280" s="20">
        <v>2018</v>
      </c>
      <c r="G1280" s="20">
        <v>3</v>
      </c>
      <c r="H1280" s="20" t="s">
        <v>256</v>
      </c>
      <c r="I1280" s="20" t="s">
        <v>51</v>
      </c>
      <c r="J1280" s="20">
        <v>9</v>
      </c>
      <c r="K1280" s="37">
        <v>863594</v>
      </c>
      <c r="L1280" s="37">
        <v>-121599</v>
      </c>
      <c r="M1280" s="37">
        <v>-134232</v>
      </c>
      <c r="N1280" s="37">
        <v>-154899</v>
      </c>
      <c r="O1280" s="37">
        <v>767803</v>
      </c>
      <c r="P1280" s="37">
        <v>4353810</v>
      </c>
      <c r="Q1280" s="37">
        <v>1109528</v>
      </c>
      <c r="R1280" s="37">
        <v>3070000</v>
      </c>
    </row>
    <row r="1281" spans="1:18" ht="13.5" customHeight="1">
      <c r="A1281" s="20">
        <v>1277</v>
      </c>
      <c r="B1281" s="45" t="s">
        <v>287</v>
      </c>
      <c r="C1281" s="21" t="s">
        <v>196</v>
      </c>
      <c r="D1281" s="45" t="s">
        <v>380</v>
      </c>
      <c r="E1281" s="20">
        <v>73</v>
      </c>
      <c r="F1281" s="20">
        <v>2018</v>
      </c>
      <c r="G1281" s="20">
        <v>4</v>
      </c>
      <c r="H1281" s="20" t="s">
        <v>265</v>
      </c>
      <c r="I1281" s="20" t="s">
        <v>46</v>
      </c>
      <c r="J1281" s="20">
        <v>12</v>
      </c>
      <c r="K1281" s="37">
        <v>1200697</v>
      </c>
      <c r="L1281" s="37">
        <v>-49998</v>
      </c>
      <c r="M1281" s="37">
        <v>-190199</v>
      </c>
      <c r="N1281" s="37">
        <v>-110101</v>
      </c>
      <c r="O1281" s="37">
        <v>736216</v>
      </c>
      <c r="P1281" s="37">
        <v>4421775</v>
      </c>
      <c r="Q1281" s="37">
        <v>1315940</v>
      </c>
      <c r="R1281" s="37">
        <v>3070000</v>
      </c>
    </row>
    <row r="1282" spans="1:18" ht="13.5" customHeight="1">
      <c r="A1282" s="20">
        <v>1278</v>
      </c>
      <c r="B1282" s="45" t="s">
        <v>287</v>
      </c>
      <c r="C1282" s="21" t="s">
        <v>196</v>
      </c>
      <c r="D1282" s="45" t="s">
        <v>380</v>
      </c>
      <c r="E1282" s="20">
        <v>73</v>
      </c>
      <c r="F1282" s="20">
        <v>2019</v>
      </c>
      <c r="G1282" s="20">
        <v>1</v>
      </c>
      <c r="H1282" s="20" t="s">
        <v>277</v>
      </c>
      <c r="I1282" s="20" t="s">
        <v>43</v>
      </c>
      <c r="J1282" s="20">
        <v>3</v>
      </c>
      <c r="K1282" s="37">
        <v>374839</v>
      </c>
      <c r="L1282" s="37">
        <v>51000</v>
      </c>
      <c r="M1282" s="37">
        <v>46941</v>
      </c>
      <c r="N1282" s="37">
        <v>42991</v>
      </c>
      <c r="O1282" s="37">
        <v>729580</v>
      </c>
      <c r="P1282" s="37">
        <v>4348708</v>
      </c>
      <c r="Q1282" s="37">
        <v>1061091</v>
      </c>
      <c r="R1282" s="37">
        <v>3070000</v>
      </c>
    </row>
    <row r="1283" spans="1:18" ht="13.5" customHeight="1">
      <c r="A1283" s="20">
        <v>1279</v>
      </c>
      <c r="B1283" s="45" t="s">
        <v>287</v>
      </c>
      <c r="C1283" s="21" t="s">
        <v>196</v>
      </c>
      <c r="D1283" s="45" t="s">
        <v>380</v>
      </c>
      <c r="E1283" s="20">
        <v>73</v>
      </c>
      <c r="F1283" s="20">
        <v>2019</v>
      </c>
      <c r="G1283" s="20">
        <v>2</v>
      </c>
      <c r="H1283" s="20" t="s">
        <v>278</v>
      </c>
      <c r="I1283" s="20" t="s">
        <v>44</v>
      </c>
      <c r="J1283" s="20">
        <v>6</v>
      </c>
      <c r="K1283" s="37">
        <v>523747</v>
      </c>
      <c r="L1283" s="37">
        <v>-533316</v>
      </c>
      <c r="M1283" s="37">
        <v>-538259</v>
      </c>
      <c r="N1283" s="37">
        <v>-549483</v>
      </c>
      <c r="O1283" s="37">
        <v>721936</v>
      </c>
      <c r="P1283" s="37">
        <v>4010467</v>
      </c>
      <c r="Q1283" s="37">
        <v>1391555</v>
      </c>
      <c r="R1283" s="37">
        <v>3070000</v>
      </c>
    </row>
    <row r="1284" spans="1:18" ht="13.5" customHeight="1">
      <c r="A1284" s="20">
        <v>1280</v>
      </c>
      <c r="B1284" s="45" t="s">
        <v>287</v>
      </c>
      <c r="C1284" s="21" t="s">
        <v>196</v>
      </c>
      <c r="D1284" s="45" t="s">
        <v>380</v>
      </c>
      <c r="E1284" s="20">
        <v>73</v>
      </c>
      <c r="F1284" s="20">
        <v>2019</v>
      </c>
      <c r="G1284" s="20">
        <v>3</v>
      </c>
      <c r="H1284" s="20" t="s">
        <v>279</v>
      </c>
      <c r="I1284" s="20" t="s">
        <v>51</v>
      </c>
      <c r="J1284" s="20">
        <v>9</v>
      </c>
      <c r="K1284" s="37">
        <v>1028896</v>
      </c>
      <c r="L1284" s="37">
        <v>-735066</v>
      </c>
      <c r="M1284" s="37">
        <v>-735066</v>
      </c>
      <c r="N1284" s="37">
        <v>-14551</v>
      </c>
      <c r="O1284" s="37">
        <v>711094</v>
      </c>
      <c r="P1284" s="37">
        <v>3519605</v>
      </c>
      <c r="Q1284" s="37">
        <v>1185868</v>
      </c>
      <c r="R1284" s="37">
        <v>3070000</v>
      </c>
    </row>
    <row r="1285" spans="1:18" ht="13.5" customHeight="1">
      <c r="A1285" s="20">
        <v>1281</v>
      </c>
      <c r="B1285" s="45" t="s">
        <v>287</v>
      </c>
      <c r="C1285" s="21" t="s">
        <v>196</v>
      </c>
      <c r="D1285" s="45" t="s">
        <v>380</v>
      </c>
      <c r="E1285" s="20">
        <v>73</v>
      </c>
      <c r="F1285" s="46">
        <v>2020</v>
      </c>
      <c r="G1285" s="46">
        <v>1</v>
      </c>
      <c r="H1285" s="47" t="s">
        <v>309</v>
      </c>
      <c r="I1285" s="47" t="s">
        <v>43</v>
      </c>
      <c r="J1285" s="46">
        <v>3</v>
      </c>
      <c r="K1285" s="37">
        <v>255231</v>
      </c>
      <c r="L1285" s="37">
        <v>12566</v>
      </c>
      <c r="M1285" s="37">
        <v>12566</v>
      </c>
      <c r="N1285" s="37">
        <v>-6433</v>
      </c>
      <c r="O1285" s="37">
        <v>768453</v>
      </c>
      <c r="P1285" s="37">
        <v>3569595</v>
      </c>
      <c r="Q1285" s="37">
        <v>1288725</v>
      </c>
      <c r="R1285" s="37">
        <v>3070000</v>
      </c>
    </row>
    <row r="1286" spans="1:18" ht="13.5" customHeight="1">
      <c r="A1286" s="20">
        <v>1282</v>
      </c>
      <c r="B1286" s="45" t="s">
        <v>287</v>
      </c>
      <c r="C1286" s="21" t="s">
        <v>196</v>
      </c>
      <c r="D1286" s="45" t="s">
        <v>380</v>
      </c>
      <c r="E1286" s="20">
        <v>73</v>
      </c>
      <c r="F1286" s="46">
        <v>2020</v>
      </c>
      <c r="G1286" s="49">
        <v>2</v>
      </c>
      <c r="H1286" s="20" t="s">
        <v>310</v>
      </c>
      <c r="I1286" s="20" t="s">
        <v>44</v>
      </c>
      <c r="J1286" s="20">
        <v>6</v>
      </c>
      <c r="K1286" s="37">
        <v>518181</v>
      </c>
      <c r="L1286" s="37">
        <v>-97729</v>
      </c>
      <c r="M1286" s="37">
        <v>-100300</v>
      </c>
      <c r="N1286" s="37">
        <v>-6470</v>
      </c>
      <c r="O1286" s="37">
        <v>755387</v>
      </c>
      <c r="P1286" s="37">
        <v>3454869</v>
      </c>
      <c r="Q1286" s="37">
        <v>1328926</v>
      </c>
      <c r="R1286" s="37">
        <v>3070000</v>
      </c>
    </row>
    <row r="1287" spans="1:18" ht="13.5" customHeight="1">
      <c r="A1287" s="20">
        <v>1283</v>
      </c>
      <c r="B1287" s="45" t="s">
        <v>287</v>
      </c>
      <c r="C1287" s="21" t="s">
        <v>196</v>
      </c>
      <c r="D1287" s="45" t="s">
        <v>380</v>
      </c>
      <c r="E1287" s="20">
        <v>73</v>
      </c>
      <c r="F1287" s="46">
        <v>2020</v>
      </c>
      <c r="G1287" s="46">
        <v>3</v>
      </c>
      <c r="H1287" s="47" t="s">
        <v>311</v>
      </c>
      <c r="I1287" s="47" t="s">
        <v>51</v>
      </c>
      <c r="J1287" s="46">
        <v>9</v>
      </c>
      <c r="K1287" s="37">
        <v>780684</v>
      </c>
      <c r="L1287" s="37">
        <v>-137554</v>
      </c>
      <c r="M1287" s="37">
        <v>-142125</v>
      </c>
      <c r="N1287" s="37">
        <v>-146650</v>
      </c>
      <c r="O1287" s="37">
        <v>752938</v>
      </c>
      <c r="P1287" s="37">
        <v>3485462</v>
      </c>
      <c r="Q1287" s="37">
        <v>1399398</v>
      </c>
      <c r="R1287" s="37">
        <v>3070000</v>
      </c>
    </row>
    <row r="1288" spans="1:18" ht="13.5" customHeight="1">
      <c r="A1288" s="20">
        <v>1284</v>
      </c>
      <c r="B1288" s="45" t="s">
        <v>292</v>
      </c>
      <c r="C1288" s="44" t="s">
        <v>151</v>
      </c>
      <c r="D1288" s="45" t="s">
        <v>381</v>
      </c>
      <c r="E1288" s="20">
        <v>74</v>
      </c>
      <c r="F1288" s="20">
        <v>2015</v>
      </c>
      <c r="G1288" s="20">
        <v>1</v>
      </c>
      <c r="H1288" s="20" t="s">
        <v>202</v>
      </c>
      <c r="I1288" s="20" t="s">
        <v>51</v>
      </c>
      <c r="J1288" s="20">
        <v>3</v>
      </c>
      <c r="K1288" s="35">
        <v>21741803</v>
      </c>
      <c r="L1288" s="35">
        <v>517565</v>
      </c>
      <c r="M1288" s="35">
        <v>362296</v>
      </c>
      <c r="N1288" s="35">
        <v>362296</v>
      </c>
      <c r="O1288" s="35">
        <v>85863316</v>
      </c>
      <c r="P1288" s="35">
        <v>125774353</v>
      </c>
      <c r="Q1288" s="35">
        <v>77070681</v>
      </c>
      <c r="R1288" s="35">
        <v>752944</v>
      </c>
    </row>
    <row r="1289" spans="1:18" ht="13.5" customHeight="1">
      <c r="A1289" s="20">
        <v>1285</v>
      </c>
      <c r="B1289" s="45" t="s">
        <v>292</v>
      </c>
      <c r="C1289" s="44" t="s">
        <v>151</v>
      </c>
      <c r="D1289" s="45" t="s">
        <v>381</v>
      </c>
      <c r="E1289" s="20">
        <v>74</v>
      </c>
      <c r="F1289" s="20">
        <v>2015</v>
      </c>
      <c r="G1289" s="20">
        <v>2</v>
      </c>
      <c r="H1289" s="20" t="s">
        <v>203</v>
      </c>
      <c r="I1289" s="20" t="s">
        <v>46</v>
      </c>
      <c r="J1289" s="20">
        <v>6</v>
      </c>
      <c r="K1289" s="35">
        <v>49836351</v>
      </c>
      <c r="L1289" s="35">
        <v>1652101</v>
      </c>
      <c r="M1289" s="35">
        <v>1172137</v>
      </c>
      <c r="N1289" s="35">
        <v>1172137</v>
      </c>
      <c r="O1289" s="35">
        <v>85159413</v>
      </c>
      <c r="P1289" s="35">
        <v>133959493</v>
      </c>
      <c r="Q1289" s="35">
        <v>89264522</v>
      </c>
      <c r="R1289" s="35">
        <v>752944</v>
      </c>
    </row>
    <row r="1290" spans="1:18" ht="13.5" customHeight="1">
      <c r="A1290" s="20">
        <v>1286</v>
      </c>
      <c r="B1290" s="45" t="s">
        <v>292</v>
      </c>
      <c r="C1290" s="44" t="s">
        <v>151</v>
      </c>
      <c r="D1290" s="45" t="s">
        <v>381</v>
      </c>
      <c r="E1290" s="20">
        <v>74</v>
      </c>
      <c r="F1290" s="20">
        <v>2015</v>
      </c>
      <c r="G1290" s="20">
        <v>3</v>
      </c>
      <c r="H1290" s="20" t="s">
        <v>204</v>
      </c>
      <c r="I1290" s="20" t="s">
        <v>43</v>
      </c>
      <c r="J1290" s="20">
        <v>9</v>
      </c>
      <c r="K1290" s="35">
        <v>84750062</v>
      </c>
      <c r="L1290" s="35">
        <v>7134116</v>
      </c>
      <c r="M1290" s="35">
        <v>5216379</v>
      </c>
      <c r="N1290" s="35">
        <v>5216379</v>
      </c>
      <c r="O1290" s="35">
        <v>89019376</v>
      </c>
      <c r="P1290" s="35">
        <v>130493481</v>
      </c>
      <c r="Q1290" s="35">
        <v>85034111</v>
      </c>
      <c r="R1290" s="35">
        <v>752944</v>
      </c>
    </row>
    <row r="1291" spans="1:18" ht="13.5" customHeight="1">
      <c r="A1291" s="20">
        <v>1287</v>
      </c>
      <c r="B1291" s="45" t="s">
        <v>292</v>
      </c>
      <c r="C1291" s="44" t="s">
        <v>151</v>
      </c>
      <c r="D1291" s="45" t="s">
        <v>381</v>
      </c>
      <c r="E1291" s="20">
        <v>74</v>
      </c>
      <c r="F1291" s="20">
        <v>2015</v>
      </c>
      <c r="G1291" s="20">
        <v>4</v>
      </c>
      <c r="H1291" s="20" t="s">
        <v>205</v>
      </c>
      <c r="I1291" s="20" t="s">
        <v>44</v>
      </c>
      <c r="J1291" s="20">
        <v>12</v>
      </c>
      <c r="K1291" s="35">
        <v>118495882</v>
      </c>
      <c r="L1291" s="35">
        <v>10795102</v>
      </c>
      <c r="M1291" s="35">
        <v>7794899</v>
      </c>
      <c r="N1291" s="35">
        <v>7827014</v>
      </c>
      <c r="O1291" s="35">
        <v>87754074</v>
      </c>
      <c r="P1291" s="35">
        <v>122246632</v>
      </c>
      <c r="Q1291" s="35">
        <v>73905256</v>
      </c>
      <c r="R1291" s="35">
        <v>752944</v>
      </c>
    </row>
    <row r="1292" spans="1:18" ht="13.5" customHeight="1">
      <c r="A1292" s="20">
        <v>1288</v>
      </c>
      <c r="B1292" s="45" t="s">
        <v>292</v>
      </c>
      <c r="C1292" s="44" t="s">
        <v>151</v>
      </c>
      <c r="D1292" s="45" t="s">
        <v>381</v>
      </c>
      <c r="E1292" s="20">
        <v>74</v>
      </c>
      <c r="F1292" s="20">
        <v>2016</v>
      </c>
      <c r="G1292" s="20">
        <v>1</v>
      </c>
      <c r="H1292" s="20" t="s">
        <v>206</v>
      </c>
      <c r="I1292" s="20" t="s">
        <v>51</v>
      </c>
      <c r="J1292" s="20">
        <v>3</v>
      </c>
      <c r="K1292" s="35">
        <v>23018313</v>
      </c>
      <c r="L1292" s="35">
        <v>-2213231</v>
      </c>
      <c r="M1292" s="35">
        <v>-2226932</v>
      </c>
      <c r="N1292" s="35">
        <v>-2226932</v>
      </c>
      <c r="O1292" s="35">
        <v>87021446</v>
      </c>
      <c r="P1292" s="35">
        <v>141341060</v>
      </c>
      <c r="Q1292" s="35">
        <v>101907387</v>
      </c>
      <c r="R1292" s="35">
        <v>752944</v>
      </c>
    </row>
    <row r="1293" spans="1:18" ht="13.5" customHeight="1">
      <c r="A1293" s="20">
        <v>1289</v>
      </c>
      <c r="B1293" s="45" t="s">
        <v>292</v>
      </c>
      <c r="C1293" s="44" t="s">
        <v>151</v>
      </c>
      <c r="D1293" s="45" t="s">
        <v>381</v>
      </c>
      <c r="E1293" s="20">
        <v>74</v>
      </c>
      <c r="F1293" s="20">
        <v>2016</v>
      </c>
      <c r="G1293" s="20">
        <v>2</v>
      </c>
      <c r="H1293" s="20" t="s">
        <v>207</v>
      </c>
      <c r="I1293" s="20" t="s">
        <v>46</v>
      </c>
      <c r="J1293" s="20">
        <v>6</v>
      </c>
      <c r="K1293" s="35">
        <v>59490583</v>
      </c>
      <c r="L1293" s="35">
        <v>-4662700</v>
      </c>
      <c r="M1293" s="35">
        <v>-4667969</v>
      </c>
      <c r="N1293" s="35">
        <v>-4667969</v>
      </c>
      <c r="O1293" s="35">
        <v>87774941</v>
      </c>
      <c r="P1293" s="35">
        <v>156669580</v>
      </c>
      <c r="Q1293" s="35">
        <v>120429888</v>
      </c>
      <c r="R1293" s="35">
        <v>752944</v>
      </c>
    </row>
    <row r="1294" spans="1:18" ht="13.5" customHeight="1">
      <c r="A1294" s="20">
        <v>1290</v>
      </c>
      <c r="B1294" s="45" t="s">
        <v>292</v>
      </c>
      <c r="C1294" s="44" t="s">
        <v>151</v>
      </c>
      <c r="D1294" s="45" t="s">
        <v>381</v>
      </c>
      <c r="E1294" s="20">
        <v>74</v>
      </c>
      <c r="F1294" s="20">
        <v>2016</v>
      </c>
      <c r="G1294" s="20">
        <v>3</v>
      </c>
      <c r="H1294" s="20" t="s">
        <v>208</v>
      </c>
      <c r="I1294" s="20" t="s">
        <v>43</v>
      </c>
      <c r="J1294" s="20">
        <v>9</v>
      </c>
      <c r="K1294" s="35">
        <v>69618991</v>
      </c>
      <c r="L1294" s="35">
        <v>1204302</v>
      </c>
      <c r="M1294" s="35">
        <v>864178</v>
      </c>
      <c r="N1294" s="35">
        <v>864178</v>
      </c>
      <c r="O1294" s="35">
        <v>86601471</v>
      </c>
      <c r="P1294" s="35">
        <v>134584462</v>
      </c>
      <c r="Q1294" s="35">
        <v>90185758</v>
      </c>
      <c r="R1294" s="35">
        <v>752944</v>
      </c>
    </row>
    <row r="1295" spans="1:18" ht="13.5" customHeight="1">
      <c r="A1295" s="20">
        <v>1293</v>
      </c>
      <c r="B1295" s="45" t="s">
        <v>292</v>
      </c>
      <c r="C1295" s="44" t="s">
        <v>151</v>
      </c>
      <c r="D1295" s="45" t="s">
        <v>381</v>
      </c>
      <c r="E1295" s="20">
        <v>74</v>
      </c>
      <c r="F1295" s="20">
        <v>2016</v>
      </c>
      <c r="G1295" s="20">
        <v>3</v>
      </c>
      <c r="H1295" s="20" t="s">
        <v>208</v>
      </c>
      <c r="I1295" s="20" t="s">
        <v>43</v>
      </c>
      <c r="J1295" s="20">
        <v>9</v>
      </c>
      <c r="K1295" s="35">
        <v>89872632</v>
      </c>
      <c r="L1295" s="35">
        <v>-2464292</v>
      </c>
      <c r="M1295" s="35">
        <v>-2555112</v>
      </c>
      <c r="N1295" s="35">
        <v>-2555112</v>
      </c>
      <c r="O1295" s="35">
        <v>87108088</v>
      </c>
      <c r="P1295" s="35">
        <v>156339071</v>
      </c>
      <c r="Q1295" s="35">
        <v>117986522</v>
      </c>
      <c r="R1295" s="35">
        <v>752944</v>
      </c>
    </row>
    <row r="1296" spans="1:18" ht="13.5" customHeight="1">
      <c r="A1296" s="20">
        <v>1291</v>
      </c>
      <c r="B1296" s="45" t="s">
        <v>292</v>
      </c>
      <c r="C1296" s="44" t="s">
        <v>151</v>
      </c>
      <c r="D1296" s="45" t="s">
        <v>381</v>
      </c>
      <c r="E1296" s="20">
        <v>74</v>
      </c>
      <c r="F1296" s="20">
        <v>2016</v>
      </c>
      <c r="G1296" s="20">
        <v>4</v>
      </c>
      <c r="H1296" s="20" t="s">
        <v>209</v>
      </c>
      <c r="I1296" s="20" t="s">
        <v>44</v>
      </c>
      <c r="J1296" s="20">
        <v>12</v>
      </c>
      <c r="K1296" s="35">
        <v>101973030</v>
      </c>
      <c r="L1296" s="35">
        <v>-2347241</v>
      </c>
      <c r="M1296" s="35">
        <v>-2015886</v>
      </c>
      <c r="N1296" s="35">
        <v>-1843347</v>
      </c>
      <c r="O1296" s="35">
        <v>87232984</v>
      </c>
      <c r="P1296" s="35">
        <v>136992444</v>
      </c>
      <c r="Q1296" s="35">
        <v>95331839</v>
      </c>
      <c r="R1296" s="35">
        <v>752944</v>
      </c>
    </row>
    <row r="1297" spans="1:18" ht="13.5" customHeight="1">
      <c r="A1297" s="20">
        <v>1294</v>
      </c>
      <c r="B1297" s="45" t="s">
        <v>292</v>
      </c>
      <c r="C1297" s="44" t="s">
        <v>151</v>
      </c>
      <c r="D1297" s="45" t="s">
        <v>381</v>
      </c>
      <c r="E1297" s="20">
        <v>74</v>
      </c>
      <c r="F1297" s="20">
        <v>2017</v>
      </c>
      <c r="G1297" s="20">
        <v>1</v>
      </c>
      <c r="H1297" s="20" t="s">
        <v>210</v>
      </c>
      <c r="I1297" s="20" t="s">
        <v>51</v>
      </c>
      <c r="J1297" s="20">
        <v>3</v>
      </c>
      <c r="K1297" s="35">
        <v>29903946</v>
      </c>
      <c r="L1297" s="35">
        <v>41396</v>
      </c>
      <c r="M1297" s="35">
        <v>41396</v>
      </c>
      <c r="N1297" s="35"/>
      <c r="O1297" s="35">
        <v>85687558</v>
      </c>
      <c r="P1297" s="35">
        <v>150787384</v>
      </c>
      <c r="Q1297" s="35">
        <v>68975042</v>
      </c>
      <c r="R1297" s="35">
        <v>1095191</v>
      </c>
    </row>
    <row r="1298" spans="1:18" ht="13.5" customHeight="1">
      <c r="A1298" s="20">
        <v>1292</v>
      </c>
      <c r="B1298" s="45" t="s">
        <v>292</v>
      </c>
      <c r="C1298" s="44" t="s">
        <v>151</v>
      </c>
      <c r="D1298" s="45" t="s">
        <v>381</v>
      </c>
      <c r="E1298" s="20">
        <v>74</v>
      </c>
      <c r="F1298" s="20">
        <v>2017</v>
      </c>
      <c r="G1298" s="20">
        <v>2</v>
      </c>
      <c r="H1298" s="20" t="s">
        <v>212</v>
      </c>
      <c r="I1298" s="20" t="s">
        <v>46</v>
      </c>
      <c r="J1298" s="20">
        <v>6</v>
      </c>
      <c r="K1298" s="35">
        <v>70557155</v>
      </c>
      <c r="L1298" s="35">
        <v>3541543</v>
      </c>
      <c r="M1298" s="35">
        <v>2130510</v>
      </c>
      <c r="N1298" s="35">
        <v>2130510</v>
      </c>
      <c r="O1298" s="35">
        <v>85690075</v>
      </c>
      <c r="P1298" s="35">
        <v>157471454</v>
      </c>
      <c r="Q1298" s="35">
        <v>74533766</v>
      </c>
      <c r="R1298" s="35">
        <v>1095191</v>
      </c>
    </row>
    <row r="1299" spans="1:18" ht="13.5" customHeight="1">
      <c r="A1299" s="20">
        <v>1295</v>
      </c>
      <c r="B1299" s="45" t="s">
        <v>292</v>
      </c>
      <c r="C1299" s="44" t="s">
        <v>151</v>
      </c>
      <c r="D1299" s="45" t="s">
        <v>381</v>
      </c>
      <c r="E1299" s="20">
        <v>74</v>
      </c>
      <c r="F1299" s="20">
        <v>2017</v>
      </c>
      <c r="G1299" s="20">
        <v>4</v>
      </c>
      <c r="H1299" s="20" t="s">
        <v>211</v>
      </c>
      <c r="I1299" s="20" t="s">
        <v>44</v>
      </c>
      <c r="J1299" s="20">
        <v>12</v>
      </c>
      <c r="K1299" s="35">
        <v>125919817</v>
      </c>
      <c r="L1299" s="35">
        <v>2662081</v>
      </c>
      <c r="M1299" s="35">
        <v>1923720</v>
      </c>
      <c r="N1299" s="35">
        <v>1888387</v>
      </c>
      <c r="O1299" s="35">
        <v>87324546</v>
      </c>
      <c r="P1299" s="35">
        <v>146038216</v>
      </c>
      <c r="Q1299" s="35">
        <v>103095201</v>
      </c>
      <c r="R1299" s="35">
        <v>752944</v>
      </c>
    </row>
    <row r="1300" spans="1:18" ht="13.5" customHeight="1">
      <c r="A1300" s="20">
        <v>1297</v>
      </c>
      <c r="B1300" s="45" t="s">
        <v>292</v>
      </c>
      <c r="C1300" s="44" t="s">
        <v>151</v>
      </c>
      <c r="D1300" s="45" t="s">
        <v>381</v>
      </c>
      <c r="E1300" s="20">
        <v>74</v>
      </c>
      <c r="F1300" s="20">
        <v>2018</v>
      </c>
      <c r="G1300" s="20">
        <v>1</v>
      </c>
      <c r="H1300" s="20" t="s">
        <v>257</v>
      </c>
      <c r="I1300" s="20" t="s">
        <v>51</v>
      </c>
      <c r="J1300" s="20">
        <v>3</v>
      </c>
      <c r="K1300" s="37">
        <v>28094026</v>
      </c>
      <c r="L1300" s="37">
        <v>1228905</v>
      </c>
      <c r="M1300" s="37">
        <v>835656</v>
      </c>
      <c r="N1300" s="37">
        <v>835656</v>
      </c>
      <c r="O1300" s="37">
        <v>97531941</v>
      </c>
      <c r="P1300" s="37">
        <v>151500559</v>
      </c>
      <c r="Q1300" s="37">
        <v>63076730</v>
      </c>
      <c r="R1300" s="37">
        <v>1095191</v>
      </c>
    </row>
    <row r="1301" spans="1:18" ht="13.5" customHeight="1">
      <c r="A1301" s="20">
        <v>1296</v>
      </c>
      <c r="B1301" s="45" t="s">
        <v>292</v>
      </c>
      <c r="C1301" s="44" t="s">
        <v>151</v>
      </c>
      <c r="D1301" s="45" t="s">
        <v>381</v>
      </c>
      <c r="E1301" s="20">
        <v>74</v>
      </c>
      <c r="F1301" s="20">
        <v>2018</v>
      </c>
      <c r="G1301" s="20">
        <v>3</v>
      </c>
      <c r="H1301" s="20" t="s">
        <v>256</v>
      </c>
      <c r="I1301" s="20" t="s">
        <v>43</v>
      </c>
      <c r="J1301" s="20">
        <v>9</v>
      </c>
      <c r="K1301" s="35">
        <v>105483926</v>
      </c>
      <c r="L1301" s="35">
        <v>7891534</v>
      </c>
      <c r="M1301" s="35">
        <v>5088504</v>
      </c>
      <c r="N1301" s="35"/>
      <c r="O1301" s="35">
        <v>89902676</v>
      </c>
      <c r="P1301" s="35">
        <v>158477717</v>
      </c>
      <c r="Q1301" s="35">
        <v>72582036</v>
      </c>
      <c r="R1301" s="35">
        <v>1095191</v>
      </c>
    </row>
    <row r="1302" spans="1:18" ht="13.5" customHeight="1">
      <c r="A1302" s="20">
        <v>1298</v>
      </c>
      <c r="B1302" s="45" t="s">
        <v>292</v>
      </c>
      <c r="C1302" s="44" t="s">
        <v>151</v>
      </c>
      <c r="D1302" s="45" t="s">
        <v>381</v>
      </c>
      <c r="E1302" s="20">
        <v>74</v>
      </c>
      <c r="F1302" s="20">
        <v>2018</v>
      </c>
      <c r="G1302" s="20">
        <v>4</v>
      </c>
      <c r="H1302" s="20" t="s">
        <v>265</v>
      </c>
      <c r="I1302" s="20" t="s">
        <v>44</v>
      </c>
      <c r="J1302" s="20">
        <v>12</v>
      </c>
      <c r="K1302" s="37">
        <v>142975792</v>
      </c>
      <c r="L1302" s="37">
        <v>9943164</v>
      </c>
      <c r="M1302" s="37">
        <v>6717605</v>
      </c>
      <c r="N1302" s="37">
        <v>6685021</v>
      </c>
      <c r="O1302" s="37">
        <v>97602019</v>
      </c>
      <c r="P1302" s="37">
        <v>153254968</v>
      </c>
      <c r="Q1302" s="37">
        <v>65666794</v>
      </c>
      <c r="R1302" s="37">
        <v>1095191</v>
      </c>
    </row>
    <row r="1303" spans="1:18" ht="13.5" customHeight="1">
      <c r="A1303" s="20">
        <v>1299</v>
      </c>
      <c r="B1303" s="45" t="s">
        <v>292</v>
      </c>
      <c r="C1303" s="44" t="s">
        <v>151</v>
      </c>
      <c r="D1303" s="45" t="s">
        <v>381</v>
      </c>
      <c r="E1303" s="20">
        <v>74</v>
      </c>
      <c r="F1303" s="20">
        <v>2019</v>
      </c>
      <c r="G1303" s="20">
        <v>1</v>
      </c>
      <c r="H1303" s="20" t="s">
        <v>277</v>
      </c>
      <c r="I1303" s="20" t="s">
        <v>51</v>
      </c>
      <c r="J1303" s="20">
        <v>3</v>
      </c>
      <c r="K1303" s="37">
        <v>26898779</v>
      </c>
      <c r="L1303" s="37">
        <v>-370413</v>
      </c>
      <c r="M1303" s="37">
        <v>-370413</v>
      </c>
      <c r="N1303" s="37"/>
      <c r="O1303" s="37">
        <v>100857899</v>
      </c>
      <c r="P1303" s="37">
        <v>171541010</v>
      </c>
      <c r="Q1303" s="37">
        <v>82850961</v>
      </c>
      <c r="R1303" s="37">
        <v>1095191</v>
      </c>
    </row>
    <row r="1304" spans="1:18" ht="13.5" customHeight="1">
      <c r="A1304" s="20">
        <v>1300</v>
      </c>
      <c r="B1304" s="45" t="s">
        <v>292</v>
      </c>
      <c r="C1304" s="44" t="s">
        <v>151</v>
      </c>
      <c r="D1304" s="45" t="s">
        <v>381</v>
      </c>
      <c r="E1304" s="20">
        <v>74</v>
      </c>
      <c r="F1304" s="20">
        <v>2019</v>
      </c>
      <c r="G1304" s="20">
        <v>2</v>
      </c>
      <c r="H1304" s="20" t="s">
        <v>278</v>
      </c>
      <c r="I1304" s="20" t="s">
        <v>46</v>
      </c>
      <c r="J1304" s="20">
        <v>6</v>
      </c>
      <c r="K1304" s="37">
        <v>68327256</v>
      </c>
      <c r="L1304" s="37">
        <v>1934402</v>
      </c>
      <c r="M1304" s="37">
        <v>1315393</v>
      </c>
      <c r="N1304" s="37">
        <v>1315393</v>
      </c>
      <c r="O1304" s="37">
        <v>102166881</v>
      </c>
      <c r="P1304" s="37">
        <v>166105438</v>
      </c>
      <c r="Q1304" s="37">
        <v>79058965</v>
      </c>
      <c r="R1304" s="37">
        <v>1095191</v>
      </c>
    </row>
    <row r="1305" spans="1:18" ht="13.5" customHeight="1">
      <c r="A1305" s="20">
        <v>1301</v>
      </c>
      <c r="B1305" s="45" t="s">
        <v>292</v>
      </c>
      <c r="C1305" s="44" t="s">
        <v>151</v>
      </c>
      <c r="D1305" s="45" t="s">
        <v>381</v>
      </c>
      <c r="E1305" s="20">
        <v>74</v>
      </c>
      <c r="F1305" s="20">
        <v>2019</v>
      </c>
      <c r="G1305" s="20">
        <v>3</v>
      </c>
      <c r="H1305" s="20" t="s">
        <v>279</v>
      </c>
      <c r="I1305" s="20" t="s">
        <v>43</v>
      </c>
      <c r="J1305" s="20">
        <v>9</v>
      </c>
      <c r="K1305" s="37">
        <v>101402459</v>
      </c>
      <c r="L1305" s="37">
        <v>6252440</v>
      </c>
      <c r="M1305" s="37">
        <v>4251659</v>
      </c>
      <c r="N1305" s="37">
        <v>4251659</v>
      </c>
      <c r="O1305" s="37">
        <v>97953402</v>
      </c>
      <c r="P1305" s="37">
        <v>163347432</v>
      </c>
      <c r="Q1305" s="37">
        <v>75537902</v>
      </c>
      <c r="R1305" s="37">
        <v>1095191</v>
      </c>
    </row>
    <row r="1306" spans="1:18" ht="13.5" customHeight="1">
      <c r="A1306" s="20">
        <v>1302</v>
      </c>
      <c r="B1306" s="45" t="s">
        <v>292</v>
      </c>
      <c r="C1306" s="44" t="s">
        <v>151</v>
      </c>
      <c r="D1306" s="45" t="s">
        <v>381</v>
      </c>
      <c r="E1306" s="20">
        <v>74</v>
      </c>
      <c r="F1306" s="20">
        <v>2019</v>
      </c>
      <c r="G1306" s="20">
        <v>4</v>
      </c>
      <c r="H1306" s="20" t="s">
        <v>281</v>
      </c>
      <c r="I1306" s="20" t="s">
        <v>44</v>
      </c>
      <c r="J1306" s="20">
        <v>12</v>
      </c>
      <c r="K1306" s="37">
        <v>131498373</v>
      </c>
      <c r="L1306" s="37">
        <v>7103630</v>
      </c>
      <c r="M1306" s="37">
        <v>5483732</v>
      </c>
      <c r="N1306" s="37"/>
      <c r="O1306" s="37">
        <v>100801064</v>
      </c>
      <c r="P1306" s="37">
        <v>160792627</v>
      </c>
      <c r="Q1306" s="37">
        <v>71732165</v>
      </c>
      <c r="R1306" s="37">
        <v>1095191</v>
      </c>
    </row>
    <row r="1307" spans="1:18" ht="13.5" customHeight="1">
      <c r="A1307" s="20">
        <v>1303</v>
      </c>
      <c r="B1307" s="45" t="s">
        <v>292</v>
      </c>
      <c r="C1307" s="44" t="s">
        <v>152</v>
      </c>
      <c r="D1307" s="45" t="s">
        <v>382</v>
      </c>
      <c r="E1307" s="20">
        <v>75</v>
      </c>
      <c r="F1307" s="20">
        <v>2015</v>
      </c>
      <c r="G1307" s="20">
        <v>1</v>
      </c>
      <c r="H1307" s="20" t="s">
        <v>202</v>
      </c>
      <c r="I1307" s="20" t="s">
        <v>44</v>
      </c>
      <c r="J1307" s="20">
        <v>3</v>
      </c>
      <c r="K1307" s="35">
        <v>12797000</v>
      </c>
      <c r="L1307" s="35">
        <v>394000</v>
      </c>
      <c r="M1307" s="35">
        <v>283000</v>
      </c>
      <c r="N1307" s="35">
        <v>283000</v>
      </c>
      <c r="O1307" s="35">
        <v>50157000</v>
      </c>
      <c r="P1307" s="35">
        <v>67895000</v>
      </c>
      <c r="Q1307" s="35">
        <v>47295000</v>
      </c>
      <c r="R1307" s="35">
        <v>3965000</v>
      </c>
    </row>
    <row r="1308" spans="1:18" ht="13.5" customHeight="1">
      <c r="A1308" s="20">
        <v>1304</v>
      </c>
      <c r="B1308" s="45" t="s">
        <v>292</v>
      </c>
      <c r="C1308" s="44" t="s">
        <v>152</v>
      </c>
      <c r="D1308" s="45" t="s">
        <v>382</v>
      </c>
      <c r="E1308" s="20">
        <v>75</v>
      </c>
      <c r="F1308" s="20">
        <v>2015</v>
      </c>
      <c r="G1308" s="20">
        <v>2</v>
      </c>
      <c r="H1308" s="20" t="s">
        <v>203</v>
      </c>
      <c r="I1308" s="20" t="s">
        <v>51</v>
      </c>
      <c r="J1308" s="20">
        <v>6</v>
      </c>
      <c r="K1308" s="35">
        <v>26192000</v>
      </c>
      <c r="L1308" s="35">
        <v>1129000</v>
      </c>
      <c r="M1308" s="35">
        <v>903000</v>
      </c>
      <c r="N1308" s="35">
        <v>903000</v>
      </c>
      <c r="O1308" s="35">
        <v>51295000</v>
      </c>
      <c r="P1308" s="35">
        <v>69627000</v>
      </c>
      <c r="Q1308" s="35">
        <v>48805000</v>
      </c>
      <c r="R1308" s="35">
        <v>3965000</v>
      </c>
    </row>
    <row r="1309" spans="1:18" ht="13.5" customHeight="1">
      <c r="A1309" s="20">
        <v>1305</v>
      </c>
      <c r="B1309" s="45" t="s">
        <v>292</v>
      </c>
      <c r="C1309" s="44" t="s">
        <v>152</v>
      </c>
      <c r="D1309" s="45" t="s">
        <v>382</v>
      </c>
      <c r="E1309" s="20">
        <v>75</v>
      </c>
      <c r="F1309" s="20">
        <v>2015</v>
      </c>
      <c r="G1309" s="20">
        <v>3</v>
      </c>
      <c r="H1309" s="20" t="s">
        <v>204</v>
      </c>
      <c r="I1309" s="20" t="s">
        <v>46</v>
      </c>
      <c r="J1309" s="20">
        <v>9</v>
      </c>
      <c r="K1309" s="35">
        <v>39775000</v>
      </c>
      <c r="L1309" s="35">
        <v>1927000</v>
      </c>
      <c r="M1309" s="35">
        <v>1485000</v>
      </c>
      <c r="N1309" s="35">
        <v>1485000</v>
      </c>
      <c r="O1309" s="35">
        <v>52307000</v>
      </c>
      <c r="P1309" s="35">
        <v>72058000</v>
      </c>
      <c r="Q1309" s="35">
        <v>50652000</v>
      </c>
      <c r="R1309" s="35">
        <v>3965000</v>
      </c>
    </row>
    <row r="1310" spans="1:18" ht="13.5" customHeight="1">
      <c r="A1310" s="20">
        <v>1306</v>
      </c>
      <c r="B1310" s="45" t="s">
        <v>292</v>
      </c>
      <c r="C1310" s="44" t="s">
        <v>152</v>
      </c>
      <c r="D1310" s="45" t="s">
        <v>382</v>
      </c>
      <c r="E1310" s="20">
        <v>75</v>
      </c>
      <c r="F1310" s="20">
        <v>2015</v>
      </c>
      <c r="G1310" s="20">
        <v>4</v>
      </c>
      <c r="H1310" s="20" t="s">
        <v>205</v>
      </c>
      <c r="I1310" s="20" t="s">
        <v>43</v>
      </c>
      <c r="J1310" s="20">
        <v>12</v>
      </c>
      <c r="K1310" s="35">
        <v>49057511</v>
      </c>
      <c r="L1310" s="35">
        <v>1434828</v>
      </c>
      <c r="M1310" s="35">
        <v>1120267</v>
      </c>
      <c r="N1310" s="35">
        <v>1058720</v>
      </c>
      <c r="O1310" s="35">
        <v>49282429</v>
      </c>
      <c r="P1310" s="35">
        <v>67943444</v>
      </c>
      <c r="Q1310" s="35">
        <v>47627610</v>
      </c>
      <c r="R1310" s="35">
        <v>3965099</v>
      </c>
    </row>
    <row r="1311" spans="1:18" ht="13.5" customHeight="1">
      <c r="A1311" s="20">
        <v>1307</v>
      </c>
      <c r="B1311" s="45" t="s">
        <v>292</v>
      </c>
      <c r="C1311" s="44" t="s">
        <v>152</v>
      </c>
      <c r="D1311" s="45" t="s">
        <v>382</v>
      </c>
      <c r="E1311" s="20">
        <v>75</v>
      </c>
      <c r="F1311" s="20">
        <v>2016</v>
      </c>
      <c r="G1311" s="20">
        <v>1</v>
      </c>
      <c r="H1311" s="20" t="s">
        <v>206</v>
      </c>
      <c r="I1311" s="20" t="s">
        <v>44</v>
      </c>
      <c r="J1311" s="20">
        <v>3</v>
      </c>
      <c r="K1311" s="35">
        <v>9980000</v>
      </c>
      <c r="L1311" s="35">
        <v>124000</v>
      </c>
      <c r="M1311" s="35">
        <v>101000</v>
      </c>
      <c r="N1311" s="35">
        <v>101000</v>
      </c>
      <c r="O1311" s="35">
        <v>54742000</v>
      </c>
      <c r="P1311" s="35">
        <v>69672000</v>
      </c>
      <c r="Q1311" s="35">
        <v>53209000</v>
      </c>
      <c r="R1311" s="35">
        <v>3965000</v>
      </c>
    </row>
    <row r="1312" spans="1:18" ht="13.5" customHeight="1">
      <c r="A1312" s="20">
        <v>1308</v>
      </c>
      <c r="B1312" s="45" t="s">
        <v>292</v>
      </c>
      <c r="C1312" s="44" t="s">
        <v>152</v>
      </c>
      <c r="D1312" s="45" t="s">
        <v>382</v>
      </c>
      <c r="E1312" s="20">
        <v>75</v>
      </c>
      <c r="F1312" s="20">
        <v>2016</v>
      </c>
      <c r="G1312" s="20">
        <v>2</v>
      </c>
      <c r="H1312" s="20" t="s">
        <v>207</v>
      </c>
      <c r="I1312" s="20" t="s">
        <v>51</v>
      </c>
      <c r="J1312" s="20">
        <v>6</v>
      </c>
      <c r="K1312" s="35">
        <v>24423000</v>
      </c>
      <c r="L1312" s="35">
        <v>482000</v>
      </c>
      <c r="M1312" s="35">
        <v>389000</v>
      </c>
      <c r="N1312" s="35">
        <v>389000</v>
      </c>
      <c r="O1312" s="35">
        <v>91485000</v>
      </c>
      <c r="P1312" s="35">
        <v>112058000</v>
      </c>
      <c r="Q1312" s="35">
        <v>78874000</v>
      </c>
      <c r="R1312" s="35">
        <v>3965000</v>
      </c>
    </row>
    <row r="1313" spans="1:18" ht="13.5" customHeight="1">
      <c r="A1313" s="20">
        <v>1309</v>
      </c>
      <c r="B1313" s="45" t="s">
        <v>292</v>
      </c>
      <c r="C1313" s="44" t="s">
        <v>152</v>
      </c>
      <c r="D1313" s="45" t="s">
        <v>382</v>
      </c>
      <c r="E1313" s="20">
        <v>75</v>
      </c>
      <c r="F1313" s="20">
        <v>2016</v>
      </c>
      <c r="G1313" s="20">
        <v>3</v>
      </c>
      <c r="H1313" s="20" t="s">
        <v>208</v>
      </c>
      <c r="I1313" s="20" t="s">
        <v>46</v>
      </c>
      <c r="J1313" s="20">
        <v>9</v>
      </c>
      <c r="K1313" s="35">
        <v>37974000</v>
      </c>
      <c r="L1313" s="35">
        <v>1655000</v>
      </c>
      <c r="M1313" s="35">
        <v>1323000</v>
      </c>
      <c r="N1313" s="35">
        <v>1323000</v>
      </c>
      <c r="O1313" s="35">
        <v>93537000</v>
      </c>
      <c r="P1313" s="35">
        <v>102371000</v>
      </c>
      <c r="Q1313" s="35">
        <v>68254000</v>
      </c>
      <c r="R1313" s="35">
        <v>3965000</v>
      </c>
    </row>
    <row r="1314" spans="1:18" ht="13.5" customHeight="1">
      <c r="A1314" s="20">
        <v>1310</v>
      </c>
      <c r="B1314" s="45" t="s">
        <v>292</v>
      </c>
      <c r="C1314" s="44" t="s">
        <v>152</v>
      </c>
      <c r="D1314" s="45" t="s">
        <v>382</v>
      </c>
      <c r="E1314" s="20">
        <v>75</v>
      </c>
      <c r="F1314" s="20">
        <v>2016</v>
      </c>
      <c r="G1314" s="20">
        <v>4</v>
      </c>
      <c r="H1314" s="20" t="s">
        <v>209</v>
      </c>
      <c r="I1314" s="20" t="s">
        <v>43</v>
      </c>
      <c r="J1314" s="20">
        <v>12</v>
      </c>
      <c r="K1314" s="35">
        <v>50883780</v>
      </c>
      <c r="L1314" s="35">
        <v>-2869342</v>
      </c>
      <c r="M1314" s="35">
        <v>-3023852</v>
      </c>
      <c r="N1314" s="35">
        <v>-3207026</v>
      </c>
      <c r="O1314" s="35">
        <v>53757796</v>
      </c>
      <c r="P1314" s="35">
        <v>76046576</v>
      </c>
      <c r="Q1314" s="35">
        <v>59683977</v>
      </c>
      <c r="R1314" s="35">
        <v>3965000</v>
      </c>
    </row>
    <row r="1315" spans="1:18" ht="13.5" customHeight="1">
      <c r="A1315" s="20">
        <v>1311</v>
      </c>
      <c r="B1315" s="45" t="s">
        <v>292</v>
      </c>
      <c r="C1315" s="44" t="s">
        <v>152</v>
      </c>
      <c r="D1315" s="45" t="s">
        <v>382</v>
      </c>
      <c r="E1315" s="20">
        <v>75</v>
      </c>
      <c r="F1315" s="20">
        <v>2017</v>
      </c>
      <c r="G1315" s="20">
        <v>1</v>
      </c>
      <c r="H1315" s="20" t="s">
        <v>210</v>
      </c>
      <c r="I1315" s="20" t="s">
        <v>44</v>
      </c>
      <c r="J1315" s="20">
        <v>3</v>
      </c>
      <c r="K1315" s="35">
        <v>18270000</v>
      </c>
      <c r="L1315" s="35">
        <v>804000</v>
      </c>
      <c r="M1315" s="35">
        <v>643000</v>
      </c>
      <c r="N1315" s="35"/>
      <c r="O1315" s="35">
        <v>100709000</v>
      </c>
      <c r="P1315" s="35">
        <v>120714000</v>
      </c>
      <c r="Q1315" s="35">
        <v>67737000</v>
      </c>
      <c r="R1315" s="35">
        <v>3965000</v>
      </c>
    </row>
    <row r="1316" spans="1:18" ht="13.5" customHeight="1">
      <c r="A1316" s="20">
        <v>1312</v>
      </c>
      <c r="B1316" s="45" t="s">
        <v>292</v>
      </c>
      <c r="C1316" s="44" t="s">
        <v>152</v>
      </c>
      <c r="D1316" s="45" t="s">
        <v>382</v>
      </c>
      <c r="E1316" s="20">
        <v>75</v>
      </c>
      <c r="F1316" s="20">
        <v>2017</v>
      </c>
      <c r="G1316" s="20">
        <v>2</v>
      </c>
      <c r="H1316" s="20" t="s">
        <v>212</v>
      </c>
      <c r="I1316" s="20" t="s">
        <v>51</v>
      </c>
      <c r="J1316" s="20">
        <v>6</v>
      </c>
      <c r="K1316" s="35">
        <v>39131000</v>
      </c>
      <c r="L1316" s="35">
        <v>2768000</v>
      </c>
      <c r="M1316" s="35">
        <v>2214000</v>
      </c>
      <c r="N1316" s="35">
        <v>2214000</v>
      </c>
      <c r="O1316" s="35">
        <v>101438000</v>
      </c>
      <c r="P1316" s="35">
        <v>129251000</v>
      </c>
      <c r="Q1316" s="35">
        <v>75178000</v>
      </c>
      <c r="R1316" s="35">
        <v>3965000</v>
      </c>
    </row>
    <row r="1317" spans="1:18" ht="13.5" customHeight="1">
      <c r="A1317" s="20">
        <v>1313</v>
      </c>
      <c r="B1317" s="45" t="s">
        <v>292</v>
      </c>
      <c r="C1317" s="44" t="s">
        <v>152</v>
      </c>
      <c r="D1317" s="45" t="s">
        <v>382</v>
      </c>
      <c r="E1317" s="20">
        <v>75</v>
      </c>
      <c r="F1317" s="20">
        <v>2017</v>
      </c>
      <c r="G1317" s="20">
        <v>3</v>
      </c>
      <c r="H1317" s="20" t="s">
        <v>213</v>
      </c>
      <c r="I1317" s="20" t="s">
        <v>46</v>
      </c>
      <c r="J1317" s="20">
        <v>9</v>
      </c>
      <c r="K1317" s="35">
        <v>54645000</v>
      </c>
      <c r="L1317" s="35">
        <v>3477000</v>
      </c>
      <c r="M1317" s="35">
        <v>2782000</v>
      </c>
      <c r="N1317" s="35">
        <v>2782000</v>
      </c>
      <c r="O1317" s="35">
        <v>101827000</v>
      </c>
      <c r="P1317" s="35">
        <v>125052000</v>
      </c>
      <c r="Q1317" s="35">
        <v>70411000</v>
      </c>
      <c r="R1317" s="35">
        <v>3965000</v>
      </c>
    </row>
    <row r="1318" spans="1:18" ht="13.5" customHeight="1">
      <c r="A1318" s="20">
        <v>1314</v>
      </c>
      <c r="B1318" s="45" t="s">
        <v>292</v>
      </c>
      <c r="C1318" s="44" t="s">
        <v>152</v>
      </c>
      <c r="D1318" s="45" t="s">
        <v>382</v>
      </c>
      <c r="E1318" s="20">
        <v>75</v>
      </c>
      <c r="F1318" s="20">
        <v>2017</v>
      </c>
      <c r="G1318" s="20">
        <v>4</v>
      </c>
      <c r="H1318" s="20" t="s">
        <v>211</v>
      </c>
      <c r="I1318" s="20" t="s">
        <v>43</v>
      </c>
      <c r="J1318" s="20">
        <v>12</v>
      </c>
      <c r="K1318" s="35">
        <v>53227891</v>
      </c>
      <c r="L1318" s="35">
        <v>5469833</v>
      </c>
      <c r="M1318" s="35">
        <v>4304955</v>
      </c>
      <c r="N1318" s="35"/>
      <c r="O1318" s="35">
        <v>100118393</v>
      </c>
      <c r="P1318" s="35">
        <v>113151714</v>
      </c>
      <c r="Q1318" s="35">
        <v>26318698</v>
      </c>
      <c r="R1318" s="35">
        <v>3965099</v>
      </c>
    </row>
    <row r="1319" spans="1:18" ht="13.5" customHeight="1">
      <c r="A1319" s="20">
        <v>1315</v>
      </c>
      <c r="B1319" s="45" t="s">
        <v>292</v>
      </c>
      <c r="C1319" s="44" t="s">
        <v>152</v>
      </c>
      <c r="D1319" s="45" t="s">
        <v>382</v>
      </c>
      <c r="E1319" s="20">
        <v>75</v>
      </c>
      <c r="F1319" s="20">
        <v>2018</v>
      </c>
      <c r="G1319" s="20">
        <v>1</v>
      </c>
      <c r="H1319" s="20" t="s">
        <v>257</v>
      </c>
      <c r="I1319" s="20" t="s">
        <v>44</v>
      </c>
      <c r="J1319" s="20">
        <v>3</v>
      </c>
      <c r="K1319" s="37">
        <v>17739000</v>
      </c>
      <c r="L1319" s="37">
        <v>127000</v>
      </c>
      <c r="M1319" s="37">
        <v>102000</v>
      </c>
      <c r="N1319" s="37">
        <v>102000</v>
      </c>
      <c r="O1319" s="37">
        <v>104808000</v>
      </c>
      <c r="P1319" s="37">
        <v>128192000</v>
      </c>
      <c r="Q1319" s="37">
        <v>71698000</v>
      </c>
      <c r="R1319" s="37">
        <v>3965000</v>
      </c>
    </row>
    <row r="1320" spans="1:18" ht="13.5" customHeight="1">
      <c r="A1320" s="20">
        <v>1316</v>
      </c>
      <c r="B1320" s="45" t="s">
        <v>292</v>
      </c>
      <c r="C1320" s="44" t="s">
        <v>152</v>
      </c>
      <c r="D1320" s="45" t="s">
        <v>382</v>
      </c>
      <c r="E1320" s="20">
        <v>75</v>
      </c>
      <c r="F1320" s="20">
        <v>2018</v>
      </c>
      <c r="G1320" s="20">
        <v>2</v>
      </c>
      <c r="H1320" s="20" t="s">
        <v>264</v>
      </c>
      <c r="I1320" s="20" t="s">
        <v>51</v>
      </c>
      <c r="J1320" s="20">
        <v>6</v>
      </c>
      <c r="K1320" s="37">
        <v>36222000</v>
      </c>
      <c r="L1320" s="37">
        <v>253000</v>
      </c>
      <c r="M1320" s="37">
        <v>223000</v>
      </c>
      <c r="N1320" s="37"/>
      <c r="O1320" s="37">
        <v>106456000</v>
      </c>
      <c r="P1320" s="37">
        <v>127427000</v>
      </c>
      <c r="Q1320" s="37">
        <v>71288000</v>
      </c>
      <c r="R1320" s="37">
        <v>3965000</v>
      </c>
    </row>
    <row r="1321" spans="1:18" ht="13.5" customHeight="1">
      <c r="A1321" s="20">
        <v>1317</v>
      </c>
      <c r="B1321" s="45" t="s">
        <v>292</v>
      </c>
      <c r="C1321" s="44" t="s">
        <v>152</v>
      </c>
      <c r="D1321" s="45" t="s">
        <v>382</v>
      </c>
      <c r="E1321" s="20">
        <v>75</v>
      </c>
      <c r="F1321" s="20">
        <v>2018</v>
      </c>
      <c r="G1321" s="20">
        <v>3</v>
      </c>
      <c r="H1321" s="20" t="s">
        <v>256</v>
      </c>
      <c r="I1321" s="20" t="s">
        <v>46</v>
      </c>
      <c r="J1321" s="20">
        <v>9</v>
      </c>
      <c r="K1321" s="37">
        <v>55076000</v>
      </c>
      <c r="L1321" s="37">
        <v>173000</v>
      </c>
      <c r="M1321" s="37">
        <v>143000</v>
      </c>
      <c r="N1321" s="37">
        <v>143000</v>
      </c>
      <c r="O1321" s="37">
        <v>108492000</v>
      </c>
      <c r="P1321" s="37">
        <v>128559000</v>
      </c>
      <c r="Q1321" s="37">
        <v>72500000</v>
      </c>
      <c r="R1321" s="37">
        <v>3965000</v>
      </c>
    </row>
    <row r="1322" spans="1:18" ht="13.5" customHeight="1">
      <c r="A1322" s="20">
        <v>1318</v>
      </c>
      <c r="B1322" s="45" t="s">
        <v>292</v>
      </c>
      <c r="C1322" s="44" t="s">
        <v>152</v>
      </c>
      <c r="D1322" s="45" t="s">
        <v>382</v>
      </c>
      <c r="E1322" s="20">
        <v>75</v>
      </c>
      <c r="F1322" s="20">
        <v>2019</v>
      </c>
      <c r="G1322" s="20">
        <v>1</v>
      </c>
      <c r="H1322" s="20" t="s">
        <v>277</v>
      </c>
      <c r="I1322" s="20" t="s">
        <v>44</v>
      </c>
      <c r="J1322" s="20">
        <v>3</v>
      </c>
      <c r="K1322" s="37">
        <v>18995000</v>
      </c>
      <c r="L1322" s="37">
        <v>135000</v>
      </c>
      <c r="M1322" s="37">
        <v>108000</v>
      </c>
      <c r="N1322" s="37">
        <v>108000</v>
      </c>
      <c r="O1322" s="37">
        <v>107315000</v>
      </c>
      <c r="P1322" s="37">
        <v>138232000</v>
      </c>
      <c r="Q1322" s="37">
        <v>81456000</v>
      </c>
      <c r="R1322" s="37">
        <v>3965000</v>
      </c>
    </row>
    <row r="1323" spans="1:18" ht="13.5" customHeight="1">
      <c r="A1323" s="20">
        <v>1319</v>
      </c>
      <c r="B1323" s="45" t="s">
        <v>292</v>
      </c>
      <c r="C1323" s="44" t="s">
        <v>152</v>
      </c>
      <c r="D1323" s="45" t="s">
        <v>382</v>
      </c>
      <c r="E1323" s="20">
        <v>75</v>
      </c>
      <c r="F1323" s="20">
        <v>2019</v>
      </c>
      <c r="G1323" s="20">
        <v>2</v>
      </c>
      <c r="H1323" s="20" t="s">
        <v>278</v>
      </c>
      <c r="I1323" s="20" t="s">
        <v>51</v>
      </c>
      <c r="J1323" s="20">
        <v>6</v>
      </c>
      <c r="K1323" s="37">
        <v>39447000</v>
      </c>
      <c r="L1323" s="37">
        <v>237000</v>
      </c>
      <c r="M1323" s="37">
        <v>190000</v>
      </c>
      <c r="N1323" s="37">
        <v>190000</v>
      </c>
      <c r="O1323" s="37">
        <v>107581000</v>
      </c>
      <c r="P1323" s="37">
        <v>132856000</v>
      </c>
      <c r="Q1323" s="37">
        <v>75998000</v>
      </c>
      <c r="R1323" s="37">
        <v>3965000</v>
      </c>
    </row>
    <row r="1324" spans="1:18" ht="13.5" customHeight="1">
      <c r="A1324" s="20">
        <v>1320</v>
      </c>
      <c r="B1324" s="45" t="s">
        <v>292</v>
      </c>
      <c r="C1324" s="44" t="s">
        <v>152</v>
      </c>
      <c r="D1324" s="45" t="s">
        <v>382</v>
      </c>
      <c r="E1324" s="20">
        <v>75</v>
      </c>
      <c r="F1324" s="20">
        <v>2019</v>
      </c>
      <c r="G1324" s="20">
        <v>3</v>
      </c>
      <c r="H1324" s="20" t="s">
        <v>279</v>
      </c>
      <c r="I1324" s="20" t="s">
        <v>46</v>
      </c>
      <c r="J1324" s="20">
        <v>9</v>
      </c>
      <c r="K1324" s="37">
        <v>58230000</v>
      </c>
      <c r="L1324" s="37">
        <v>-878000</v>
      </c>
      <c r="M1324" s="37">
        <v>-925000</v>
      </c>
      <c r="N1324" s="37">
        <v>-925000</v>
      </c>
      <c r="O1324" s="37">
        <v>107585000</v>
      </c>
      <c r="P1324" s="37">
        <v>131856000</v>
      </c>
      <c r="Q1324" s="37">
        <v>76113000</v>
      </c>
      <c r="R1324" s="37">
        <v>3965000</v>
      </c>
    </row>
    <row r="1325" spans="1:18" ht="13.5" customHeight="1">
      <c r="A1325" s="20">
        <v>1321</v>
      </c>
      <c r="B1325" s="45" t="s">
        <v>292</v>
      </c>
      <c r="C1325" s="44" t="s">
        <v>152</v>
      </c>
      <c r="D1325" s="45" t="s">
        <v>382</v>
      </c>
      <c r="E1325" s="20">
        <v>75</v>
      </c>
      <c r="F1325" s="20">
        <v>2019</v>
      </c>
      <c r="G1325" s="20">
        <v>4</v>
      </c>
      <c r="H1325" s="20" t="s">
        <v>281</v>
      </c>
      <c r="I1325" s="20" t="s">
        <v>43</v>
      </c>
      <c r="J1325" s="20">
        <v>12</v>
      </c>
      <c r="K1325" s="37">
        <v>74409113</v>
      </c>
      <c r="L1325" s="37">
        <v>607791</v>
      </c>
      <c r="M1325" s="37">
        <v>68368</v>
      </c>
      <c r="N1325" s="37"/>
      <c r="O1325" s="37">
        <v>106622428</v>
      </c>
      <c r="P1325" s="37">
        <v>137505112</v>
      </c>
      <c r="Q1325" s="37">
        <v>80837143</v>
      </c>
      <c r="R1325" s="37">
        <v>3965099</v>
      </c>
    </row>
    <row r="1326" spans="1:18" ht="13.5" customHeight="1">
      <c r="A1326" s="20">
        <v>1322</v>
      </c>
      <c r="B1326" s="45" t="s">
        <v>292</v>
      </c>
      <c r="C1326" s="44" t="s">
        <v>152</v>
      </c>
      <c r="D1326" s="45" t="s">
        <v>382</v>
      </c>
      <c r="E1326" s="20">
        <v>75</v>
      </c>
      <c r="F1326" s="46">
        <v>2020</v>
      </c>
      <c r="G1326" s="46">
        <v>1</v>
      </c>
      <c r="H1326" s="47" t="s">
        <v>309</v>
      </c>
      <c r="I1326" s="47" t="s">
        <v>44</v>
      </c>
      <c r="J1326" s="46">
        <v>3</v>
      </c>
      <c r="K1326" s="37">
        <v>26396000</v>
      </c>
      <c r="L1326" s="37">
        <v>66000</v>
      </c>
      <c r="M1326" s="37">
        <v>45000</v>
      </c>
      <c r="N1326" s="37">
        <v>45000</v>
      </c>
      <c r="O1326" s="37">
        <v>104346000</v>
      </c>
      <c r="P1326" s="37">
        <v>133141000</v>
      </c>
      <c r="Q1326" s="37">
        <v>75810000</v>
      </c>
      <c r="R1326" s="37">
        <v>10427000</v>
      </c>
    </row>
    <row r="1327" spans="1:18" ht="13.5" customHeight="1">
      <c r="A1327" s="20">
        <v>1323</v>
      </c>
      <c r="B1327" s="45" t="s">
        <v>292</v>
      </c>
      <c r="C1327" s="44" t="s">
        <v>152</v>
      </c>
      <c r="D1327" s="45" t="s">
        <v>382</v>
      </c>
      <c r="E1327" s="20">
        <v>75</v>
      </c>
      <c r="F1327" s="46">
        <v>2020</v>
      </c>
      <c r="G1327" s="46">
        <v>2</v>
      </c>
      <c r="H1327" s="47" t="s">
        <v>310</v>
      </c>
      <c r="I1327" s="47" t="s">
        <v>51</v>
      </c>
      <c r="J1327" s="46">
        <v>6</v>
      </c>
      <c r="K1327" s="37">
        <v>56911000</v>
      </c>
      <c r="L1327" s="37">
        <v>300000</v>
      </c>
      <c r="M1327" s="37">
        <v>204000</v>
      </c>
      <c r="N1327" s="37">
        <v>204000</v>
      </c>
      <c r="O1327" s="37">
        <v>103517000</v>
      </c>
      <c r="P1327" s="37">
        <v>131722000</v>
      </c>
      <c r="Q1327" s="37">
        <v>74549000</v>
      </c>
      <c r="R1327" s="37">
        <v>10427000</v>
      </c>
    </row>
    <row r="1328" spans="1:18" ht="13.5" customHeight="1">
      <c r="A1328" s="20">
        <v>1324</v>
      </c>
      <c r="B1328" s="45" t="s">
        <v>286</v>
      </c>
      <c r="C1328" s="44" t="s">
        <v>230</v>
      </c>
      <c r="D1328" s="45" t="s">
        <v>383</v>
      </c>
      <c r="E1328" s="20">
        <v>76</v>
      </c>
      <c r="F1328" s="20">
        <v>2015</v>
      </c>
      <c r="G1328" s="20">
        <v>1</v>
      </c>
      <c r="H1328" s="20" t="s">
        <v>202</v>
      </c>
      <c r="I1328" s="20" t="s">
        <v>43</v>
      </c>
      <c r="J1328" s="20">
        <v>3</v>
      </c>
      <c r="K1328" s="35">
        <v>1190645.6599999999</v>
      </c>
      <c r="L1328" s="35">
        <v>-141775.29</v>
      </c>
      <c r="M1328" s="35">
        <v>-141775.29</v>
      </c>
      <c r="N1328" s="35">
        <v>-141775.29</v>
      </c>
      <c r="O1328" s="35">
        <v>4470515</v>
      </c>
      <c r="P1328" s="35">
        <v>18488128</v>
      </c>
      <c r="Q1328" s="35">
        <v>11593003</v>
      </c>
      <c r="R1328" s="35">
        <v>1039398</v>
      </c>
    </row>
    <row r="1329" spans="1:18" ht="13.5" customHeight="1">
      <c r="A1329" s="20">
        <v>1325</v>
      </c>
      <c r="B1329" s="45" t="s">
        <v>286</v>
      </c>
      <c r="C1329" s="44" t="s">
        <v>230</v>
      </c>
      <c r="D1329" s="45" t="s">
        <v>383</v>
      </c>
      <c r="E1329" s="20">
        <v>76</v>
      </c>
      <c r="F1329" s="20">
        <v>2015</v>
      </c>
      <c r="G1329" s="20">
        <v>2</v>
      </c>
      <c r="H1329" s="20" t="s">
        <v>203</v>
      </c>
      <c r="I1329" s="20" t="s">
        <v>44</v>
      </c>
      <c r="J1329" s="20">
        <v>6</v>
      </c>
      <c r="K1329" s="35">
        <v>2444084</v>
      </c>
      <c r="L1329" s="35">
        <v>-156889</v>
      </c>
      <c r="M1329" s="35">
        <v>-156889</v>
      </c>
      <c r="N1329" s="35">
        <v>-156889</v>
      </c>
      <c r="O1329" s="35">
        <v>4584067</v>
      </c>
      <c r="P1329" s="35">
        <v>18755663</v>
      </c>
      <c r="Q1329" s="35">
        <v>11875653</v>
      </c>
      <c r="R1329" s="35">
        <v>1039398</v>
      </c>
    </row>
    <row r="1330" spans="1:18" ht="13.5" customHeight="1">
      <c r="A1330" s="20">
        <v>1326</v>
      </c>
      <c r="B1330" s="45" t="s">
        <v>286</v>
      </c>
      <c r="C1330" s="44" t="s">
        <v>230</v>
      </c>
      <c r="D1330" s="45" t="s">
        <v>383</v>
      </c>
      <c r="E1330" s="20">
        <v>76</v>
      </c>
      <c r="F1330" s="20">
        <v>2015</v>
      </c>
      <c r="G1330" s="20">
        <v>3</v>
      </c>
      <c r="H1330" s="20" t="s">
        <v>204</v>
      </c>
      <c r="I1330" s="20" t="s">
        <v>51</v>
      </c>
      <c r="J1330" s="20">
        <v>9</v>
      </c>
      <c r="K1330" s="35">
        <v>3706030</v>
      </c>
      <c r="L1330" s="35">
        <v>-128508</v>
      </c>
      <c r="M1330" s="35">
        <v>-128508</v>
      </c>
      <c r="N1330" s="35">
        <v>-128508</v>
      </c>
      <c r="O1330" s="35">
        <v>4531332</v>
      </c>
      <c r="P1330" s="35">
        <v>19043798</v>
      </c>
      <c r="Q1330" s="35">
        <v>12348707</v>
      </c>
      <c r="R1330" s="35">
        <v>1039398</v>
      </c>
    </row>
    <row r="1331" spans="1:18" ht="13.5" customHeight="1">
      <c r="A1331" s="20">
        <v>1327</v>
      </c>
      <c r="B1331" s="45" t="s">
        <v>286</v>
      </c>
      <c r="C1331" s="44" t="s">
        <v>230</v>
      </c>
      <c r="D1331" s="45" t="s">
        <v>383</v>
      </c>
      <c r="E1331" s="20">
        <v>76</v>
      </c>
      <c r="F1331" s="20">
        <v>2015</v>
      </c>
      <c r="G1331" s="20">
        <v>4</v>
      </c>
      <c r="H1331" s="20" t="s">
        <v>205</v>
      </c>
      <c r="I1331" s="20" t="s">
        <v>46</v>
      </c>
      <c r="J1331" s="20">
        <v>12</v>
      </c>
      <c r="K1331" s="35">
        <v>9855086</v>
      </c>
      <c r="L1331" s="35">
        <v>824257</v>
      </c>
      <c r="M1331" s="35">
        <v>560730</v>
      </c>
      <c r="N1331" s="35">
        <v>660180</v>
      </c>
      <c r="O1331" s="35">
        <v>6596153</v>
      </c>
      <c r="P1331" s="35">
        <v>21196604</v>
      </c>
      <c r="Q1331" s="35">
        <v>14765001</v>
      </c>
      <c r="R1331" s="35">
        <v>1039398</v>
      </c>
    </row>
    <row r="1332" spans="1:18" ht="13.5" customHeight="1">
      <c r="A1332" s="20">
        <v>1328</v>
      </c>
      <c r="B1332" s="45" t="s">
        <v>286</v>
      </c>
      <c r="C1332" s="44" t="s">
        <v>230</v>
      </c>
      <c r="D1332" s="45" t="s">
        <v>383</v>
      </c>
      <c r="E1332" s="20">
        <v>76</v>
      </c>
      <c r="F1332" s="20">
        <v>2016</v>
      </c>
      <c r="G1332" s="20">
        <v>1</v>
      </c>
      <c r="H1332" s="20" t="s">
        <v>206</v>
      </c>
      <c r="I1332" s="20" t="s">
        <v>43</v>
      </c>
      <c r="J1332" s="20">
        <v>3</v>
      </c>
      <c r="K1332" s="35">
        <v>2412138</v>
      </c>
      <c r="L1332" s="35">
        <v>344677</v>
      </c>
      <c r="M1332" s="35">
        <v>199702</v>
      </c>
      <c r="N1332" s="35">
        <v>199702</v>
      </c>
      <c r="O1332" s="35">
        <v>4241961</v>
      </c>
      <c r="P1332" s="35">
        <v>19434520</v>
      </c>
      <c r="Q1332" s="35">
        <v>12071158</v>
      </c>
      <c r="R1332" s="35">
        <v>1039398</v>
      </c>
    </row>
    <row r="1333" spans="1:18" ht="13.5" customHeight="1">
      <c r="A1333" s="20">
        <v>1329</v>
      </c>
      <c r="B1333" s="45" t="s">
        <v>286</v>
      </c>
      <c r="C1333" s="44" t="s">
        <v>230</v>
      </c>
      <c r="D1333" s="45" t="s">
        <v>383</v>
      </c>
      <c r="E1333" s="20">
        <v>76</v>
      </c>
      <c r="F1333" s="20">
        <v>2016</v>
      </c>
      <c r="G1333" s="20">
        <v>2</v>
      </c>
      <c r="H1333" s="20" t="s">
        <v>207</v>
      </c>
      <c r="I1333" s="20" t="s">
        <v>44</v>
      </c>
      <c r="J1333" s="20">
        <v>6</v>
      </c>
      <c r="K1333" s="35">
        <v>4960857</v>
      </c>
      <c r="L1333" s="35">
        <v>660138</v>
      </c>
      <c r="M1333" s="35">
        <v>471480</v>
      </c>
      <c r="N1333" s="35">
        <v>471480</v>
      </c>
      <c r="O1333" s="35">
        <v>4162126</v>
      </c>
      <c r="P1333" s="35">
        <v>19325004</v>
      </c>
      <c r="Q1333" s="35">
        <v>11804279</v>
      </c>
      <c r="R1333" s="35">
        <v>1039398</v>
      </c>
    </row>
    <row r="1334" spans="1:18" ht="13.5" customHeight="1">
      <c r="A1334" s="20">
        <v>1330</v>
      </c>
      <c r="B1334" s="45" t="s">
        <v>286</v>
      </c>
      <c r="C1334" s="44" t="s">
        <v>230</v>
      </c>
      <c r="D1334" s="45" t="s">
        <v>383</v>
      </c>
      <c r="E1334" s="20">
        <v>76</v>
      </c>
      <c r="F1334" s="20">
        <v>2016</v>
      </c>
      <c r="G1334" s="20">
        <v>3</v>
      </c>
      <c r="H1334" s="20" t="s">
        <v>208</v>
      </c>
      <c r="I1334" s="20" t="s">
        <v>51</v>
      </c>
      <c r="J1334" s="20">
        <v>9</v>
      </c>
      <c r="K1334" s="35">
        <v>7572931</v>
      </c>
      <c r="L1334" s="35">
        <v>-68000</v>
      </c>
      <c r="M1334" s="35">
        <v>-157796</v>
      </c>
      <c r="N1334" s="35">
        <v>-157796</v>
      </c>
      <c r="O1334" s="35">
        <v>4237947</v>
      </c>
      <c r="P1334" s="35">
        <v>19627665</v>
      </c>
      <c r="Q1334" s="35">
        <v>12272383</v>
      </c>
      <c r="R1334" s="35">
        <v>1039398</v>
      </c>
    </row>
    <row r="1335" spans="1:18" ht="13.5" customHeight="1">
      <c r="A1335" s="20">
        <v>1331</v>
      </c>
      <c r="B1335" s="45" t="s">
        <v>286</v>
      </c>
      <c r="C1335" s="44" t="s">
        <v>230</v>
      </c>
      <c r="D1335" s="45" t="s">
        <v>383</v>
      </c>
      <c r="E1335" s="20">
        <v>76</v>
      </c>
      <c r="F1335" s="20">
        <v>2016</v>
      </c>
      <c r="G1335" s="20">
        <v>4</v>
      </c>
      <c r="H1335" s="20" t="s">
        <v>209</v>
      </c>
      <c r="I1335" s="20" t="s">
        <v>46</v>
      </c>
      <c r="J1335" s="20">
        <v>12</v>
      </c>
      <c r="K1335" s="35">
        <v>10865037</v>
      </c>
      <c r="L1335" s="35">
        <v>1607431</v>
      </c>
      <c r="M1335" s="35">
        <v>1106452</v>
      </c>
      <c r="N1335" s="35">
        <v>1134059</v>
      </c>
      <c r="O1335" s="35">
        <v>6485634</v>
      </c>
      <c r="P1335" s="35">
        <v>24674210</v>
      </c>
      <c r="Q1335" s="35">
        <v>17108549</v>
      </c>
      <c r="R1335" s="35">
        <v>1039398</v>
      </c>
    </row>
    <row r="1336" spans="1:18" ht="13.5" customHeight="1">
      <c r="A1336" s="20">
        <v>1332</v>
      </c>
      <c r="B1336" s="45" t="s">
        <v>286</v>
      </c>
      <c r="C1336" s="44" t="s">
        <v>230</v>
      </c>
      <c r="D1336" s="45" t="s">
        <v>383</v>
      </c>
      <c r="E1336" s="20">
        <v>76</v>
      </c>
      <c r="F1336" s="20">
        <v>2017</v>
      </c>
      <c r="G1336" s="20">
        <v>1</v>
      </c>
      <c r="H1336" s="20" t="s">
        <v>210</v>
      </c>
      <c r="I1336" s="20" t="s">
        <v>43</v>
      </c>
      <c r="J1336" s="20">
        <v>3</v>
      </c>
      <c r="K1336" s="35">
        <v>2788850</v>
      </c>
      <c r="L1336" s="35">
        <v>180473</v>
      </c>
      <c r="M1336" s="35">
        <v>119922</v>
      </c>
      <c r="N1336" s="35">
        <v>119922</v>
      </c>
      <c r="O1336" s="35">
        <v>6421148</v>
      </c>
      <c r="P1336" s="35">
        <v>26725513</v>
      </c>
      <c r="Q1336" s="35">
        <v>17624917</v>
      </c>
      <c r="R1336" s="35">
        <v>1039398</v>
      </c>
    </row>
    <row r="1337" spans="1:18" ht="13.5" customHeight="1">
      <c r="A1337" s="20">
        <v>1333</v>
      </c>
      <c r="B1337" s="45" t="s">
        <v>286</v>
      </c>
      <c r="C1337" s="44" t="s">
        <v>230</v>
      </c>
      <c r="D1337" s="45" t="s">
        <v>383</v>
      </c>
      <c r="E1337" s="20">
        <v>76</v>
      </c>
      <c r="F1337" s="20">
        <v>2017</v>
      </c>
      <c r="G1337" s="20">
        <v>2</v>
      </c>
      <c r="H1337" s="20" t="s">
        <v>212</v>
      </c>
      <c r="I1337" s="20" t="s">
        <v>44</v>
      </c>
      <c r="J1337" s="20">
        <v>6</v>
      </c>
      <c r="K1337" s="35">
        <v>5496812</v>
      </c>
      <c r="L1337" s="35">
        <v>296446</v>
      </c>
      <c r="M1337" s="35">
        <v>201583</v>
      </c>
      <c r="N1337" s="35">
        <v>201583</v>
      </c>
      <c r="O1337" s="35">
        <v>6373792</v>
      </c>
      <c r="P1337" s="35">
        <v>27076143</v>
      </c>
      <c r="Q1337" s="35">
        <v>17893887</v>
      </c>
      <c r="R1337" s="35">
        <v>1039398</v>
      </c>
    </row>
    <row r="1338" spans="1:18" ht="13.5" customHeight="1">
      <c r="A1338" s="20">
        <v>1334</v>
      </c>
      <c r="B1338" s="45" t="s">
        <v>286</v>
      </c>
      <c r="C1338" s="44" t="s">
        <v>230</v>
      </c>
      <c r="D1338" s="45" t="s">
        <v>383</v>
      </c>
      <c r="E1338" s="20">
        <v>76</v>
      </c>
      <c r="F1338" s="20">
        <v>2017</v>
      </c>
      <c r="G1338" s="20">
        <v>3</v>
      </c>
      <c r="H1338" s="20" t="s">
        <v>213</v>
      </c>
      <c r="I1338" s="20" t="s">
        <v>51</v>
      </c>
      <c r="J1338" s="20">
        <v>9</v>
      </c>
      <c r="K1338" s="35">
        <v>8546854</v>
      </c>
      <c r="L1338" s="35">
        <v>790855</v>
      </c>
      <c r="M1338" s="35">
        <v>537782</v>
      </c>
      <c r="N1338" s="35">
        <v>537782</v>
      </c>
      <c r="O1338" s="35">
        <v>6326754</v>
      </c>
      <c r="P1338" s="35">
        <v>26176687</v>
      </c>
      <c r="Q1338" s="35">
        <v>16658231</v>
      </c>
      <c r="R1338" s="35">
        <v>1039398</v>
      </c>
    </row>
    <row r="1339" spans="1:18" ht="13.5" customHeight="1">
      <c r="A1339" s="20">
        <v>1335</v>
      </c>
      <c r="B1339" s="45" t="s">
        <v>286</v>
      </c>
      <c r="C1339" s="44" t="s">
        <v>230</v>
      </c>
      <c r="D1339" s="45" t="s">
        <v>383</v>
      </c>
      <c r="E1339" s="20">
        <v>76</v>
      </c>
      <c r="F1339" s="20">
        <v>2017</v>
      </c>
      <c r="G1339" s="20">
        <v>4</v>
      </c>
      <c r="H1339" s="20" t="s">
        <v>211</v>
      </c>
      <c r="I1339" s="20" t="s">
        <v>46</v>
      </c>
      <c r="J1339" s="20">
        <v>12</v>
      </c>
      <c r="K1339" s="35">
        <v>12122013</v>
      </c>
      <c r="L1339" s="35">
        <v>733817</v>
      </c>
      <c r="M1339" s="35">
        <v>603612</v>
      </c>
      <c r="N1339" s="35">
        <v>585073</v>
      </c>
      <c r="O1339" s="35">
        <v>6230647</v>
      </c>
      <c r="P1339" s="35">
        <v>35749861</v>
      </c>
      <c r="Q1339" s="35">
        <v>18405293</v>
      </c>
      <c r="R1339" s="35">
        <v>1039398</v>
      </c>
    </row>
    <row r="1340" spans="1:18" ht="13.5" customHeight="1">
      <c r="A1340" s="20">
        <v>1336</v>
      </c>
      <c r="B1340" s="45" t="s">
        <v>286</v>
      </c>
      <c r="C1340" s="44" t="s">
        <v>230</v>
      </c>
      <c r="D1340" s="45" t="s">
        <v>383</v>
      </c>
      <c r="E1340" s="20">
        <v>76</v>
      </c>
      <c r="F1340" s="20">
        <v>2018</v>
      </c>
      <c r="G1340" s="20">
        <v>1</v>
      </c>
      <c r="H1340" s="20" t="s">
        <v>257</v>
      </c>
      <c r="I1340" s="20" t="s">
        <v>43</v>
      </c>
      <c r="J1340" s="20">
        <v>3</v>
      </c>
      <c r="K1340" s="35">
        <v>3090861</v>
      </c>
      <c r="L1340" s="35">
        <v>328320</v>
      </c>
      <c r="M1340" s="35">
        <v>224204</v>
      </c>
      <c r="N1340" s="35">
        <v>224204</v>
      </c>
      <c r="O1340" s="35">
        <v>6119769</v>
      </c>
      <c r="P1340" s="35">
        <v>38628301</v>
      </c>
      <c r="Q1340" s="35">
        <v>19402853</v>
      </c>
      <c r="R1340" s="35">
        <v>1039398</v>
      </c>
    </row>
    <row r="1341" spans="1:18" ht="13.5" customHeight="1">
      <c r="A1341" s="20">
        <v>1337</v>
      </c>
      <c r="B1341" s="45" t="s">
        <v>286</v>
      </c>
      <c r="C1341" s="21" t="s">
        <v>230</v>
      </c>
      <c r="D1341" s="45" t="s">
        <v>383</v>
      </c>
      <c r="E1341" s="20">
        <v>76</v>
      </c>
      <c r="F1341" s="20">
        <v>2018</v>
      </c>
      <c r="G1341" s="20">
        <v>2</v>
      </c>
      <c r="H1341" s="20" t="s">
        <v>264</v>
      </c>
      <c r="I1341" s="20" t="s">
        <v>44</v>
      </c>
      <c r="J1341" s="20">
        <v>6</v>
      </c>
      <c r="K1341" s="37">
        <v>6463835</v>
      </c>
      <c r="L1341" s="37">
        <v>697045</v>
      </c>
      <c r="M1341" s="37">
        <v>464427</v>
      </c>
      <c r="N1341" s="37">
        <v>464427</v>
      </c>
      <c r="O1341" s="37">
        <v>5999890</v>
      </c>
      <c r="P1341" s="37">
        <v>38565636</v>
      </c>
      <c r="Q1341" s="37">
        <v>19217365</v>
      </c>
      <c r="R1341" s="37">
        <v>1039398</v>
      </c>
    </row>
    <row r="1342" spans="1:18" ht="13.5" customHeight="1">
      <c r="A1342" s="20">
        <v>1338</v>
      </c>
      <c r="B1342" s="45" t="s">
        <v>286</v>
      </c>
      <c r="C1342" s="21" t="s">
        <v>230</v>
      </c>
      <c r="D1342" s="45" t="s">
        <v>383</v>
      </c>
      <c r="E1342" s="20">
        <v>76</v>
      </c>
      <c r="F1342" s="20">
        <v>2018</v>
      </c>
      <c r="G1342" s="20">
        <v>3</v>
      </c>
      <c r="H1342" s="20" t="s">
        <v>256</v>
      </c>
      <c r="I1342" s="20" t="s">
        <v>51</v>
      </c>
      <c r="J1342" s="20">
        <v>9</v>
      </c>
      <c r="K1342" s="37">
        <v>3275290</v>
      </c>
      <c r="L1342" s="37">
        <v>353416</v>
      </c>
      <c r="M1342" s="37">
        <v>198540</v>
      </c>
      <c r="N1342" s="37">
        <v>272924</v>
      </c>
      <c r="O1342" s="37">
        <v>5929158</v>
      </c>
      <c r="P1342" s="37">
        <v>38745237</v>
      </c>
      <c r="Q1342" s="37">
        <v>19198426</v>
      </c>
      <c r="R1342" s="37">
        <v>1039398</v>
      </c>
    </row>
    <row r="1343" spans="1:18" ht="13.5" customHeight="1">
      <c r="A1343" s="20">
        <v>1339</v>
      </c>
      <c r="B1343" s="45" t="s">
        <v>286</v>
      </c>
      <c r="C1343" s="21" t="s">
        <v>230</v>
      </c>
      <c r="D1343" s="45" t="s">
        <v>383</v>
      </c>
      <c r="E1343" s="20">
        <v>76</v>
      </c>
      <c r="F1343" s="20">
        <v>2018</v>
      </c>
      <c r="G1343" s="20">
        <v>4</v>
      </c>
      <c r="H1343" s="20" t="s">
        <v>265</v>
      </c>
      <c r="I1343" s="20" t="s">
        <v>46</v>
      </c>
      <c r="J1343" s="20">
        <v>12</v>
      </c>
      <c r="K1343" s="37">
        <v>13267667</v>
      </c>
      <c r="L1343" s="37">
        <v>1229079</v>
      </c>
      <c r="M1343" s="37">
        <v>1105359</v>
      </c>
      <c r="N1343" s="37">
        <v>1105359</v>
      </c>
      <c r="O1343" s="37">
        <v>5949416</v>
      </c>
      <c r="P1343" s="37">
        <v>37817170</v>
      </c>
      <c r="Q1343" s="37">
        <v>19367242</v>
      </c>
      <c r="R1343" s="37">
        <v>1039398</v>
      </c>
    </row>
    <row r="1344" spans="1:18" ht="13.5" customHeight="1">
      <c r="A1344" s="20">
        <v>1340</v>
      </c>
      <c r="B1344" s="45" t="s">
        <v>286</v>
      </c>
      <c r="C1344" s="21" t="s">
        <v>230</v>
      </c>
      <c r="D1344" s="45" t="s">
        <v>383</v>
      </c>
      <c r="E1344" s="20">
        <v>76</v>
      </c>
      <c r="F1344" s="20">
        <v>2019</v>
      </c>
      <c r="G1344" s="20">
        <v>1</v>
      </c>
      <c r="H1344" s="20" t="s">
        <v>277</v>
      </c>
      <c r="I1344" s="20" t="s">
        <v>43</v>
      </c>
      <c r="J1344" s="20">
        <v>3</v>
      </c>
      <c r="K1344" s="37">
        <v>2733960</v>
      </c>
      <c r="L1344" s="37">
        <v>187458</v>
      </c>
      <c r="M1344" s="37">
        <v>130126</v>
      </c>
      <c r="N1344" s="37">
        <v>142030</v>
      </c>
      <c r="O1344" s="37">
        <v>5816957</v>
      </c>
      <c r="P1344" s="37">
        <v>37839567</v>
      </c>
      <c r="Q1344" s="37">
        <v>19247610</v>
      </c>
      <c r="R1344" s="37">
        <v>1039398</v>
      </c>
    </row>
    <row r="1345" spans="1:18" ht="13.5" customHeight="1">
      <c r="A1345" s="20">
        <v>1341</v>
      </c>
      <c r="B1345" s="45" t="s">
        <v>286</v>
      </c>
      <c r="C1345" s="21" t="s">
        <v>230</v>
      </c>
      <c r="D1345" s="45" t="s">
        <v>383</v>
      </c>
      <c r="E1345" s="20">
        <v>76</v>
      </c>
      <c r="F1345" s="20">
        <v>2019</v>
      </c>
      <c r="G1345" s="20">
        <v>2</v>
      </c>
      <c r="H1345" s="20" t="s">
        <v>278</v>
      </c>
      <c r="I1345" s="20" t="s">
        <v>44</v>
      </c>
      <c r="J1345" s="20">
        <v>6</v>
      </c>
      <c r="K1345" s="37">
        <v>5809391</v>
      </c>
      <c r="L1345" s="37">
        <v>341853</v>
      </c>
      <c r="M1345" s="37">
        <v>217052</v>
      </c>
      <c r="N1345" s="37">
        <v>195624</v>
      </c>
      <c r="O1345" s="37">
        <v>5940145</v>
      </c>
      <c r="P1345" s="37">
        <v>38623535</v>
      </c>
      <c r="Q1345" s="37">
        <v>20025802</v>
      </c>
      <c r="R1345" s="37">
        <v>1039398</v>
      </c>
    </row>
    <row r="1346" spans="1:18" ht="13.5" customHeight="1">
      <c r="A1346" s="20">
        <v>1342</v>
      </c>
      <c r="B1346" s="45" t="s">
        <v>286</v>
      </c>
      <c r="C1346" s="21" t="s">
        <v>230</v>
      </c>
      <c r="D1346" s="45" t="s">
        <v>383</v>
      </c>
      <c r="E1346" s="20">
        <v>76</v>
      </c>
      <c r="F1346" s="20">
        <v>2019</v>
      </c>
      <c r="G1346" s="20">
        <v>3</v>
      </c>
      <c r="H1346" s="20" t="s">
        <v>279</v>
      </c>
      <c r="I1346" s="20" t="s">
        <v>51</v>
      </c>
      <c r="J1346" s="20">
        <v>9</v>
      </c>
      <c r="K1346" s="37">
        <v>9118650</v>
      </c>
      <c r="L1346" s="37">
        <v>609341</v>
      </c>
      <c r="M1346" s="37">
        <v>434597</v>
      </c>
      <c r="N1346" s="37">
        <v>434597</v>
      </c>
      <c r="O1346" s="37">
        <v>14240300</v>
      </c>
      <c r="P1346" s="37">
        <v>38859132</v>
      </c>
      <c r="Q1346" s="37">
        <v>20022423</v>
      </c>
      <c r="R1346" s="37">
        <v>1039398</v>
      </c>
    </row>
    <row r="1347" spans="1:18" ht="13.5" customHeight="1">
      <c r="A1347" s="20">
        <v>1343</v>
      </c>
      <c r="B1347" s="45" t="s">
        <v>286</v>
      </c>
      <c r="C1347" s="21" t="s">
        <v>230</v>
      </c>
      <c r="D1347" s="45" t="s">
        <v>383</v>
      </c>
      <c r="E1347" s="20">
        <v>76</v>
      </c>
      <c r="F1347" s="20">
        <v>2019</v>
      </c>
      <c r="G1347" s="20">
        <v>4</v>
      </c>
      <c r="H1347" s="20" t="s">
        <v>281</v>
      </c>
      <c r="I1347" s="20" t="s">
        <v>46</v>
      </c>
      <c r="J1347" s="20">
        <v>12</v>
      </c>
      <c r="K1347" s="37">
        <v>12662852</v>
      </c>
      <c r="L1347" s="37">
        <v>1390909</v>
      </c>
      <c r="M1347" s="37">
        <v>1054560</v>
      </c>
      <c r="N1347" s="37">
        <v>1054560</v>
      </c>
      <c r="O1347" s="37">
        <v>10010125</v>
      </c>
      <c r="P1347" s="37">
        <v>38943348</v>
      </c>
      <c r="Q1347" s="37">
        <v>19549039</v>
      </c>
      <c r="R1347" s="37">
        <v>1039398</v>
      </c>
    </row>
    <row r="1348" spans="1:18" ht="13.5" customHeight="1">
      <c r="A1348" s="20">
        <v>1344</v>
      </c>
      <c r="B1348" s="45" t="s">
        <v>286</v>
      </c>
      <c r="C1348" s="21" t="s">
        <v>230</v>
      </c>
      <c r="D1348" s="45" t="s">
        <v>383</v>
      </c>
      <c r="E1348" s="20">
        <v>76</v>
      </c>
      <c r="F1348" s="46">
        <v>2020</v>
      </c>
      <c r="G1348" s="46">
        <v>1</v>
      </c>
      <c r="H1348" s="47" t="s">
        <v>309</v>
      </c>
      <c r="I1348" s="47" t="s">
        <v>43</v>
      </c>
      <c r="J1348" s="46">
        <v>3</v>
      </c>
      <c r="K1348" s="37">
        <v>2879319</v>
      </c>
      <c r="L1348" s="37">
        <v>375144</v>
      </c>
      <c r="M1348" s="37">
        <v>252537</v>
      </c>
      <c r="N1348" s="37">
        <v>252537</v>
      </c>
      <c r="O1348" s="37">
        <v>9813228</v>
      </c>
      <c r="P1348" s="37">
        <v>38565229</v>
      </c>
      <c r="Q1348" s="37">
        <v>18942111</v>
      </c>
      <c r="R1348" s="37">
        <v>1039398</v>
      </c>
    </row>
    <row r="1349" spans="1:18" ht="13.5" customHeight="1">
      <c r="A1349" s="20">
        <v>1345</v>
      </c>
      <c r="B1349" s="45" t="s">
        <v>286</v>
      </c>
      <c r="C1349" s="21" t="s">
        <v>230</v>
      </c>
      <c r="D1349" s="45" t="s">
        <v>383</v>
      </c>
      <c r="E1349" s="20">
        <v>76</v>
      </c>
      <c r="F1349" s="46">
        <v>2020</v>
      </c>
      <c r="G1349" s="49">
        <v>2</v>
      </c>
      <c r="H1349" s="20" t="s">
        <v>310</v>
      </c>
      <c r="I1349" s="20" t="s">
        <v>44</v>
      </c>
      <c r="J1349" s="20">
        <v>6</v>
      </c>
      <c r="K1349" s="37">
        <v>2905673</v>
      </c>
      <c r="L1349" s="37">
        <v>-777055</v>
      </c>
      <c r="M1349" s="37">
        <v>-785904</v>
      </c>
      <c r="N1349" s="37">
        <v>-785904</v>
      </c>
      <c r="O1349" s="37">
        <v>9684328</v>
      </c>
      <c r="P1349" s="37">
        <v>37873747</v>
      </c>
      <c r="Q1349" s="37">
        <v>19289069</v>
      </c>
      <c r="R1349" s="37">
        <v>1039398</v>
      </c>
    </row>
    <row r="1350" spans="1:18" ht="13.5" customHeight="1">
      <c r="A1350" s="20">
        <v>1346</v>
      </c>
      <c r="B1350" s="45" t="s">
        <v>286</v>
      </c>
      <c r="C1350" s="21" t="s">
        <v>230</v>
      </c>
      <c r="D1350" s="45" t="s">
        <v>383</v>
      </c>
      <c r="E1350" s="20">
        <v>76</v>
      </c>
      <c r="F1350" s="46">
        <v>2020</v>
      </c>
      <c r="G1350" s="46">
        <v>3</v>
      </c>
      <c r="H1350" s="47" t="s">
        <v>311</v>
      </c>
      <c r="I1350" s="47" t="s">
        <v>51</v>
      </c>
      <c r="J1350" s="46">
        <v>9</v>
      </c>
      <c r="K1350" s="37">
        <v>3602833</v>
      </c>
      <c r="L1350" s="37">
        <v>-1389224</v>
      </c>
      <c r="M1350" s="37">
        <v>-1400087</v>
      </c>
      <c r="N1350" s="37">
        <v>-1400087</v>
      </c>
      <c r="O1350" s="37">
        <v>18555137</v>
      </c>
      <c r="P1350" s="37">
        <v>46476187</v>
      </c>
      <c r="Q1350" s="37">
        <v>28585213</v>
      </c>
      <c r="R1350" s="37">
        <v>1039398</v>
      </c>
    </row>
    <row r="1351" spans="1:18" ht="13.5" customHeight="1">
      <c r="A1351" s="20">
        <v>1347</v>
      </c>
      <c r="B1351" s="45" t="s">
        <v>301</v>
      </c>
      <c r="C1351" s="44" t="s">
        <v>153</v>
      </c>
      <c r="D1351" s="45" t="s">
        <v>384</v>
      </c>
      <c r="E1351" s="20">
        <v>77</v>
      </c>
      <c r="F1351" s="20">
        <v>2015</v>
      </c>
      <c r="G1351" s="20">
        <v>1</v>
      </c>
      <c r="H1351" s="20" t="s">
        <v>202</v>
      </c>
      <c r="I1351" s="20" t="s">
        <v>43</v>
      </c>
      <c r="J1351" s="20">
        <v>3</v>
      </c>
      <c r="K1351" s="35">
        <v>146214.11300000001</v>
      </c>
      <c r="L1351" s="35">
        <v>42599.957000000002</v>
      </c>
      <c r="M1351" s="35">
        <v>37913.962</v>
      </c>
      <c r="N1351" s="35">
        <v>37913.962</v>
      </c>
      <c r="O1351" s="35">
        <v>2983341.7940000002</v>
      </c>
      <c r="P1351" s="35">
        <v>7554955.1109999996</v>
      </c>
      <c r="Q1351" s="35">
        <v>1997492.192</v>
      </c>
      <c r="R1351" s="35">
        <v>2085222.86</v>
      </c>
    </row>
    <row r="1352" spans="1:18" ht="13.5" customHeight="1">
      <c r="A1352" s="20">
        <v>1348</v>
      </c>
      <c r="B1352" s="45" t="s">
        <v>301</v>
      </c>
      <c r="C1352" s="44" t="s">
        <v>153</v>
      </c>
      <c r="D1352" s="45" t="s">
        <v>384</v>
      </c>
      <c r="E1352" s="20">
        <v>77</v>
      </c>
      <c r="F1352" s="20">
        <v>2015</v>
      </c>
      <c r="G1352" s="20">
        <v>2</v>
      </c>
      <c r="H1352" s="20" t="s">
        <v>203</v>
      </c>
      <c r="I1352" s="20" t="s">
        <v>44</v>
      </c>
      <c r="J1352" s="20">
        <v>6</v>
      </c>
      <c r="K1352" s="35">
        <v>333703.12800000003</v>
      </c>
      <c r="L1352" s="35">
        <v>116850.49400000001</v>
      </c>
      <c r="M1352" s="35">
        <v>103996.94</v>
      </c>
      <c r="N1352" s="35">
        <v>103996.94</v>
      </c>
      <c r="O1352" s="35">
        <v>2959195.6889999998</v>
      </c>
      <c r="P1352" s="35">
        <v>7859393.4910000004</v>
      </c>
      <c r="Q1352" s="35">
        <v>2469343.9440000001</v>
      </c>
      <c r="R1352" s="35">
        <v>2085222.86</v>
      </c>
    </row>
    <row r="1353" spans="1:18" ht="13.5" customHeight="1">
      <c r="A1353" s="20">
        <v>1349</v>
      </c>
      <c r="B1353" s="45" t="s">
        <v>301</v>
      </c>
      <c r="C1353" s="44" t="s">
        <v>153</v>
      </c>
      <c r="D1353" s="45" t="s">
        <v>384</v>
      </c>
      <c r="E1353" s="20">
        <v>77</v>
      </c>
      <c r="F1353" s="20">
        <v>2015</v>
      </c>
      <c r="G1353" s="20">
        <v>3</v>
      </c>
      <c r="H1353" s="20" t="s">
        <v>204</v>
      </c>
      <c r="I1353" s="20" t="s">
        <v>51</v>
      </c>
      <c r="J1353" s="20">
        <v>9</v>
      </c>
      <c r="K1353" s="35">
        <v>555245.10100000002</v>
      </c>
      <c r="L1353" s="35">
        <v>213079.66399999999</v>
      </c>
      <c r="M1353" s="35">
        <v>181117.715</v>
      </c>
      <c r="N1353" s="35">
        <v>181117.715</v>
      </c>
      <c r="O1353" s="35">
        <v>2949172.7310000001</v>
      </c>
      <c r="P1353" s="35">
        <v>7666865.8969999999</v>
      </c>
      <c r="Q1353" s="35">
        <v>2276816.35</v>
      </c>
      <c r="R1353" s="35">
        <v>2085222.86</v>
      </c>
    </row>
    <row r="1354" spans="1:18" ht="13.5" customHeight="1">
      <c r="A1354" s="20">
        <v>1350</v>
      </c>
      <c r="B1354" s="45" t="s">
        <v>301</v>
      </c>
      <c r="C1354" s="44" t="s">
        <v>153</v>
      </c>
      <c r="D1354" s="45" t="s">
        <v>384</v>
      </c>
      <c r="E1354" s="20">
        <v>77</v>
      </c>
      <c r="F1354" s="20">
        <v>2015</v>
      </c>
      <c r="G1354" s="20">
        <v>4</v>
      </c>
      <c r="H1354" s="20" t="s">
        <v>205</v>
      </c>
      <c r="I1354" s="20" t="s">
        <v>46</v>
      </c>
      <c r="J1354" s="20">
        <v>12</v>
      </c>
      <c r="K1354" s="35">
        <v>755925.26</v>
      </c>
      <c r="L1354" s="35">
        <v>262430.08500000002</v>
      </c>
      <c r="M1354" s="35">
        <v>232147.584</v>
      </c>
      <c r="N1354" s="35">
        <v>232147.584</v>
      </c>
      <c r="O1354" s="35">
        <v>2951037.5989999999</v>
      </c>
      <c r="P1354" s="35">
        <v>7556099.4680000003</v>
      </c>
      <c r="Q1354" s="35">
        <v>1933902.338</v>
      </c>
      <c r="R1354" s="35">
        <v>2085222.86</v>
      </c>
    </row>
    <row r="1355" spans="1:18" ht="13.5" customHeight="1">
      <c r="A1355" s="20">
        <v>1351</v>
      </c>
      <c r="B1355" s="45" t="s">
        <v>301</v>
      </c>
      <c r="C1355" s="44" t="s">
        <v>67</v>
      </c>
      <c r="D1355" s="45" t="s">
        <v>384</v>
      </c>
      <c r="E1355" s="20">
        <v>77</v>
      </c>
      <c r="F1355" s="20">
        <v>2016</v>
      </c>
      <c r="G1355" s="20">
        <v>1</v>
      </c>
      <c r="H1355" s="20" t="s">
        <v>206</v>
      </c>
      <c r="I1355" s="20" t="s">
        <v>43</v>
      </c>
      <c r="J1355" s="20">
        <v>3</v>
      </c>
      <c r="K1355" s="35">
        <v>160347.27799999999</v>
      </c>
      <c r="L1355" s="35">
        <v>48112.646999999997</v>
      </c>
      <c r="M1355" s="35">
        <v>42820.256000000001</v>
      </c>
      <c r="N1355" s="35">
        <v>42820.256000000001</v>
      </c>
      <c r="O1355" s="35">
        <v>2940540.219</v>
      </c>
      <c r="P1355" s="35">
        <v>7958624.5300000003</v>
      </c>
      <c r="Q1355" s="35">
        <v>2336427.4</v>
      </c>
      <c r="R1355" s="35">
        <v>2085222.86</v>
      </c>
    </row>
    <row r="1356" spans="1:18" ht="13.5" customHeight="1">
      <c r="A1356" s="20">
        <v>1352</v>
      </c>
      <c r="B1356" s="45" t="s">
        <v>301</v>
      </c>
      <c r="C1356" s="44" t="s">
        <v>67</v>
      </c>
      <c r="D1356" s="45" t="s">
        <v>384</v>
      </c>
      <c r="E1356" s="20">
        <v>77</v>
      </c>
      <c r="F1356" s="20">
        <v>2016</v>
      </c>
      <c r="G1356" s="20">
        <v>2</v>
      </c>
      <c r="H1356" s="20" t="s">
        <v>207</v>
      </c>
      <c r="I1356" s="20" t="s">
        <v>44</v>
      </c>
      <c r="J1356" s="20">
        <v>6</v>
      </c>
      <c r="K1356" s="35">
        <v>401082.96899999998</v>
      </c>
      <c r="L1356" s="35">
        <v>151312.69500000001</v>
      </c>
      <c r="M1356" s="35">
        <v>134668.29800000001</v>
      </c>
      <c r="N1356" s="35">
        <v>134668.29800000001</v>
      </c>
      <c r="O1356" s="35">
        <v>2922075.7009999999</v>
      </c>
      <c r="P1356" s="35">
        <v>7980034.6869999999</v>
      </c>
      <c r="Q1356" s="35">
        <v>2524950.9270000001</v>
      </c>
      <c r="R1356" s="35">
        <v>2085222.86</v>
      </c>
    </row>
    <row r="1357" spans="1:18" ht="13.5" customHeight="1">
      <c r="A1357" s="20">
        <v>1353</v>
      </c>
      <c r="B1357" s="45" t="s">
        <v>301</v>
      </c>
      <c r="C1357" s="44" t="s">
        <v>67</v>
      </c>
      <c r="D1357" s="45" t="s">
        <v>384</v>
      </c>
      <c r="E1357" s="20">
        <v>77</v>
      </c>
      <c r="F1357" s="20">
        <v>2016</v>
      </c>
      <c r="G1357" s="20">
        <v>3</v>
      </c>
      <c r="H1357" s="20" t="s">
        <v>208</v>
      </c>
      <c r="I1357" s="20" t="s">
        <v>51</v>
      </c>
      <c r="J1357" s="20">
        <v>9</v>
      </c>
      <c r="K1357" s="35">
        <v>581767.54700000002</v>
      </c>
      <c r="L1357" s="35">
        <v>198440.6</v>
      </c>
      <c r="M1357" s="35">
        <v>182565.35200000001</v>
      </c>
      <c r="N1357" s="35">
        <v>182565.35200000001</v>
      </c>
      <c r="O1357" s="35">
        <v>2896725.702</v>
      </c>
      <c r="P1357" s="35">
        <v>7861174.1500000004</v>
      </c>
      <c r="Q1357" s="35">
        <v>2406090.39</v>
      </c>
      <c r="R1357" s="35">
        <v>2085222.86</v>
      </c>
    </row>
    <row r="1358" spans="1:18" ht="13.5" customHeight="1">
      <c r="A1358" s="20">
        <v>1354</v>
      </c>
      <c r="B1358" s="45" t="s">
        <v>301</v>
      </c>
      <c r="C1358" s="44" t="s">
        <v>67</v>
      </c>
      <c r="D1358" s="45" t="s">
        <v>384</v>
      </c>
      <c r="E1358" s="20">
        <v>77</v>
      </c>
      <c r="F1358" s="20">
        <v>2016</v>
      </c>
      <c r="G1358" s="20">
        <v>4</v>
      </c>
      <c r="H1358" s="20" t="s">
        <v>209</v>
      </c>
      <c r="I1358" s="20" t="s">
        <v>46</v>
      </c>
      <c r="J1358" s="20">
        <v>12</v>
      </c>
      <c r="K1358" s="35">
        <v>861813.23899999994</v>
      </c>
      <c r="L1358" s="35">
        <v>312706.20199999999</v>
      </c>
      <c r="M1358" s="35">
        <v>242857.26300000001</v>
      </c>
      <c r="N1358" s="35">
        <v>242857.26300000001</v>
      </c>
      <c r="O1358" s="35">
        <v>2875700.3149999999</v>
      </c>
      <c r="P1358" s="35">
        <v>8084057.4400000004</v>
      </c>
      <c r="Q1358" s="35">
        <v>2386116.4169999999</v>
      </c>
      <c r="R1358" s="35">
        <v>2085222.86</v>
      </c>
    </row>
    <row r="1359" spans="1:18" ht="13.5" customHeight="1">
      <c r="A1359" s="20">
        <v>1355</v>
      </c>
      <c r="B1359" s="45" t="s">
        <v>301</v>
      </c>
      <c r="C1359" s="44" t="s">
        <v>67</v>
      </c>
      <c r="D1359" s="45" t="s">
        <v>384</v>
      </c>
      <c r="E1359" s="20">
        <v>77</v>
      </c>
      <c r="F1359" s="20">
        <v>2017</v>
      </c>
      <c r="G1359" s="20">
        <v>2</v>
      </c>
      <c r="H1359" s="20" t="s">
        <v>212</v>
      </c>
      <c r="I1359" s="20" t="s">
        <v>44</v>
      </c>
      <c r="J1359" s="20">
        <v>6</v>
      </c>
      <c r="K1359" s="35">
        <v>406016.76400000002</v>
      </c>
      <c r="L1359" s="35">
        <v>111302.454</v>
      </c>
      <c r="M1359" s="35">
        <v>100172.209</v>
      </c>
      <c r="N1359" s="35">
        <v>100172.209</v>
      </c>
      <c r="O1359" s="35">
        <v>2824058.4539999999</v>
      </c>
      <c r="P1359" s="35">
        <v>8082347.1600000001</v>
      </c>
      <c r="Q1359" s="35">
        <v>2451347.2999999998</v>
      </c>
      <c r="R1359" s="35">
        <v>2085222.86</v>
      </c>
    </row>
    <row r="1360" spans="1:18" ht="13.5" customHeight="1">
      <c r="A1360" s="20">
        <v>1356</v>
      </c>
      <c r="B1360" s="45" t="s">
        <v>301</v>
      </c>
      <c r="C1360" s="44" t="s">
        <v>67</v>
      </c>
      <c r="D1360" s="45" t="s">
        <v>384</v>
      </c>
      <c r="E1360" s="20">
        <v>77</v>
      </c>
      <c r="F1360" s="20">
        <v>2017</v>
      </c>
      <c r="G1360" s="20">
        <v>3</v>
      </c>
      <c r="H1360" s="20" t="s">
        <v>213</v>
      </c>
      <c r="I1360" s="20" t="s">
        <v>51</v>
      </c>
      <c r="J1360" s="20">
        <v>9</v>
      </c>
      <c r="K1360" s="35">
        <v>602972.31499999994</v>
      </c>
      <c r="L1360" s="35">
        <v>161559.606</v>
      </c>
      <c r="M1360" s="35">
        <v>150250.43400000001</v>
      </c>
      <c r="N1360" s="35">
        <v>150250.43400000001</v>
      </c>
      <c r="O1360" s="35">
        <v>2803742.483</v>
      </c>
      <c r="P1360" s="35">
        <v>8406171.7170000002</v>
      </c>
      <c r="Q1360" s="35">
        <v>2725093.6329999999</v>
      </c>
      <c r="R1360" s="35">
        <v>2085222.86</v>
      </c>
    </row>
    <row r="1361" spans="1:18" ht="13.5" customHeight="1">
      <c r="A1361" s="20">
        <v>1357</v>
      </c>
      <c r="B1361" s="45" t="s">
        <v>301</v>
      </c>
      <c r="C1361" s="44" t="s">
        <v>67</v>
      </c>
      <c r="D1361" s="45" t="s">
        <v>384</v>
      </c>
      <c r="E1361" s="20">
        <v>77</v>
      </c>
      <c r="F1361" s="20">
        <v>2017</v>
      </c>
      <c r="G1361" s="20">
        <v>4</v>
      </c>
      <c r="H1361" s="20" t="s">
        <v>211</v>
      </c>
      <c r="I1361" s="20" t="s">
        <v>46</v>
      </c>
      <c r="J1361" s="20">
        <v>12</v>
      </c>
      <c r="K1361" s="35">
        <v>883585.71600000001</v>
      </c>
      <c r="L1361" s="35">
        <v>260922.465</v>
      </c>
      <c r="M1361" s="35">
        <v>222720.66500000001</v>
      </c>
      <c r="N1361" s="35">
        <v>222720.66500000001</v>
      </c>
      <c r="O1361" s="35">
        <v>2782528.7089999998</v>
      </c>
      <c r="P1361" s="35">
        <v>8134920.5590000004</v>
      </c>
      <c r="Q1361" s="35">
        <v>2381372.2439999999</v>
      </c>
      <c r="R1361" s="35">
        <v>2085222.86</v>
      </c>
    </row>
    <row r="1362" spans="1:18" ht="13.5" customHeight="1">
      <c r="A1362" s="20">
        <v>1358</v>
      </c>
      <c r="B1362" s="45" t="s">
        <v>301</v>
      </c>
      <c r="C1362" s="21" t="s">
        <v>67</v>
      </c>
      <c r="D1362" s="45" t="s">
        <v>384</v>
      </c>
      <c r="E1362" s="20">
        <v>77</v>
      </c>
      <c r="F1362" s="20">
        <v>2018</v>
      </c>
      <c r="G1362" s="20">
        <v>3</v>
      </c>
      <c r="H1362" s="20" t="s">
        <v>256</v>
      </c>
      <c r="I1362" s="20" t="s">
        <v>51</v>
      </c>
      <c r="J1362" s="20">
        <v>9</v>
      </c>
      <c r="K1362" s="37">
        <v>717360.41200000001</v>
      </c>
      <c r="L1362" s="37">
        <v>233679.96299999999</v>
      </c>
      <c r="M1362" s="37">
        <v>221262.274</v>
      </c>
      <c r="N1362" s="37">
        <v>221262.274</v>
      </c>
      <c r="O1362" s="37">
        <v>2744567.608</v>
      </c>
      <c r="P1362" s="37">
        <v>9465609.1030000001</v>
      </c>
      <c r="Q1362" s="37">
        <v>3837469.702</v>
      </c>
      <c r="R1362" s="35">
        <v>2085222.86</v>
      </c>
    </row>
    <row r="1363" spans="1:18" ht="13.5" customHeight="1">
      <c r="A1363" s="20">
        <v>1359</v>
      </c>
      <c r="B1363" s="45" t="s">
        <v>301</v>
      </c>
      <c r="C1363" s="21" t="s">
        <v>67</v>
      </c>
      <c r="D1363" s="45" t="s">
        <v>384</v>
      </c>
      <c r="E1363" s="20">
        <v>77</v>
      </c>
      <c r="F1363" s="20">
        <v>2018</v>
      </c>
      <c r="G1363" s="20">
        <v>4</v>
      </c>
      <c r="H1363" s="20" t="s">
        <v>265</v>
      </c>
      <c r="I1363" s="20" t="s">
        <v>46</v>
      </c>
      <c r="J1363" s="20">
        <v>12</v>
      </c>
      <c r="K1363" s="37">
        <v>1005286.27</v>
      </c>
      <c r="L1363" s="37">
        <v>366756.13099999999</v>
      </c>
      <c r="M1363" s="37">
        <v>327219.77100000001</v>
      </c>
      <c r="N1363" s="37">
        <v>383469.76899999997</v>
      </c>
      <c r="O1363" s="37">
        <v>2734040.4389999998</v>
      </c>
      <c r="P1363" s="37">
        <v>10351042.094000001</v>
      </c>
      <c r="Q1363" s="37">
        <v>4381911.2369999997</v>
      </c>
      <c r="R1363" s="35">
        <v>2085222.86</v>
      </c>
    </row>
    <row r="1364" spans="1:18" ht="13.5" customHeight="1">
      <c r="A1364" s="20">
        <v>1360</v>
      </c>
      <c r="B1364" s="45" t="s">
        <v>301</v>
      </c>
      <c r="C1364" s="21" t="s">
        <v>67</v>
      </c>
      <c r="D1364" s="45" t="s">
        <v>384</v>
      </c>
      <c r="E1364" s="20">
        <v>77</v>
      </c>
      <c r="F1364" s="20">
        <v>2019</v>
      </c>
      <c r="G1364" s="20">
        <v>1</v>
      </c>
      <c r="H1364" s="20" t="s">
        <v>277</v>
      </c>
      <c r="I1364" s="20" t="s">
        <v>43</v>
      </c>
      <c r="J1364" s="20">
        <v>3</v>
      </c>
      <c r="K1364" s="37">
        <v>344900.79800000001</v>
      </c>
      <c r="L1364" s="37">
        <v>134527.36499999999</v>
      </c>
      <c r="M1364" s="37">
        <v>123765.17600000001</v>
      </c>
      <c r="N1364" s="37">
        <v>123765.17600000001</v>
      </c>
      <c r="O1364" s="37">
        <v>2714102.54</v>
      </c>
      <c r="P1364" s="37">
        <v>10614363.99</v>
      </c>
      <c r="Q1364" s="37">
        <v>4645233.1330000004</v>
      </c>
      <c r="R1364" s="35">
        <v>2085222.86</v>
      </c>
    </row>
    <row r="1365" spans="1:18" ht="13.5" customHeight="1">
      <c r="A1365" s="20">
        <v>1361</v>
      </c>
      <c r="B1365" s="45" t="s">
        <v>301</v>
      </c>
      <c r="C1365" s="21" t="s">
        <v>67</v>
      </c>
      <c r="D1365" s="45" t="s">
        <v>384</v>
      </c>
      <c r="E1365" s="20">
        <v>77</v>
      </c>
      <c r="F1365" s="20">
        <v>2019</v>
      </c>
      <c r="G1365" s="20">
        <v>2</v>
      </c>
      <c r="H1365" s="20" t="s">
        <v>278</v>
      </c>
      <c r="I1365" s="20" t="s">
        <v>44</v>
      </c>
      <c r="J1365" s="20">
        <v>6</v>
      </c>
      <c r="K1365" s="37">
        <v>667695.63500000001</v>
      </c>
      <c r="L1365" s="37">
        <v>224955.33100000001</v>
      </c>
      <c r="M1365" s="37">
        <v>211458.011</v>
      </c>
      <c r="N1365" s="37">
        <v>211458.011</v>
      </c>
      <c r="O1365" s="37">
        <v>2691855.0559999999</v>
      </c>
      <c r="P1365" s="37">
        <v>11371544.374</v>
      </c>
      <c r="Q1365" s="37">
        <v>5527526.8870000001</v>
      </c>
      <c r="R1365" s="37">
        <v>2085222.86</v>
      </c>
    </row>
    <row r="1366" spans="1:18" ht="13.5" customHeight="1">
      <c r="A1366" s="20">
        <v>1362</v>
      </c>
      <c r="B1366" s="45" t="s">
        <v>301</v>
      </c>
      <c r="C1366" s="21" t="s">
        <v>67</v>
      </c>
      <c r="D1366" s="45" t="s">
        <v>384</v>
      </c>
      <c r="E1366" s="20">
        <v>77</v>
      </c>
      <c r="F1366" s="20">
        <v>2019</v>
      </c>
      <c r="G1366" s="20">
        <v>3</v>
      </c>
      <c r="H1366" s="20" t="s">
        <v>279</v>
      </c>
      <c r="I1366" s="20" t="s">
        <v>51</v>
      </c>
      <c r="J1366" s="20">
        <v>9</v>
      </c>
      <c r="K1366" s="37"/>
      <c r="L1366" s="37"/>
      <c r="M1366" s="37">
        <v>993856.00199999998</v>
      </c>
      <c r="N1366" s="37">
        <v>308901.64500000002</v>
      </c>
      <c r="O1366" s="37">
        <v>2668272.358</v>
      </c>
      <c r="P1366" s="37">
        <v>10661595.543</v>
      </c>
      <c r="Q1366" s="37">
        <v>4859578.0559999999</v>
      </c>
      <c r="R1366" s="37">
        <v>2085222.86</v>
      </c>
    </row>
    <row r="1367" spans="1:18" ht="13.5" customHeight="1">
      <c r="A1367" s="20">
        <v>1363</v>
      </c>
      <c r="B1367" s="45" t="s">
        <v>301</v>
      </c>
      <c r="C1367" s="21" t="s">
        <v>67</v>
      </c>
      <c r="D1367" s="45" t="s">
        <v>384</v>
      </c>
      <c r="E1367" s="20">
        <v>77</v>
      </c>
      <c r="F1367" s="20">
        <v>2019</v>
      </c>
      <c r="G1367" s="20">
        <v>4</v>
      </c>
      <c r="H1367" s="20" t="s">
        <v>281</v>
      </c>
      <c r="I1367" s="20" t="s">
        <v>46</v>
      </c>
      <c r="J1367" s="20">
        <v>12</v>
      </c>
      <c r="K1367" s="37">
        <v>1383270.2279999999</v>
      </c>
      <c r="L1367" s="37">
        <v>444381.72499999998</v>
      </c>
      <c r="M1367" s="37">
        <v>400137.27799999999</v>
      </c>
      <c r="N1367" s="37">
        <v>400137.27799999999</v>
      </c>
      <c r="O1367" s="37">
        <v>2669206.5529999998</v>
      </c>
      <c r="P1367" s="37">
        <v>10644545.285</v>
      </c>
      <c r="Q1367" s="37">
        <v>4442390.5209999997</v>
      </c>
      <c r="R1367" s="37">
        <v>2085222.86</v>
      </c>
    </row>
    <row r="1368" spans="1:18" ht="13.5" customHeight="1">
      <c r="A1368" s="20">
        <v>1364</v>
      </c>
      <c r="B1368" s="45" t="s">
        <v>301</v>
      </c>
      <c r="C1368" s="21" t="s">
        <v>67</v>
      </c>
      <c r="D1368" s="45" t="s">
        <v>384</v>
      </c>
      <c r="E1368" s="20">
        <v>77</v>
      </c>
      <c r="F1368" s="46">
        <v>2020</v>
      </c>
      <c r="G1368" s="46">
        <v>1</v>
      </c>
      <c r="H1368" s="47" t="s">
        <v>309</v>
      </c>
      <c r="I1368" s="47" t="s">
        <v>43</v>
      </c>
      <c r="J1368" s="46">
        <v>3</v>
      </c>
      <c r="K1368" s="37">
        <v>316168.446</v>
      </c>
      <c r="L1368" s="37">
        <v>95761.407999999996</v>
      </c>
      <c r="M1368" s="37">
        <v>90973.338000000003</v>
      </c>
      <c r="N1368" s="37">
        <v>90973.338000000003</v>
      </c>
      <c r="O1368" s="37">
        <v>2644112.4950000001</v>
      </c>
      <c r="P1368" s="37">
        <v>10920404.864</v>
      </c>
      <c r="Q1368" s="37">
        <v>4718250.0999999996</v>
      </c>
      <c r="R1368" s="37">
        <v>2085222.86</v>
      </c>
    </row>
    <row r="1369" spans="1:18" ht="13.5" customHeight="1">
      <c r="A1369" s="20">
        <v>1365</v>
      </c>
      <c r="B1369" s="45" t="s">
        <v>301</v>
      </c>
      <c r="C1369" s="21" t="s">
        <v>67</v>
      </c>
      <c r="D1369" s="45" t="s">
        <v>384</v>
      </c>
      <c r="E1369" s="20">
        <v>77</v>
      </c>
      <c r="F1369" s="46">
        <v>2020</v>
      </c>
      <c r="G1369" s="49">
        <v>2</v>
      </c>
      <c r="H1369" s="20" t="s">
        <v>310</v>
      </c>
      <c r="I1369" s="20" t="s">
        <v>44</v>
      </c>
      <c r="J1369" s="20">
        <v>6</v>
      </c>
      <c r="K1369" s="37">
        <v>581762.12300000002</v>
      </c>
      <c r="L1369" s="37">
        <v>160138.568</v>
      </c>
      <c r="M1369" s="37">
        <v>150530.25399999999</v>
      </c>
      <c r="N1369" s="37">
        <v>150530.25399999999</v>
      </c>
      <c r="O1369" s="37">
        <v>2620175.173</v>
      </c>
      <c r="P1369" s="37">
        <v>11449059.9</v>
      </c>
      <c r="Q1369" s="37">
        <v>5434870.7359999996</v>
      </c>
      <c r="R1369" s="37">
        <v>2085222.86</v>
      </c>
    </row>
    <row r="1370" spans="1:18" ht="13.5" customHeight="1">
      <c r="A1370" s="20">
        <v>1366</v>
      </c>
      <c r="B1370" s="45" t="s">
        <v>301</v>
      </c>
      <c r="C1370" s="21" t="s">
        <v>67</v>
      </c>
      <c r="D1370" s="45" t="s">
        <v>384</v>
      </c>
      <c r="E1370" s="20">
        <v>77</v>
      </c>
      <c r="F1370" s="46">
        <v>2020</v>
      </c>
      <c r="G1370" s="46">
        <v>3</v>
      </c>
      <c r="H1370" s="47" t="s">
        <v>311</v>
      </c>
      <c r="I1370" s="47" t="s">
        <v>51</v>
      </c>
      <c r="J1370" s="46">
        <v>9</v>
      </c>
      <c r="K1370" s="37">
        <v>900803.63899999997</v>
      </c>
      <c r="L1370" s="37">
        <v>291874.06400000001</v>
      </c>
      <c r="M1370" s="37">
        <v>277280.36099999998</v>
      </c>
      <c r="N1370" s="37">
        <v>277280.36099999998</v>
      </c>
      <c r="O1370" s="37">
        <v>2606055.986</v>
      </c>
      <c r="P1370" s="37">
        <v>12012974.450999999</v>
      </c>
      <c r="Q1370" s="37">
        <v>5998785.2869999995</v>
      </c>
      <c r="R1370" s="37">
        <v>2085222.86</v>
      </c>
    </row>
    <row r="1371" spans="1:18" ht="13.5" customHeight="1">
      <c r="A1371" s="20">
        <v>1367</v>
      </c>
      <c r="B1371" s="45" t="s">
        <v>286</v>
      </c>
      <c r="C1371" s="44" t="s">
        <v>68</v>
      </c>
      <c r="D1371" s="45" t="s">
        <v>385</v>
      </c>
      <c r="E1371" s="20">
        <v>78</v>
      </c>
      <c r="F1371" s="20">
        <v>2015</v>
      </c>
      <c r="G1371" s="20">
        <v>1</v>
      </c>
      <c r="H1371" s="20" t="s">
        <v>202</v>
      </c>
      <c r="I1371" s="20" t="s">
        <v>51</v>
      </c>
      <c r="J1371" s="20">
        <v>3</v>
      </c>
      <c r="K1371" s="35">
        <v>59750</v>
      </c>
      <c r="L1371" s="35">
        <v>1498</v>
      </c>
      <c r="M1371" s="35">
        <v>1498</v>
      </c>
      <c r="N1371" s="35">
        <v>1498</v>
      </c>
      <c r="O1371" s="35">
        <v>8424</v>
      </c>
      <c r="P1371" s="35">
        <v>417284</v>
      </c>
      <c r="Q1371" s="35">
        <v>133967</v>
      </c>
      <c r="R1371" s="35">
        <v>118350</v>
      </c>
    </row>
    <row r="1372" spans="1:18" ht="13.5" customHeight="1">
      <c r="A1372" s="20">
        <v>1368</v>
      </c>
      <c r="B1372" s="45" t="s">
        <v>286</v>
      </c>
      <c r="C1372" s="44" t="s">
        <v>68</v>
      </c>
      <c r="D1372" s="45" t="s">
        <v>385</v>
      </c>
      <c r="E1372" s="20">
        <v>78</v>
      </c>
      <c r="F1372" s="20">
        <v>2015</v>
      </c>
      <c r="G1372" s="20">
        <v>2</v>
      </c>
      <c r="H1372" s="20" t="s">
        <v>203</v>
      </c>
      <c r="I1372" s="20" t="s">
        <v>46</v>
      </c>
      <c r="J1372" s="20">
        <v>6</v>
      </c>
      <c r="K1372" s="35">
        <v>73153</v>
      </c>
      <c r="L1372" s="35">
        <v>2886</v>
      </c>
      <c r="M1372" s="35">
        <v>2886</v>
      </c>
      <c r="N1372" s="35">
        <v>2886</v>
      </c>
      <c r="O1372" s="35">
        <v>7138</v>
      </c>
      <c r="P1372" s="35">
        <v>371379</v>
      </c>
      <c r="Q1372" s="35">
        <v>108460</v>
      </c>
      <c r="R1372" s="35">
        <v>118350</v>
      </c>
    </row>
    <row r="1373" spans="1:18" ht="13.5" customHeight="1">
      <c r="A1373" s="20">
        <v>1369</v>
      </c>
      <c r="B1373" s="45" t="s">
        <v>286</v>
      </c>
      <c r="C1373" s="44" t="s">
        <v>68</v>
      </c>
      <c r="D1373" s="45" t="s">
        <v>385</v>
      </c>
      <c r="E1373" s="20">
        <v>78</v>
      </c>
      <c r="F1373" s="20">
        <v>2015</v>
      </c>
      <c r="G1373" s="20">
        <v>3</v>
      </c>
      <c r="H1373" s="20" t="s">
        <v>204</v>
      </c>
      <c r="I1373" s="20" t="s">
        <v>43</v>
      </c>
      <c r="J1373" s="20">
        <v>9</v>
      </c>
      <c r="K1373" s="35">
        <v>120457</v>
      </c>
      <c r="L1373" s="35">
        <v>2501</v>
      </c>
      <c r="M1373" s="35">
        <v>2501</v>
      </c>
      <c r="N1373" s="35">
        <v>2501</v>
      </c>
      <c r="O1373" s="35">
        <v>6488</v>
      </c>
      <c r="P1373" s="35">
        <v>377083</v>
      </c>
      <c r="Q1373" s="35">
        <v>84706</v>
      </c>
      <c r="R1373" s="35">
        <v>118350</v>
      </c>
    </row>
    <row r="1374" spans="1:18" ht="13.5" customHeight="1">
      <c r="A1374" s="20">
        <v>1370</v>
      </c>
      <c r="B1374" s="45" t="s">
        <v>286</v>
      </c>
      <c r="C1374" s="44" t="s">
        <v>68</v>
      </c>
      <c r="D1374" s="45" t="s">
        <v>385</v>
      </c>
      <c r="E1374" s="20">
        <v>78</v>
      </c>
      <c r="F1374" s="20">
        <v>2015</v>
      </c>
      <c r="G1374" s="20">
        <v>4</v>
      </c>
      <c r="H1374" s="20" t="s">
        <v>205</v>
      </c>
      <c r="I1374" s="20" t="s">
        <v>44</v>
      </c>
      <c r="J1374" s="20">
        <v>12</v>
      </c>
      <c r="K1374" s="35">
        <v>261590</v>
      </c>
      <c r="L1374" s="35">
        <v>9123</v>
      </c>
      <c r="M1374" s="35">
        <v>6170</v>
      </c>
      <c r="N1374" s="35">
        <v>6170</v>
      </c>
      <c r="O1374" s="35">
        <v>8413</v>
      </c>
      <c r="P1374" s="35">
        <v>427980</v>
      </c>
      <c r="Q1374" s="35">
        <v>148415</v>
      </c>
      <c r="R1374" s="35">
        <v>118350</v>
      </c>
    </row>
    <row r="1375" spans="1:18" ht="13.5" customHeight="1">
      <c r="A1375" s="20">
        <v>1371</v>
      </c>
      <c r="B1375" s="45" t="s">
        <v>286</v>
      </c>
      <c r="C1375" s="44" t="s">
        <v>68</v>
      </c>
      <c r="D1375" s="45" t="s">
        <v>385</v>
      </c>
      <c r="E1375" s="20">
        <v>78</v>
      </c>
      <c r="F1375" s="20">
        <v>2016</v>
      </c>
      <c r="G1375" s="20">
        <v>1</v>
      </c>
      <c r="H1375" s="20" t="s">
        <v>206</v>
      </c>
      <c r="I1375" s="20" t="s">
        <v>51</v>
      </c>
      <c r="J1375" s="20">
        <v>3</v>
      </c>
      <c r="K1375" s="35">
        <v>41900</v>
      </c>
      <c r="L1375" s="35">
        <v>-1603</v>
      </c>
      <c r="M1375" s="35">
        <v>-1603</v>
      </c>
      <c r="N1375" s="35">
        <v>-1603</v>
      </c>
      <c r="O1375" s="35">
        <v>7859</v>
      </c>
      <c r="P1375" s="35">
        <v>449850</v>
      </c>
      <c r="Q1375" s="35">
        <v>174069</v>
      </c>
      <c r="R1375" s="35">
        <v>118350</v>
      </c>
    </row>
    <row r="1376" spans="1:18" ht="13.5" customHeight="1">
      <c r="A1376" s="20">
        <v>1372</v>
      </c>
      <c r="B1376" s="45" t="s">
        <v>286</v>
      </c>
      <c r="C1376" s="44" t="s">
        <v>68</v>
      </c>
      <c r="D1376" s="45" t="s">
        <v>385</v>
      </c>
      <c r="E1376" s="20">
        <v>78</v>
      </c>
      <c r="F1376" s="20">
        <v>2016</v>
      </c>
      <c r="G1376" s="20">
        <v>2</v>
      </c>
      <c r="H1376" s="20" t="s">
        <v>207</v>
      </c>
      <c r="I1376" s="20" t="s">
        <v>46</v>
      </c>
      <c r="J1376" s="20">
        <v>6</v>
      </c>
      <c r="K1376" s="35">
        <v>46906</v>
      </c>
      <c r="L1376" s="35">
        <v>-2846</v>
      </c>
      <c r="M1376" s="35">
        <v>-2846</v>
      </c>
      <c r="N1376" s="35">
        <v>-2846</v>
      </c>
      <c r="O1376" s="35">
        <v>7077</v>
      </c>
      <c r="P1376" s="35">
        <v>380363</v>
      </c>
      <c r="Q1376" s="35">
        <v>116669</v>
      </c>
      <c r="R1376" s="35">
        <v>118350</v>
      </c>
    </row>
    <row r="1377" spans="1:18" ht="13.5" customHeight="1">
      <c r="A1377" s="20">
        <v>1373</v>
      </c>
      <c r="B1377" s="45" t="s">
        <v>286</v>
      </c>
      <c r="C1377" s="44" t="s">
        <v>68</v>
      </c>
      <c r="D1377" s="45" t="s">
        <v>385</v>
      </c>
      <c r="E1377" s="20">
        <v>78</v>
      </c>
      <c r="F1377" s="20">
        <v>2016</v>
      </c>
      <c r="G1377" s="20">
        <v>3</v>
      </c>
      <c r="H1377" s="20" t="s">
        <v>208</v>
      </c>
      <c r="I1377" s="20" t="s">
        <v>43</v>
      </c>
      <c r="J1377" s="20">
        <v>9</v>
      </c>
      <c r="K1377" s="35">
        <v>101658</v>
      </c>
      <c r="L1377" s="35">
        <v>1808</v>
      </c>
      <c r="M1377" s="35">
        <v>1808</v>
      </c>
      <c r="N1377" s="35">
        <v>1808</v>
      </c>
      <c r="O1377" s="35">
        <v>7156</v>
      </c>
      <c r="P1377" s="35">
        <v>359910</v>
      </c>
      <c r="Q1377" s="35">
        <v>84706</v>
      </c>
      <c r="R1377" s="35">
        <v>118350</v>
      </c>
    </row>
    <row r="1378" spans="1:18" ht="13.5" customHeight="1">
      <c r="A1378" s="20">
        <v>1374</v>
      </c>
      <c r="B1378" s="45" t="s">
        <v>286</v>
      </c>
      <c r="C1378" s="44" t="s">
        <v>68</v>
      </c>
      <c r="D1378" s="45" t="s">
        <v>385</v>
      </c>
      <c r="E1378" s="20">
        <v>78</v>
      </c>
      <c r="F1378" s="20">
        <v>2016</v>
      </c>
      <c r="G1378" s="20">
        <v>4</v>
      </c>
      <c r="H1378" s="20" t="s">
        <v>209</v>
      </c>
      <c r="I1378" s="20" t="s">
        <v>44</v>
      </c>
      <c r="J1378" s="20">
        <v>12</v>
      </c>
      <c r="K1378" s="35">
        <v>209049</v>
      </c>
      <c r="L1378" s="35">
        <v>2596</v>
      </c>
      <c r="M1378" s="35">
        <v>1052</v>
      </c>
      <c r="N1378" s="35">
        <v>1052</v>
      </c>
      <c r="O1378" s="35">
        <v>7611</v>
      </c>
      <c r="P1378" s="35">
        <v>462483</v>
      </c>
      <c r="Q1378" s="35">
        <v>190015</v>
      </c>
      <c r="R1378" s="35">
        <v>118350</v>
      </c>
    </row>
    <row r="1379" spans="1:18" ht="13.5" customHeight="1">
      <c r="A1379" s="20">
        <v>1375</v>
      </c>
      <c r="B1379" s="45" t="s">
        <v>286</v>
      </c>
      <c r="C1379" s="44" t="s">
        <v>68</v>
      </c>
      <c r="D1379" s="45" t="s">
        <v>385</v>
      </c>
      <c r="E1379" s="20">
        <v>78</v>
      </c>
      <c r="F1379" s="20">
        <v>2017</v>
      </c>
      <c r="G1379" s="20">
        <v>1</v>
      </c>
      <c r="H1379" s="20" t="s">
        <v>210</v>
      </c>
      <c r="I1379" s="20" t="s">
        <v>51</v>
      </c>
      <c r="J1379" s="20">
        <v>3</v>
      </c>
      <c r="K1379" s="35">
        <v>43844</v>
      </c>
      <c r="L1379" s="35">
        <v>-1100</v>
      </c>
      <c r="M1379" s="35">
        <v>-1100</v>
      </c>
      <c r="N1379" s="35">
        <v>-1100</v>
      </c>
      <c r="O1379" s="35">
        <v>6834</v>
      </c>
      <c r="P1379" s="35">
        <v>440789</v>
      </c>
      <c r="Q1379" s="35">
        <v>178635</v>
      </c>
      <c r="R1379" s="35">
        <v>118350</v>
      </c>
    </row>
    <row r="1380" spans="1:18" ht="13.5" customHeight="1">
      <c r="A1380" s="20">
        <v>1376</v>
      </c>
      <c r="B1380" s="45" t="s">
        <v>286</v>
      </c>
      <c r="C1380" s="44" t="s">
        <v>68</v>
      </c>
      <c r="D1380" s="45" t="s">
        <v>385</v>
      </c>
      <c r="E1380" s="20">
        <v>78</v>
      </c>
      <c r="F1380" s="20">
        <v>2017</v>
      </c>
      <c r="G1380" s="20">
        <v>2</v>
      </c>
      <c r="H1380" s="20" t="s">
        <v>212</v>
      </c>
      <c r="I1380" s="20" t="s">
        <v>46</v>
      </c>
      <c r="J1380" s="20">
        <v>6</v>
      </c>
      <c r="K1380" s="35">
        <v>44942</v>
      </c>
      <c r="L1380" s="35">
        <v>-2724</v>
      </c>
      <c r="M1380" s="35">
        <v>-2724</v>
      </c>
      <c r="N1380" s="35">
        <v>-2724</v>
      </c>
      <c r="O1380" s="35">
        <v>6514</v>
      </c>
      <c r="P1380" s="35">
        <v>374688</v>
      </c>
      <c r="Q1380" s="35">
        <v>114158</v>
      </c>
      <c r="R1380" s="35">
        <v>118350</v>
      </c>
    </row>
    <row r="1381" spans="1:18" ht="13.5" customHeight="1">
      <c r="A1381" s="20">
        <v>1377</v>
      </c>
      <c r="B1381" s="45" t="s">
        <v>286</v>
      </c>
      <c r="C1381" s="44" t="s">
        <v>68</v>
      </c>
      <c r="D1381" s="45" t="s">
        <v>385</v>
      </c>
      <c r="E1381" s="20">
        <v>78</v>
      </c>
      <c r="F1381" s="20">
        <v>2017</v>
      </c>
      <c r="G1381" s="20">
        <v>3</v>
      </c>
      <c r="H1381" s="20" t="s">
        <v>213</v>
      </c>
      <c r="I1381" s="20" t="s">
        <v>43</v>
      </c>
      <c r="J1381" s="20">
        <v>9</v>
      </c>
      <c r="K1381" s="35">
        <v>75734</v>
      </c>
      <c r="L1381" s="35">
        <v>-13059</v>
      </c>
      <c r="M1381" s="35">
        <v>-13059</v>
      </c>
      <c r="N1381" s="35">
        <v>-13059</v>
      </c>
      <c r="O1381" s="35">
        <v>6031</v>
      </c>
      <c r="P1381" s="35">
        <v>410110</v>
      </c>
      <c r="Q1381" s="35">
        <v>147965</v>
      </c>
      <c r="R1381" s="35">
        <v>118350</v>
      </c>
    </row>
    <row r="1382" spans="1:18" ht="13.5" customHeight="1">
      <c r="A1382" s="20">
        <v>1378</v>
      </c>
      <c r="B1382" s="45" t="s">
        <v>286</v>
      </c>
      <c r="C1382" s="44" t="s">
        <v>68</v>
      </c>
      <c r="D1382" s="45" t="s">
        <v>385</v>
      </c>
      <c r="E1382" s="20">
        <v>78</v>
      </c>
      <c r="F1382" s="20">
        <v>2017</v>
      </c>
      <c r="G1382" s="20">
        <v>4</v>
      </c>
      <c r="H1382" s="20" t="s">
        <v>211</v>
      </c>
      <c r="I1382" s="20" t="s">
        <v>228</v>
      </c>
      <c r="J1382" s="20">
        <v>12</v>
      </c>
      <c r="K1382" s="35">
        <v>175377</v>
      </c>
      <c r="L1382" s="35">
        <v>-7900</v>
      </c>
      <c r="M1382" s="35">
        <v>-9214</v>
      </c>
      <c r="N1382" s="35">
        <v>-9214</v>
      </c>
      <c r="O1382" s="35">
        <v>7082</v>
      </c>
      <c r="P1382" s="35">
        <v>500615</v>
      </c>
      <c r="Q1382" s="35">
        <v>237362</v>
      </c>
      <c r="R1382" s="35">
        <v>118350</v>
      </c>
    </row>
    <row r="1383" spans="1:18" ht="13.5" customHeight="1">
      <c r="A1383" s="20">
        <v>1380</v>
      </c>
      <c r="B1383" s="45" t="s">
        <v>286</v>
      </c>
      <c r="C1383" s="21" t="s">
        <v>68</v>
      </c>
      <c r="D1383" s="45" t="s">
        <v>385</v>
      </c>
      <c r="E1383" s="20">
        <v>78</v>
      </c>
      <c r="F1383" s="20">
        <v>2018</v>
      </c>
      <c r="G1383" s="20">
        <v>1</v>
      </c>
      <c r="H1383" s="20" t="s">
        <v>257</v>
      </c>
      <c r="I1383" s="20" t="s">
        <v>51</v>
      </c>
      <c r="J1383" s="20">
        <v>3</v>
      </c>
      <c r="K1383" s="37">
        <v>40945</v>
      </c>
      <c r="L1383" s="37">
        <v>-1762</v>
      </c>
      <c r="M1383" s="37">
        <v>-1762</v>
      </c>
      <c r="N1383" s="37">
        <v>-1762</v>
      </c>
      <c r="O1383" s="37">
        <v>5414</v>
      </c>
      <c r="P1383" s="37">
        <v>430322</v>
      </c>
      <c r="Q1383" s="37">
        <v>167067</v>
      </c>
      <c r="R1383" s="37">
        <v>118350</v>
      </c>
    </row>
    <row r="1384" spans="1:18" ht="13.5" customHeight="1">
      <c r="A1384" s="20">
        <v>1381</v>
      </c>
      <c r="B1384" s="45" t="s">
        <v>286</v>
      </c>
      <c r="C1384" s="21" t="s">
        <v>68</v>
      </c>
      <c r="D1384" s="45" t="s">
        <v>385</v>
      </c>
      <c r="E1384" s="20">
        <v>78</v>
      </c>
      <c r="F1384" s="20">
        <v>2018</v>
      </c>
      <c r="G1384" s="20">
        <v>2</v>
      </c>
      <c r="H1384" s="20" t="s">
        <v>264</v>
      </c>
      <c r="I1384" s="20" t="s">
        <v>46</v>
      </c>
      <c r="J1384" s="20">
        <v>6</v>
      </c>
      <c r="K1384" s="37">
        <v>41953</v>
      </c>
      <c r="L1384" s="37">
        <v>-5080</v>
      </c>
      <c r="M1384" s="37">
        <v>-5080</v>
      </c>
      <c r="N1384" s="37">
        <v>-5080</v>
      </c>
      <c r="O1384" s="37">
        <v>5240</v>
      </c>
      <c r="P1384" s="37">
        <v>370855</v>
      </c>
      <c r="Q1384" s="37">
        <v>109140</v>
      </c>
      <c r="R1384" s="37">
        <v>118350</v>
      </c>
    </row>
    <row r="1385" spans="1:18" ht="13.5" customHeight="1">
      <c r="A1385" s="20">
        <v>1379</v>
      </c>
      <c r="B1385" s="45" t="s">
        <v>286</v>
      </c>
      <c r="C1385" s="44" t="s">
        <v>68</v>
      </c>
      <c r="D1385" s="45" t="s">
        <v>385</v>
      </c>
      <c r="E1385" s="20">
        <v>78</v>
      </c>
      <c r="F1385" s="20">
        <v>2018</v>
      </c>
      <c r="G1385" s="20">
        <v>3</v>
      </c>
      <c r="H1385" s="20" t="s">
        <v>256</v>
      </c>
      <c r="I1385" s="20" t="s">
        <v>43</v>
      </c>
      <c r="J1385" s="20">
        <v>9</v>
      </c>
      <c r="K1385" s="35">
        <v>75439</v>
      </c>
      <c r="L1385" s="35">
        <v>1496</v>
      </c>
      <c r="M1385" s="35">
        <v>1496</v>
      </c>
      <c r="N1385" s="35">
        <v>1496</v>
      </c>
      <c r="O1385" s="35">
        <v>6652</v>
      </c>
      <c r="P1385" s="35">
        <v>394689</v>
      </c>
      <c r="Q1385" s="35">
        <v>129938</v>
      </c>
      <c r="R1385" s="35">
        <v>118350</v>
      </c>
    </row>
    <row r="1386" spans="1:18" ht="13.5" customHeight="1">
      <c r="A1386" s="20">
        <v>1382</v>
      </c>
      <c r="B1386" s="45" t="s">
        <v>286</v>
      </c>
      <c r="C1386" s="21" t="s">
        <v>68</v>
      </c>
      <c r="D1386" s="45" t="s">
        <v>385</v>
      </c>
      <c r="E1386" s="20">
        <v>78</v>
      </c>
      <c r="F1386" s="20">
        <v>2018</v>
      </c>
      <c r="G1386" s="20">
        <v>4</v>
      </c>
      <c r="H1386" s="20" t="s">
        <v>265</v>
      </c>
      <c r="I1386" s="20" t="s">
        <v>44</v>
      </c>
      <c r="J1386" s="20">
        <v>12</v>
      </c>
      <c r="K1386" s="37">
        <v>157885</v>
      </c>
      <c r="L1386" s="37">
        <v>3053</v>
      </c>
      <c r="M1386" s="37">
        <v>1763</v>
      </c>
      <c r="N1386" s="37">
        <v>1763</v>
      </c>
      <c r="O1386" s="37">
        <v>5876</v>
      </c>
      <c r="P1386" s="37">
        <v>476883</v>
      </c>
      <c r="Q1386" s="37">
        <v>211867</v>
      </c>
      <c r="R1386" s="37">
        <v>118350</v>
      </c>
    </row>
    <row r="1387" spans="1:18" ht="13.5" customHeight="1">
      <c r="A1387" s="20">
        <v>1383</v>
      </c>
      <c r="B1387" s="45" t="s">
        <v>286</v>
      </c>
      <c r="C1387" s="21" t="s">
        <v>68</v>
      </c>
      <c r="D1387" s="45" t="s">
        <v>385</v>
      </c>
      <c r="E1387" s="20">
        <v>78</v>
      </c>
      <c r="F1387" s="20">
        <v>2019</v>
      </c>
      <c r="G1387" s="20">
        <v>1</v>
      </c>
      <c r="H1387" s="20" t="s">
        <v>277</v>
      </c>
      <c r="I1387" s="20" t="s">
        <v>51</v>
      </c>
      <c r="J1387" s="20">
        <v>3</v>
      </c>
      <c r="K1387" s="37">
        <v>42928</v>
      </c>
      <c r="L1387" s="37">
        <v>-3687</v>
      </c>
      <c r="M1387" s="37">
        <v>-3687</v>
      </c>
      <c r="N1387" s="37">
        <v>-3687</v>
      </c>
      <c r="O1387" s="37">
        <v>7740</v>
      </c>
      <c r="P1387" s="37">
        <v>324730</v>
      </c>
      <c r="Q1387" s="37">
        <v>171161</v>
      </c>
      <c r="R1387" s="37">
        <v>118350</v>
      </c>
    </row>
    <row r="1388" spans="1:18" ht="13.5" customHeight="1">
      <c r="A1388" s="20">
        <v>1384</v>
      </c>
      <c r="B1388" s="45" t="s">
        <v>286</v>
      </c>
      <c r="C1388" s="21" t="s">
        <v>68</v>
      </c>
      <c r="D1388" s="45" t="s">
        <v>385</v>
      </c>
      <c r="E1388" s="20">
        <v>78</v>
      </c>
      <c r="F1388" s="20">
        <v>2019</v>
      </c>
      <c r="G1388" s="20">
        <v>2</v>
      </c>
      <c r="H1388" s="20" t="s">
        <v>278</v>
      </c>
      <c r="I1388" s="20" t="s">
        <v>46</v>
      </c>
      <c r="J1388" s="20">
        <v>6</v>
      </c>
      <c r="K1388" s="37">
        <v>75160</v>
      </c>
      <c r="L1388" s="37">
        <v>-16958</v>
      </c>
      <c r="M1388" s="37">
        <v>-16958</v>
      </c>
      <c r="N1388" s="37">
        <v>-16958</v>
      </c>
      <c r="O1388" s="37">
        <v>7239</v>
      </c>
      <c r="P1388" s="37">
        <v>333491</v>
      </c>
      <c r="Q1388" s="37">
        <v>193193</v>
      </c>
      <c r="R1388" s="37">
        <v>118350</v>
      </c>
    </row>
    <row r="1389" spans="1:18" ht="13.5" customHeight="1">
      <c r="A1389" s="20">
        <v>1385</v>
      </c>
      <c r="B1389" s="45" t="s">
        <v>286</v>
      </c>
      <c r="C1389" s="21" t="s">
        <v>68</v>
      </c>
      <c r="D1389" s="45" t="s">
        <v>385</v>
      </c>
      <c r="E1389" s="20">
        <v>78</v>
      </c>
      <c r="F1389" s="20">
        <v>2019</v>
      </c>
      <c r="G1389" s="20">
        <v>3</v>
      </c>
      <c r="H1389" s="20" t="s">
        <v>279</v>
      </c>
      <c r="I1389" s="20" t="s">
        <v>43</v>
      </c>
      <c r="J1389" s="20">
        <v>9</v>
      </c>
      <c r="K1389" s="37">
        <v>45971</v>
      </c>
      <c r="L1389" s="37">
        <v>-11215</v>
      </c>
      <c r="M1389" s="37">
        <v>-11215</v>
      </c>
      <c r="N1389" s="37">
        <v>-11215</v>
      </c>
      <c r="O1389" s="37">
        <v>5114</v>
      </c>
      <c r="P1389" s="37">
        <v>413276</v>
      </c>
      <c r="Q1389" s="37">
        <v>159475</v>
      </c>
      <c r="R1389" s="37">
        <v>118350</v>
      </c>
    </row>
    <row r="1390" spans="1:18" ht="13.5" customHeight="1">
      <c r="A1390" s="20">
        <v>1386</v>
      </c>
      <c r="B1390" s="45" t="s">
        <v>286</v>
      </c>
      <c r="C1390" s="21" t="s">
        <v>68</v>
      </c>
      <c r="D1390" s="45" t="s">
        <v>385</v>
      </c>
      <c r="E1390" s="20">
        <v>78</v>
      </c>
      <c r="F1390" s="20">
        <v>2019</v>
      </c>
      <c r="G1390" s="20">
        <v>4</v>
      </c>
      <c r="H1390" s="20" t="s">
        <v>281</v>
      </c>
      <c r="I1390" s="20" t="s">
        <v>44</v>
      </c>
      <c r="J1390" s="20">
        <v>12</v>
      </c>
      <c r="K1390" s="37">
        <v>56847</v>
      </c>
      <c r="L1390" s="37">
        <v>-107154</v>
      </c>
      <c r="M1390" s="37">
        <v>-107759</v>
      </c>
      <c r="N1390" s="37">
        <v>-107759</v>
      </c>
      <c r="O1390" s="37">
        <v>4849</v>
      </c>
      <c r="P1390" s="37">
        <v>316411</v>
      </c>
      <c r="Q1390" s="37">
        <v>159155</v>
      </c>
      <c r="R1390" s="37">
        <v>118350</v>
      </c>
    </row>
    <row r="1391" spans="1:18" ht="13.5" customHeight="1">
      <c r="A1391" s="20">
        <v>1387</v>
      </c>
      <c r="B1391" s="45" t="s">
        <v>286</v>
      </c>
      <c r="C1391" s="21" t="s">
        <v>68</v>
      </c>
      <c r="D1391" s="45" t="s">
        <v>385</v>
      </c>
      <c r="E1391" s="20">
        <v>78</v>
      </c>
      <c r="F1391" s="46">
        <v>2020</v>
      </c>
      <c r="G1391" s="46">
        <v>1</v>
      </c>
      <c r="H1391" s="47" t="s">
        <v>309</v>
      </c>
      <c r="I1391" s="47" t="s">
        <v>51</v>
      </c>
      <c r="J1391" s="46">
        <v>3</v>
      </c>
      <c r="K1391" s="37">
        <v>14266</v>
      </c>
      <c r="L1391" s="37">
        <v>-5320</v>
      </c>
      <c r="M1391" s="37">
        <v>-5320</v>
      </c>
      <c r="N1391" s="37">
        <v>-5320</v>
      </c>
      <c r="O1391" s="37">
        <v>8172</v>
      </c>
      <c r="P1391" s="37">
        <v>527254</v>
      </c>
      <c r="Q1391" s="37">
        <v>366730</v>
      </c>
      <c r="R1391" s="37">
        <v>118350</v>
      </c>
    </row>
    <row r="1392" spans="1:18" ht="13.5" customHeight="1">
      <c r="A1392" s="20">
        <v>1388</v>
      </c>
      <c r="B1392" s="45" t="s">
        <v>286</v>
      </c>
      <c r="C1392" s="21" t="s">
        <v>68</v>
      </c>
      <c r="D1392" s="45" t="s">
        <v>385</v>
      </c>
      <c r="E1392" s="20">
        <v>78</v>
      </c>
      <c r="F1392" s="46">
        <v>2020</v>
      </c>
      <c r="G1392" s="49">
        <v>3</v>
      </c>
      <c r="H1392" s="20" t="s">
        <v>311</v>
      </c>
      <c r="I1392" s="20" t="s">
        <v>43</v>
      </c>
      <c r="J1392" s="20">
        <v>9</v>
      </c>
      <c r="K1392" s="37">
        <v>93173</v>
      </c>
      <c r="L1392" s="37">
        <v>-23801</v>
      </c>
      <c r="M1392" s="37">
        <v>-23801</v>
      </c>
      <c r="N1392" s="37">
        <v>-23801</v>
      </c>
      <c r="O1392" s="37">
        <v>7434</v>
      </c>
      <c r="P1392" s="37">
        <v>328999</v>
      </c>
      <c r="Q1392" s="37">
        <v>193480</v>
      </c>
      <c r="R1392" s="37">
        <v>118350</v>
      </c>
    </row>
    <row r="1393" spans="1:18" ht="13.5" customHeight="1">
      <c r="A1393" s="20">
        <v>1389</v>
      </c>
      <c r="B1393" s="45" t="s">
        <v>286</v>
      </c>
      <c r="C1393" s="21" t="s">
        <v>68</v>
      </c>
      <c r="D1393" s="45" t="s">
        <v>385</v>
      </c>
      <c r="E1393" s="20">
        <v>78</v>
      </c>
      <c r="F1393" s="46">
        <v>2020</v>
      </c>
      <c r="G1393" s="49">
        <v>4</v>
      </c>
      <c r="H1393" s="20" t="s">
        <v>312</v>
      </c>
      <c r="I1393" s="47" t="s">
        <v>44</v>
      </c>
      <c r="J1393" s="46">
        <v>12</v>
      </c>
      <c r="K1393" s="37">
        <v>164646</v>
      </c>
      <c r="L1393" s="37">
        <v>-12997</v>
      </c>
      <c r="M1393" s="37">
        <v>-12997</v>
      </c>
      <c r="N1393" s="37">
        <v>-12997</v>
      </c>
      <c r="O1393" s="37">
        <v>9523</v>
      </c>
      <c r="P1393" s="37">
        <v>313149</v>
      </c>
      <c r="Q1393" s="37">
        <v>168889</v>
      </c>
      <c r="R1393" s="37">
        <v>118350</v>
      </c>
    </row>
    <row r="1394" spans="1:18" ht="13.5" customHeight="1">
      <c r="A1394" s="20">
        <v>1390</v>
      </c>
      <c r="B1394" s="45" t="s">
        <v>292</v>
      </c>
      <c r="C1394" s="44" t="s">
        <v>69</v>
      </c>
      <c r="D1394" s="45" t="s">
        <v>386</v>
      </c>
      <c r="E1394" s="20">
        <v>79</v>
      </c>
      <c r="F1394" s="20">
        <v>2015</v>
      </c>
      <c r="G1394" s="20">
        <v>1</v>
      </c>
      <c r="H1394" s="20" t="s">
        <v>202</v>
      </c>
      <c r="I1394" s="20" t="s">
        <v>44</v>
      </c>
      <c r="J1394" s="20">
        <v>3</v>
      </c>
      <c r="K1394" s="35">
        <v>5224422</v>
      </c>
      <c r="L1394" s="35">
        <v>618828</v>
      </c>
      <c r="M1394" s="35">
        <v>420804</v>
      </c>
      <c r="N1394" s="35"/>
      <c r="O1394" s="35">
        <v>22811736</v>
      </c>
      <c r="P1394" s="35">
        <v>30393668</v>
      </c>
      <c r="Q1394" s="35">
        <v>17804603</v>
      </c>
      <c r="R1394" s="35">
        <v>1647125</v>
      </c>
    </row>
    <row r="1395" spans="1:18" ht="13.5" customHeight="1">
      <c r="A1395" s="20">
        <v>1391</v>
      </c>
      <c r="B1395" s="45" t="s">
        <v>292</v>
      </c>
      <c r="C1395" s="44" t="s">
        <v>69</v>
      </c>
      <c r="D1395" s="45" t="s">
        <v>386</v>
      </c>
      <c r="E1395" s="20">
        <v>79</v>
      </c>
      <c r="F1395" s="20">
        <v>2015</v>
      </c>
      <c r="G1395" s="20">
        <v>2</v>
      </c>
      <c r="H1395" s="20" t="s">
        <v>203</v>
      </c>
      <c r="I1395" s="20" t="s">
        <v>51</v>
      </c>
      <c r="J1395" s="20">
        <v>6</v>
      </c>
      <c r="K1395" s="35">
        <v>10140439</v>
      </c>
      <c r="L1395" s="35">
        <v>1000230</v>
      </c>
      <c r="M1395" s="35">
        <v>704812</v>
      </c>
      <c r="N1395" s="35"/>
      <c r="O1395" s="35">
        <v>23523894</v>
      </c>
      <c r="P1395" s="35">
        <v>31759586</v>
      </c>
      <c r="Q1395" s="35">
        <v>19710131</v>
      </c>
      <c r="R1395" s="35">
        <v>1647125</v>
      </c>
    </row>
    <row r="1396" spans="1:18" ht="13.5" customHeight="1">
      <c r="A1396" s="20">
        <v>1392</v>
      </c>
      <c r="B1396" s="45" t="s">
        <v>292</v>
      </c>
      <c r="C1396" s="44" t="s">
        <v>69</v>
      </c>
      <c r="D1396" s="45" t="s">
        <v>386</v>
      </c>
      <c r="E1396" s="20">
        <v>79</v>
      </c>
      <c r="F1396" s="20">
        <v>2015</v>
      </c>
      <c r="G1396" s="20">
        <v>3</v>
      </c>
      <c r="H1396" s="20" t="s">
        <v>204</v>
      </c>
      <c r="I1396" s="20" t="s">
        <v>46</v>
      </c>
      <c r="J1396" s="20">
        <v>9</v>
      </c>
      <c r="K1396" s="35">
        <v>16460802</v>
      </c>
      <c r="L1396" s="35">
        <v>3290690</v>
      </c>
      <c r="M1396" s="35">
        <v>2404787</v>
      </c>
      <c r="N1396" s="35">
        <v>1710016</v>
      </c>
      <c r="O1396" s="35">
        <v>24039665</v>
      </c>
      <c r="P1396" s="35">
        <v>32352574</v>
      </c>
      <c r="Q1396" s="35">
        <v>19297861</v>
      </c>
      <c r="R1396" s="35">
        <v>1647125</v>
      </c>
    </row>
    <row r="1397" spans="1:18" ht="13.5" customHeight="1">
      <c r="A1397" s="20">
        <v>1393</v>
      </c>
      <c r="B1397" s="45" t="s">
        <v>292</v>
      </c>
      <c r="C1397" s="44" t="s">
        <v>69</v>
      </c>
      <c r="D1397" s="45" t="s">
        <v>386</v>
      </c>
      <c r="E1397" s="20">
        <v>79</v>
      </c>
      <c r="F1397" s="20">
        <v>2015</v>
      </c>
      <c r="G1397" s="20">
        <v>4</v>
      </c>
      <c r="H1397" s="20" t="s">
        <v>205</v>
      </c>
      <c r="I1397" s="20" t="s">
        <v>43</v>
      </c>
      <c r="J1397" s="20">
        <v>12</v>
      </c>
      <c r="K1397" s="35">
        <v>20649295</v>
      </c>
      <c r="L1397" s="35">
        <v>2815554</v>
      </c>
      <c r="M1397" s="35">
        <v>1946490</v>
      </c>
      <c r="N1397" s="35">
        <v>1946490</v>
      </c>
      <c r="O1397" s="35">
        <v>22679843</v>
      </c>
      <c r="P1397" s="35">
        <v>30171590</v>
      </c>
      <c r="Q1397" s="35">
        <v>18003331</v>
      </c>
      <c r="R1397" s="35">
        <v>1647125</v>
      </c>
    </row>
    <row r="1398" spans="1:18" ht="13.5" customHeight="1">
      <c r="A1398" s="20">
        <v>1394</v>
      </c>
      <c r="B1398" s="45" t="s">
        <v>292</v>
      </c>
      <c r="C1398" s="44" t="s">
        <v>69</v>
      </c>
      <c r="D1398" s="45" t="s">
        <v>386</v>
      </c>
      <c r="E1398" s="20">
        <v>79</v>
      </c>
      <c r="F1398" s="20">
        <v>2016</v>
      </c>
      <c r="G1398" s="20">
        <v>1</v>
      </c>
      <c r="H1398" s="20" t="s">
        <v>206</v>
      </c>
      <c r="I1398" s="20" t="s">
        <v>44</v>
      </c>
      <c r="J1398" s="20">
        <v>3</v>
      </c>
      <c r="K1398" s="35">
        <v>6873787</v>
      </c>
      <c r="L1398" s="35">
        <v>-1283281</v>
      </c>
      <c r="M1398" s="35">
        <v>-1657281</v>
      </c>
      <c r="N1398" s="35">
        <v>-1657281</v>
      </c>
      <c r="O1398" s="35">
        <v>26149622</v>
      </c>
      <c r="P1398" s="35">
        <v>34123989</v>
      </c>
      <c r="Q1398" s="35">
        <v>21783826</v>
      </c>
      <c r="R1398" s="35">
        <v>1647125</v>
      </c>
    </row>
    <row r="1399" spans="1:18" ht="13.5" customHeight="1">
      <c r="A1399" s="20">
        <v>1395</v>
      </c>
      <c r="B1399" s="45" t="s">
        <v>292</v>
      </c>
      <c r="C1399" s="44" t="s">
        <v>69</v>
      </c>
      <c r="D1399" s="45" t="s">
        <v>386</v>
      </c>
      <c r="E1399" s="20">
        <v>79</v>
      </c>
      <c r="F1399" s="20">
        <v>2016</v>
      </c>
      <c r="G1399" s="20">
        <v>2</v>
      </c>
      <c r="H1399" s="20" t="s">
        <v>207</v>
      </c>
      <c r="I1399" s="20" t="s">
        <v>51</v>
      </c>
      <c r="J1399" s="20">
        <v>6</v>
      </c>
      <c r="K1399" s="35">
        <v>13498847</v>
      </c>
      <c r="L1399" s="35">
        <v>-1499710</v>
      </c>
      <c r="M1399" s="35">
        <v>-1873710</v>
      </c>
      <c r="N1399" s="35">
        <v>-1873710</v>
      </c>
      <c r="O1399" s="35">
        <v>26879686</v>
      </c>
      <c r="P1399" s="35">
        <v>35245998</v>
      </c>
      <c r="Q1399" s="35">
        <v>24275304</v>
      </c>
      <c r="R1399" s="35">
        <v>1647125</v>
      </c>
    </row>
    <row r="1400" spans="1:18" ht="13.5" customHeight="1">
      <c r="A1400" s="20">
        <v>1396</v>
      </c>
      <c r="B1400" s="45" t="s">
        <v>292</v>
      </c>
      <c r="C1400" s="44" t="s">
        <v>69</v>
      </c>
      <c r="D1400" s="45" t="s">
        <v>386</v>
      </c>
      <c r="E1400" s="20">
        <v>79</v>
      </c>
      <c r="F1400" s="20">
        <v>2016</v>
      </c>
      <c r="G1400" s="20">
        <v>3</v>
      </c>
      <c r="H1400" s="20" t="s">
        <v>208</v>
      </c>
      <c r="I1400" s="20" t="s">
        <v>46</v>
      </c>
      <c r="J1400" s="20">
        <v>9</v>
      </c>
      <c r="K1400" s="35">
        <v>22739334</v>
      </c>
      <c r="L1400" s="35">
        <v>520582</v>
      </c>
      <c r="M1400" s="35">
        <v>-436793</v>
      </c>
      <c r="N1400" s="35">
        <v>-436793</v>
      </c>
      <c r="O1400" s="35">
        <v>30960034</v>
      </c>
      <c r="P1400" s="35">
        <v>38213839</v>
      </c>
      <c r="Q1400" s="35">
        <v>25806228</v>
      </c>
      <c r="R1400" s="35">
        <v>1647125</v>
      </c>
    </row>
    <row r="1401" spans="1:18" ht="13.5" customHeight="1">
      <c r="A1401" s="20">
        <v>1397</v>
      </c>
      <c r="B1401" s="45" t="s">
        <v>292</v>
      </c>
      <c r="C1401" s="44" t="s">
        <v>69</v>
      </c>
      <c r="D1401" s="45" t="s">
        <v>386</v>
      </c>
      <c r="E1401" s="20">
        <v>79</v>
      </c>
      <c r="F1401" s="20">
        <v>2016</v>
      </c>
      <c r="G1401" s="20">
        <v>4</v>
      </c>
      <c r="H1401" s="20" t="s">
        <v>209</v>
      </c>
      <c r="I1401" s="20" t="s">
        <v>43</v>
      </c>
      <c r="J1401" s="20">
        <v>12</v>
      </c>
      <c r="K1401" s="35">
        <v>23269364</v>
      </c>
      <c r="L1401" s="35">
        <v>3656826</v>
      </c>
      <c r="M1401" s="35">
        <v>2652748</v>
      </c>
      <c r="N1401" s="35">
        <v>2652748</v>
      </c>
      <c r="O1401" s="35">
        <v>25216244</v>
      </c>
      <c r="P1401" s="35">
        <v>33482106</v>
      </c>
      <c r="Q1401" s="35">
        <v>19484715</v>
      </c>
      <c r="R1401" s="35">
        <v>1647125</v>
      </c>
    </row>
    <row r="1402" spans="1:18" ht="13.5" customHeight="1">
      <c r="A1402" s="20">
        <v>1398</v>
      </c>
      <c r="B1402" s="45" t="s">
        <v>292</v>
      </c>
      <c r="C1402" s="44" t="s">
        <v>69</v>
      </c>
      <c r="D1402" s="45" t="s">
        <v>386</v>
      </c>
      <c r="E1402" s="20">
        <v>79</v>
      </c>
      <c r="F1402" s="20">
        <v>2017</v>
      </c>
      <c r="G1402" s="20">
        <v>1</v>
      </c>
      <c r="H1402" s="20" t="s">
        <v>210</v>
      </c>
      <c r="I1402" s="20" t="s">
        <v>44</v>
      </c>
      <c r="J1402" s="20">
        <v>3</v>
      </c>
      <c r="K1402" s="35">
        <v>9435371</v>
      </c>
      <c r="L1402" s="35">
        <v>1498779</v>
      </c>
      <c r="M1402" s="35">
        <v>1361165</v>
      </c>
      <c r="N1402" s="35">
        <v>1361165</v>
      </c>
      <c r="O1402" s="35">
        <v>32842821</v>
      </c>
      <c r="P1402" s="35">
        <v>45389966</v>
      </c>
      <c r="Q1402" s="35">
        <v>30150042</v>
      </c>
      <c r="R1402" s="35">
        <v>1647125</v>
      </c>
    </row>
    <row r="1403" spans="1:18" ht="13.5" customHeight="1">
      <c r="A1403" s="20">
        <v>1399</v>
      </c>
      <c r="B1403" s="45" t="s">
        <v>292</v>
      </c>
      <c r="C1403" s="44" t="s">
        <v>69</v>
      </c>
      <c r="D1403" s="45" t="s">
        <v>386</v>
      </c>
      <c r="E1403" s="20">
        <v>79</v>
      </c>
      <c r="F1403" s="20">
        <v>2017</v>
      </c>
      <c r="G1403" s="20">
        <v>2</v>
      </c>
      <c r="H1403" s="20" t="s">
        <v>212</v>
      </c>
      <c r="I1403" s="20" t="s">
        <v>51</v>
      </c>
      <c r="J1403" s="20">
        <v>6</v>
      </c>
      <c r="K1403" s="35">
        <v>17401360</v>
      </c>
      <c r="L1403" s="35">
        <v>275407</v>
      </c>
      <c r="M1403" s="35">
        <v>-52199</v>
      </c>
      <c r="N1403" s="35">
        <v>-52199</v>
      </c>
      <c r="O1403" s="35">
        <v>34343847</v>
      </c>
      <c r="P1403" s="35">
        <v>46741980</v>
      </c>
      <c r="Q1403" s="35">
        <v>32915419</v>
      </c>
      <c r="R1403" s="35">
        <v>1647125</v>
      </c>
    </row>
    <row r="1404" spans="1:18" ht="13.5" customHeight="1">
      <c r="A1404" s="20">
        <v>1400</v>
      </c>
      <c r="B1404" s="45" t="s">
        <v>292</v>
      </c>
      <c r="C1404" s="44" t="s">
        <v>69</v>
      </c>
      <c r="D1404" s="45" t="s">
        <v>386</v>
      </c>
      <c r="E1404" s="20">
        <v>79</v>
      </c>
      <c r="F1404" s="20">
        <v>2017</v>
      </c>
      <c r="G1404" s="20">
        <v>3</v>
      </c>
      <c r="H1404" s="20" t="s">
        <v>213</v>
      </c>
      <c r="I1404" s="20" t="s">
        <v>51</v>
      </c>
      <c r="J1404" s="20">
        <v>3</v>
      </c>
      <c r="K1404" s="35">
        <v>7965988</v>
      </c>
      <c r="L1404" s="35">
        <v>-1223372</v>
      </c>
      <c r="M1404" s="35">
        <v>-1223372</v>
      </c>
      <c r="N1404" s="35">
        <v>-1223372</v>
      </c>
      <c r="O1404" s="35">
        <v>34343847</v>
      </c>
      <c r="P1404" s="35">
        <v>46741980</v>
      </c>
      <c r="Q1404" s="35">
        <v>32915419</v>
      </c>
      <c r="R1404" s="35">
        <v>1647125</v>
      </c>
    </row>
    <row r="1405" spans="1:18" ht="13.5" customHeight="1">
      <c r="A1405" s="20">
        <v>1401</v>
      </c>
      <c r="B1405" s="45" t="s">
        <v>292</v>
      </c>
      <c r="C1405" s="44" t="s">
        <v>69</v>
      </c>
      <c r="D1405" s="45" t="s">
        <v>386</v>
      </c>
      <c r="E1405" s="20">
        <v>79</v>
      </c>
      <c r="F1405" s="20">
        <v>2017</v>
      </c>
      <c r="G1405" s="20">
        <v>4</v>
      </c>
      <c r="H1405" s="20" t="s">
        <v>211</v>
      </c>
      <c r="I1405" s="20" t="s">
        <v>43</v>
      </c>
      <c r="J1405" s="20">
        <v>12</v>
      </c>
      <c r="K1405" s="35">
        <v>32711218</v>
      </c>
      <c r="L1405" s="35">
        <v>2891749</v>
      </c>
      <c r="M1405" s="35">
        <v>1034357</v>
      </c>
      <c r="N1405" s="35">
        <v>1034357</v>
      </c>
      <c r="O1405" s="35">
        <v>31748068</v>
      </c>
      <c r="P1405" s="35">
        <v>44962735</v>
      </c>
      <c r="Q1405" s="35">
        <v>31083975</v>
      </c>
      <c r="R1405" s="35">
        <v>1647125</v>
      </c>
    </row>
    <row r="1406" spans="1:18" ht="13.5" customHeight="1">
      <c r="A1406" s="20">
        <v>1402</v>
      </c>
      <c r="B1406" s="45" t="s">
        <v>292</v>
      </c>
      <c r="C1406" s="44" t="s">
        <v>69</v>
      </c>
      <c r="D1406" s="45" t="s">
        <v>386</v>
      </c>
      <c r="E1406" s="20">
        <v>79</v>
      </c>
      <c r="F1406" s="20">
        <v>2018</v>
      </c>
      <c r="G1406" s="20">
        <v>1</v>
      </c>
      <c r="H1406" s="20" t="s">
        <v>257</v>
      </c>
      <c r="I1406" s="20" t="s">
        <v>43</v>
      </c>
      <c r="J1406" s="20">
        <v>3</v>
      </c>
      <c r="K1406" s="35">
        <v>25966146</v>
      </c>
      <c r="L1406" s="35">
        <v>-2557022</v>
      </c>
      <c r="M1406" s="35">
        <v>-2240337</v>
      </c>
      <c r="N1406" s="35">
        <v>-2240337</v>
      </c>
      <c r="O1406" s="35">
        <v>203612772</v>
      </c>
      <c r="P1406" s="35">
        <v>258993225</v>
      </c>
      <c r="Q1406" s="35">
        <v>218857570</v>
      </c>
      <c r="R1406" s="35">
        <v>4297931</v>
      </c>
    </row>
    <row r="1407" spans="1:18" ht="13.5" customHeight="1">
      <c r="A1407" s="20">
        <v>1403</v>
      </c>
      <c r="B1407" s="45" t="s">
        <v>292</v>
      </c>
      <c r="C1407" s="21" t="s">
        <v>69</v>
      </c>
      <c r="D1407" s="45" t="s">
        <v>386</v>
      </c>
      <c r="E1407" s="20">
        <v>79</v>
      </c>
      <c r="F1407" s="20">
        <v>2018</v>
      </c>
      <c r="G1407" s="20">
        <v>2</v>
      </c>
      <c r="H1407" s="20" t="s">
        <v>264</v>
      </c>
      <c r="I1407" s="20" t="s">
        <v>44</v>
      </c>
      <c r="J1407" s="20">
        <v>6</v>
      </c>
      <c r="K1407" s="37">
        <v>27143850</v>
      </c>
      <c r="L1407" s="37">
        <v>838099</v>
      </c>
      <c r="M1407" s="37">
        <v>-2685823</v>
      </c>
      <c r="N1407" s="37">
        <v>-606011</v>
      </c>
      <c r="O1407" s="37">
        <v>214507647</v>
      </c>
      <c r="P1407" s="37">
        <v>332952962</v>
      </c>
      <c r="Q1407" s="37">
        <v>293423318</v>
      </c>
      <c r="R1407" s="37">
        <v>4297931</v>
      </c>
    </row>
    <row r="1408" spans="1:18" ht="13.5" customHeight="1">
      <c r="A1408" s="20">
        <v>1404</v>
      </c>
      <c r="B1408" s="45" t="s">
        <v>292</v>
      </c>
      <c r="C1408" s="21" t="s">
        <v>69</v>
      </c>
      <c r="D1408" s="45" t="s">
        <v>386</v>
      </c>
      <c r="E1408" s="20">
        <v>79</v>
      </c>
      <c r="F1408" s="20">
        <v>2018</v>
      </c>
      <c r="G1408" s="20">
        <v>3</v>
      </c>
      <c r="H1408" s="20" t="s">
        <v>256</v>
      </c>
      <c r="I1408" s="20" t="s">
        <v>51</v>
      </c>
      <c r="J1408" s="20">
        <v>9</v>
      </c>
      <c r="K1408" s="37">
        <v>83346915</v>
      </c>
      <c r="L1408" s="37">
        <v>2002271</v>
      </c>
      <c r="M1408" s="37">
        <v>-9189928</v>
      </c>
      <c r="N1408" s="37">
        <v>-7137459</v>
      </c>
      <c r="O1408" s="37">
        <v>230723994</v>
      </c>
      <c r="P1408" s="37">
        <v>312084172</v>
      </c>
      <c r="Q1408" s="37">
        <v>276845639</v>
      </c>
      <c r="R1408" s="37">
        <v>4297931</v>
      </c>
    </row>
    <row r="1409" spans="1:18" ht="13.5" customHeight="1">
      <c r="A1409" s="20">
        <v>1405</v>
      </c>
      <c r="B1409" s="45" t="s">
        <v>292</v>
      </c>
      <c r="C1409" s="21" t="s">
        <v>69</v>
      </c>
      <c r="D1409" s="45" t="s">
        <v>386</v>
      </c>
      <c r="E1409" s="20">
        <v>79</v>
      </c>
      <c r="F1409" s="20">
        <v>2018</v>
      </c>
      <c r="G1409" s="20">
        <v>4</v>
      </c>
      <c r="H1409" s="20" t="s">
        <v>265</v>
      </c>
      <c r="I1409" s="20" t="s">
        <v>46</v>
      </c>
      <c r="J1409" s="20">
        <v>12</v>
      </c>
      <c r="K1409" s="37">
        <v>120610825</v>
      </c>
      <c r="L1409" s="37">
        <v>-8049312</v>
      </c>
      <c r="M1409" s="37">
        <v>-3866298</v>
      </c>
      <c r="N1409" s="37">
        <v>-4064440</v>
      </c>
      <c r="O1409" s="37">
        <v>243373657</v>
      </c>
      <c r="P1409" s="37">
        <v>310278920</v>
      </c>
      <c r="Q1409" s="37">
        <v>275117997</v>
      </c>
      <c r="R1409" s="37">
        <v>4297931</v>
      </c>
    </row>
    <row r="1410" spans="1:18" ht="13.5" customHeight="1">
      <c r="A1410" s="20">
        <v>1406</v>
      </c>
      <c r="B1410" s="45" t="s">
        <v>292</v>
      </c>
      <c r="C1410" s="21" t="s">
        <v>69</v>
      </c>
      <c r="D1410" s="45" t="s">
        <v>386</v>
      </c>
      <c r="E1410" s="20">
        <v>79</v>
      </c>
      <c r="F1410" s="20">
        <v>2019</v>
      </c>
      <c r="G1410" s="20">
        <v>1</v>
      </c>
      <c r="H1410" s="20" t="s">
        <v>277</v>
      </c>
      <c r="I1410" s="20" t="s">
        <v>43</v>
      </c>
      <c r="J1410" s="20">
        <v>3</v>
      </c>
      <c r="K1410" s="37">
        <v>35096776</v>
      </c>
      <c r="L1410" s="37">
        <v>-5317883</v>
      </c>
      <c r="M1410" s="37">
        <v>-3987684</v>
      </c>
      <c r="N1410" s="37">
        <v>-3987684</v>
      </c>
      <c r="O1410" s="37">
        <v>246044012</v>
      </c>
      <c r="P1410" s="37">
        <v>319765859</v>
      </c>
      <c r="Q1410" s="37">
        <v>288592620</v>
      </c>
      <c r="R1410" s="37">
        <v>4297931</v>
      </c>
    </row>
    <row r="1411" spans="1:18" ht="13.5" customHeight="1">
      <c r="A1411" s="20">
        <v>1407</v>
      </c>
      <c r="B1411" s="45" t="s">
        <v>292</v>
      </c>
      <c r="C1411" s="21" t="s">
        <v>69</v>
      </c>
      <c r="D1411" s="45" t="s">
        <v>386</v>
      </c>
      <c r="E1411" s="20">
        <v>79</v>
      </c>
      <c r="F1411" s="20">
        <v>2019</v>
      </c>
      <c r="G1411" s="20">
        <v>2</v>
      </c>
      <c r="H1411" s="20" t="s">
        <v>278</v>
      </c>
      <c r="I1411" s="20" t="s">
        <v>44</v>
      </c>
      <c r="J1411" s="20">
        <v>6</v>
      </c>
      <c r="K1411" s="37">
        <v>68630676</v>
      </c>
      <c r="L1411" s="37">
        <v>-10526130</v>
      </c>
      <c r="M1411" s="37">
        <v>-6841397</v>
      </c>
      <c r="N1411" s="37">
        <v>-6841397</v>
      </c>
      <c r="O1411" s="37">
        <v>248041844</v>
      </c>
      <c r="P1411" s="37">
        <v>347346119</v>
      </c>
      <c r="Q1411" s="37">
        <v>319026593</v>
      </c>
      <c r="R1411" s="37">
        <v>4297931</v>
      </c>
    </row>
    <row r="1412" spans="1:18" ht="13.5" customHeight="1">
      <c r="A1412" s="20">
        <v>1408</v>
      </c>
      <c r="B1412" s="45" t="s">
        <v>292</v>
      </c>
      <c r="C1412" s="21" t="s">
        <v>69</v>
      </c>
      <c r="D1412" s="45" t="s">
        <v>386</v>
      </c>
      <c r="E1412" s="20">
        <v>79</v>
      </c>
      <c r="F1412" s="20">
        <v>2019</v>
      </c>
      <c r="G1412" s="20">
        <v>3</v>
      </c>
      <c r="H1412" s="20" t="s">
        <v>279</v>
      </c>
      <c r="I1412" s="20" t="s">
        <v>51</v>
      </c>
      <c r="J1412" s="20">
        <v>9</v>
      </c>
      <c r="K1412" s="37">
        <v>97260347</v>
      </c>
      <c r="L1412" s="37">
        <v>-24076530</v>
      </c>
      <c r="M1412" s="37">
        <v>-16445354</v>
      </c>
      <c r="N1412" s="37">
        <v>-16445354</v>
      </c>
      <c r="O1412" s="37">
        <v>255244391</v>
      </c>
      <c r="P1412" s="37">
        <v>351472941</v>
      </c>
      <c r="Q1412" s="37">
        <v>332757373</v>
      </c>
      <c r="R1412" s="37">
        <v>4297931</v>
      </c>
    </row>
    <row r="1413" spans="1:18" ht="13.5" customHeight="1">
      <c r="A1413" s="20">
        <v>1409</v>
      </c>
      <c r="B1413" s="45" t="s">
        <v>292</v>
      </c>
      <c r="C1413" s="21" t="s">
        <v>69</v>
      </c>
      <c r="D1413" s="45" t="s">
        <v>386</v>
      </c>
      <c r="E1413" s="20">
        <v>79</v>
      </c>
      <c r="F1413" s="20">
        <v>2019</v>
      </c>
      <c r="G1413" s="20">
        <v>4</v>
      </c>
      <c r="H1413" s="20" t="s">
        <v>281</v>
      </c>
      <c r="I1413" s="20" t="s">
        <v>46</v>
      </c>
      <c r="J1413" s="20">
        <v>12</v>
      </c>
      <c r="K1413" s="37">
        <v>35091153</v>
      </c>
      <c r="L1413" s="37">
        <v>-13362854</v>
      </c>
      <c r="M1413" s="37">
        <v>-9138043</v>
      </c>
      <c r="N1413" s="37">
        <v>-9138043</v>
      </c>
      <c r="O1413" s="37">
        <v>273843992</v>
      </c>
      <c r="P1413" s="37">
        <v>373369654</v>
      </c>
      <c r="Q1413" s="37">
        <v>158192974</v>
      </c>
      <c r="R1413" s="37">
        <v>4297931</v>
      </c>
    </row>
    <row r="1414" spans="1:18" ht="13.5" customHeight="1">
      <c r="A1414" s="20">
        <v>1410</v>
      </c>
      <c r="B1414" s="45" t="s">
        <v>292</v>
      </c>
      <c r="C1414" s="21" t="s">
        <v>69</v>
      </c>
      <c r="D1414" s="45" t="s">
        <v>386</v>
      </c>
      <c r="E1414" s="20">
        <v>79</v>
      </c>
      <c r="F1414" s="46">
        <v>2020</v>
      </c>
      <c r="G1414" s="46">
        <v>1</v>
      </c>
      <c r="H1414" s="47" t="s">
        <v>309</v>
      </c>
      <c r="I1414" s="47" t="s">
        <v>43</v>
      </c>
      <c r="J1414" s="46">
        <v>3</v>
      </c>
      <c r="K1414" s="37">
        <v>35348525</v>
      </c>
      <c r="L1414" s="37">
        <v>-7694268</v>
      </c>
      <c r="M1414" s="37">
        <v>-5645999</v>
      </c>
      <c r="N1414" s="37">
        <v>-5645999</v>
      </c>
      <c r="O1414" s="37">
        <v>267418371</v>
      </c>
      <c r="P1414" s="37">
        <v>362883260</v>
      </c>
      <c r="Q1414" s="37">
        <v>198289792</v>
      </c>
      <c r="R1414" s="37">
        <v>13431034</v>
      </c>
    </row>
    <row r="1415" spans="1:18" ht="13.5" customHeight="1">
      <c r="A1415" s="20">
        <v>1411</v>
      </c>
      <c r="B1415" s="45" t="s">
        <v>292</v>
      </c>
      <c r="C1415" s="21" t="s">
        <v>69</v>
      </c>
      <c r="D1415" s="45" t="s">
        <v>386</v>
      </c>
      <c r="E1415" s="20">
        <v>79</v>
      </c>
      <c r="F1415" s="46">
        <v>2020</v>
      </c>
      <c r="G1415" s="46">
        <v>2</v>
      </c>
      <c r="H1415" s="47" t="s">
        <v>310</v>
      </c>
      <c r="I1415" s="47" t="s">
        <v>44</v>
      </c>
      <c r="J1415" s="46">
        <v>6</v>
      </c>
      <c r="K1415" s="37">
        <v>60616077</v>
      </c>
      <c r="L1415" s="37">
        <v>-11982513</v>
      </c>
      <c r="M1415" s="37">
        <v>-9357224</v>
      </c>
      <c r="N1415" s="37">
        <v>-18397356</v>
      </c>
      <c r="O1415" s="37">
        <v>264115979</v>
      </c>
      <c r="P1415" s="37">
        <v>354500647</v>
      </c>
      <c r="Q1415" s="37">
        <v>202658536</v>
      </c>
      <c r="R1415" s="37">
        <v>13431034</v>
      </c>
    </row>
    <row r="1416" spans="1:18" ht="13.5" customHeight="1">
      <c r="A1416" s="20">
        <v>1412</v>
      </c>
      <c r="B1416" s="45" t="s">
        <v>292</v>
      </c>
      <c r="C1416" s="21" t="s">
        <v>69</v>
      </c>
      <c r="D1416" s="45" t="s">
        <v>386</v>
      </c>
      <c r="E1416" s="20">
        <v>79</v>
      </c>
      <c r="F1416" s="46">
        <v>2020</v>
      </c>
      <c r="G1416" s="46">
        <v>3</v>
      </c>
      <c r="H1416" s="47" t="s">
        <v>311</v>
      </c>
      <c r="I1416" s="47" t="s">
        <v>51</v>
      </c>
      <c r="J1416" s="46">
        <v>9</v>
      </c>
      <c r="K1416" s="37">
        <v>95768220</v>
      </c>
      <c r="L1416" s="37">
        <v>-17719946</v>
      </c>
      <c r="M1416" s="37">
        <v>-10877162</v>
      </c>
      <c r="N1416" s="37">
        <v>-20219058</v>
      </c>
      <c r="O1416" s="37">
        <v>260189461</v>
      </c>
      <c r="P1416" s="37">
        <v>366498341</v>
      </c>
      <c r="Q1416" s="37">
        <v>216477931</v>
      </c>
      <c r="R1416" s="37">
        <v>13431034</v>
      </c>
    </row>
    <row r="1417" spans="1:18" ht="13.5" customHeight="1">
      <c r="A1417" s="20">
        <v>1413</v>
      </c>
      <c r="B1417" s="45" t="s">
        <v>287</v>
      </c>
      <c r="C1417" s="44" t="s">
        <v>70</v>
      </c>
      <c r="D1417" s="45" t="s">
        <v>387</v>
      </c>
      <c r="E1417" s="20">
        <v>80</v>
      </c>
      <c r="F1417" s="20">
        <v>2015</v>
      </c>
      <c r="G1417" s="20">
        <v>1</v>
      </c>
      <c r="H1417" s="20" t="s">
        <v>202</v>
      </c>
      <c r="I1417" s="20" t="s">
        <v>43</v>
      </c>
      <c r="J1417" s="20">
        <v>3</v>
      </c>
      <c r="K1417" s="35">
        <v>1674968</v>
      </c>
      <c r="L1417" s="35">
        <v>789145</v>
      </c>
      <c r="M1417" s="35">
        <v>647009</v>
      </c>
      <c r="N1417" s="35">
        <v>647009</v>
      </c>
      <c r="O1417" s="35">
        <v>1864205</v>
      </c>
      <c r="P1417" s="35">
        <v>9074218</v>
      </c>
      <c r="Q1417" s="35">
        <v>8548708</v>
      </c>
      <c r="R1417" s="35">
        <v>642043</v>
      </c>
    </row>
    <row r="1418" spans="1:18" ht="13.5" customHeight="1">
      <c r="A1418" s="20">
        <v>1414</v>
      </c>
      <c r="B1418" s="45" t="s">
        <v>287</v>
      </c>
      <c r="C1418" s="44" t="s">
        <v>70</v>
      </c>
      <c r="D1418" s="45" t="s">
        <v>387</v>
      </c>
      <c r="E1418" s="20">
        <v>80</v>
      </c>
      <c r="F1418" s="20">
        <v>2015</v>
      </c>
      <c r="G1418" s="20">
        <v>2</v>
      </c>
      <c r="H1418" s="20" t="s">
        <v>203</v>
      </c>
      <c r="I1418" s="20" t="s">
        <v>50</v>
      </c>
      <c r="J1418" s="20">
        <v>6</v>
      </c>
      <c r="K1418" s="35">
        <v>2542499</v>
      </c>
      <c r="L1418" s="35">
        <v>-78566</v>
      </c>
      <c r="M1418" s="35">
        <v>-78566</v>
      </c>
      <c r="N1418" s="35">
        <v>-78566</v>
      </c>
      <c r="O1418" s="35">
        <v>1894521</v>
      </c>
      <c r="P1418" s="35">
        <v>8834654</v>
      </c>
      <c r="Q1418" s="35">
        <v>8732402</v>
      </c>
      <c r="R1418" s="35">
        <v>642043</v>
      </c>
    </row>
    <row r="1419" spans="1:18" ht="13.5" customHeight="1">
      <c r="A1419" s="20">
        <v>1415</v>
      </c>
      <c r="B1419" s="45" t="s">
        <v>287</v>
      </c>
      <c r="C1419" s="44" t="s">
        <v>70</v>
      </c>
      <c r="D1419" s="45" t="s">
        <v>387</v>
      </c>
      <c r="E1419" s="20">
        <v>80</v>
      </c>
      <c r="F1419" s="20">
        <v>2015</v>
      </c>
      <c r="G1419" s="20">
        <v>3</v>
      </c>
      <c r="H1419" s="20" t="s">
        <v>204</v>
      </c>
      <c r="I1419" s="20" t="s">
        <v>51</v>
      </c>
      <c r="J1419" s="20">
        <v>9</v>
      </c>
      <c r="K1419" s="35">
        <v>3350230</v>
      </c>
      <c r="L1419" s="35">
        <v>-598229</v>
      </c>
      <c r="M1419" s="35">
        <v>-643382</v>
      </c>
      <c r="N1419" s="35">
        <v>-645776</v>
      </c>
      <c r="O1419" s="35">
        <v>1894521</v>
      </c>
      <c r="P1419" s="35">
        <v>8834654</v>
      </c>
      <c r="Q1419" s="35">
        <v>8732402</v>
      </c>
      <c r="R1419" s="35">
        <v>642043</v>
      </c>
    </row>
    <row r="1420" spans="1:18" ht="13.5" customHeight="1">
      <c r="A1420" s="20">
        <v>1416</v>
      </c>
      <c r="B1420" s="45" t="s">
        <v>287</v>
      </c>
      <c r="C1420" s="44" t="s">
        <v>70</v>
      </c>
      <c r="D1420" s="45" t="s">
        <v>387</v>
      </c>
      <c r="E1420" s="20">
        <v>80</v>
      </c>
      <c r="F1420" s="20">
        <v>2015</v>
      </c>
      <c r="G1420" s="20">
        <v>4</v>
      </c>
      <c r="H1420" s="20" t="s">
        <v>205</v>
      </c>
      <c r="I1420" s="20" t="s">
        <v>46</v>
      </c>
      <c r="J1420" s="20">
        <v>12</v>
      </c>
      <c r="K1420" s="35">
        <v>4170684</v>
      </c>
      <c r="L1420" s="35">
        <v>-698916</v>
      </c>
      <c r="M1420" s="35">
        <v>-767578</v>
      </c>
      <c r="N1420" s="35">
        <v>-713915</v>
      </c>
      <c r="O1420" s="35">
        <v>2217312</v>
      </c>
      <c r="P1420" s="35">
        <v>7482730</v>
      </c>
      <c r="Q1420" s="35">
        <v>10069919</v>
      </c>
      <c r="R1420" s="35">
        <v>642043</v>
      </c>
    </row>
    <row r="1421" spans="1:18" ht="13.5" customHeight="1">
      <c r="A1421" s="20">
        <v>1417</v>
      </c>
      <c r="B1421" s="45" t="s">
        <v>287</v>
      </c>
      <c r="C1421" s="44" t="s">
        <v>70</v>
      </c>
      <c r="D1421" s="45" t="s">
        <v>387</v>
      </c>
      <c r="E1421" s="20">
        <v>80</v>
      </c>
      <c r="F1421" s="20">
        <v>2016</v>
      </c>
      <c r="G1421" s="20">
        <v>1</v>
      </c>
      <c r="H1421" s="20" t="s">
        <v>206</v>
      </c>
      <c r="I1421" s="20" t="s">
        <v>43</v>
      </c>
      <c r="J1421" s="20">
        <v>3</v>
      </c>
      <c r="K1421" s="35">
        <v>878332</v>
      </c>
      <c r="L1421" s="35">
        <v>-52492</v>
      </c>
      <c r="M1421" s="35">
        <v>-52492</v>
      </c>
      <c r="N1421" s="35">
        <v>5351</v>
      </c>
      <c r="O1421" s="35">
        <v>1720994</v>
      </c>
      <c r="P1421" s="35">
        <v>7577271</v>
      </c>
      <c r="Q1421" s="35">
        <v>9293394</v>
      </c>
      <c r="R1421" s="35">
        <v>642043</v>
      </c>
    </row>
    <row r="1422" spans="1:18" ht="13.5" customHeight="1">
      <c r="A1422" s="20">
        <v>1418</v>
      </c>
      <c r="B1422" s="45" t="s">
        <v>287</v>
      </c>
      <c r="C1422" s="44" t="s">
        <v>70</v>
      </c>
      <c r="D1422" s="45" t="s">
        <v>387</v>
      </c>
      <c r="E1422" s="20">
        <v>80</v>
      </c>
      <c r="F1422" s="20">
        <v>2016</v>
      </c>
      <c r="G1422" s="20">
        <v>2</v>
      </c>
      <c r="H1422" s="20" t="s">
        <v>207</v>
      </c>
      <c r="I1422" s="20" t="s">
        <v>44</v>
      </c>
      <c r="J1422" s="20">
        <v>6</v>
      </c>
      <c r="K1422" s="35">
        <v>1414393</v>
      </c>
      <c r="L1422" s="35">
        <v>-828611</v>
      </c>
      <c r="M1422" s="35">
        <v>-828611</v>
      </c>
      <c r="N1422" s="35">
        <v>-817690</v>
      </c>
      <c r="O1422" s="35">
        <v>1633134</v>
      </c>
      <c r="P1422" s="35">
        <v>7659020</v>
      </c>
      <c r="Q1422" s="35">
        <v>10597775</v>
      </c>
      <c r="R1422" s="35">
        <v>642043</v>
      </c>
    </row>
    <row r="1423" spans="1:18" ht="13.5" customHeight="1">
      <c r="A1423" s="20">
        <v>1419</v>
      </c>
      <c r="B1423" s="45" t="s">
        <v>287</v>
      </c>
      <c r="C1423" s="44" t="s">
        <v>70</v>
      </c>
      <c r="D1423" s="45" t="s">
        <v>387</v>
      </c>
      <c r="E1423" s="20">
        <v>80</v>
      </c>
      <c r="F1423" s="20">
        <v>2016</v>
      </c>
      <c r="G1423" s="20">
        <v>3</v>
      </c>
      <c r="H1423" s="20" t="s">
        <v>208</v>
      </c>
      <c r="I1423" s="20" t="s">
        <v>51</v>
      </c>
      <c r="J1423" s="20">
        <v>9</v>
      </c>
      <c r="K1423" s="35">
        <v>2036582</v>
      </c>
      <c r="L1423" s="35">
        <v>-641806</v>
      </c>
      <c r="M1423" s="35">
        <v>-641806</v>
      </c>
      <c r="N1423" s="35">
        <v>-634537</v>
      </c>
      <c r="O1423" s="35">
        <v>1610963</v>
      </c>
      <c r="P1423" s="35">
        <v>7697722</v>
      </c>
      <c r="Q1423" s="35">
        <v>10453322</v>
      </c>
      <c r="R1423" s="35">
        <v>642043</v>
      </c>
    </row>
    <row r="1424" spans="1:18" ht="13.5" customHeight="1">
      <c r="A1424" s="20">
        <v>1420</v>
      </c>
      <c r="B1424" s="45" t="s">
        <v>287</v>
      </c>
      <c r="C1424" s="44" t="s">
        <v>259</v>
      </c>
      <c r="D1424" s="45" t="s">
        <v>387</v>
      </c>
      <c r="E1424" s="20">
        <v>80</v>
      </c>
      <c r="F1424" s="20">
        <v>2016</v>
      </c>
      <c r="G1424" s="20">
        <v>4</v>
      </c>
      <c r="H1424" s="20" t="s">
        <v>209</v>
      </c>
      <c r="I1424" s="20" t="s">
        <v>46</v>
      </c>
      <c r="J1424" s="20">
        <v>12</v>
      </c>
      <c r="K1424" s="35">
        <v>2460448</v>
      </c>
      <c r="L1424" s="35">
        <v>-3555140</v>
      </c>
      <c r="M1424" s="35">
        <v>-3665569</v>
      </c>
      <c r="N1424" s="35">
        <v>-2789732</v>
      </c>
      <c r="O1424" s="35">
        <v>3282970</v>
      </c>
      <c r="P1424" s="35">
        <v>8957292</v>
      </c>
      <c r="Q1424" s="35">
        <v>14334213</v>
      </c>
      <c r="R1424" s="35">
        <v>642043</v>
      </c>
    </row>
    <row r="1425" spans="1:18" ht="13.5" customHeight="1">
      <c r="A1425" s="20">
        <v>1421</v>
      </c>
      <c r="B1425" s="45" t="s">
        <v>287</v>
      </c>
      <c r="C1425" s="21" t="s">
        <v>259</v>
      </c>
      <c r="D1425" s="45" t="s">
        <v>387</v>
      </c>
      <c r="E1425" s="20">
        <v>80</v>
      </c>
      <c r="F1425" s="20">
        <v>2017</v>
      </c>
      <c r="G1425" s="20">
        <v>4</v>
      </c>
      <c r="H1425" s="20" t="s">
        <v>211</v>
      </c>
      <c r="I1425" s="20" t="s">
        <v>46</v>
      </c>
      <c r="J1425" s="20">
        <v>12</v>
      </c>
      <c r="K1425" s="37">
        <v>1142744</v>
      </c>
      <c r="L1425" s="37">
        <v>-2080492</v>
      </c>
      <c r="M1425" s="37">
        <v>-2248261</v>
      </c>
      <c r="N1425" s="37">
        <v>-2319906</v>
      </c>
      <c r="O1425" s="37">
        <v>3711137</v>
      </c>
      <c r="P1425" s="37">
        <v>8494013</v>
      </c>
      <c r="Q1425" s="37">
        <v>16191640</v>
      </c>
      <c r="R1425" s="35">
        <v>642043</v>
      </c>
    </row>
    <row r="1426" spans="1:18" ht="13.5" customHeight="1">
      <c r="A1426" s="20">
        <v>1422</v>
      </c>
      <c r="B1426" s="45" t="s">
        <v>290</v>
      </c>
      <c r="C1426" s="44" t="s">
        <v>154</v>
      </c>
      <c r="D1426" s="45" t="s">
        <v>388</v>
      </c>
      <c r="E1426" s="20">
        <v>81</v>
      </c>
      <c r="F1426" s="20">
        <v>2015</v>
      </c>
      <c r="G1426" s="20">
        <v>1</v>
      </c>
      <c r="H1426" s="20" t="s">
        <v>202</v>
      </c>
      <c r="I1426" s="20" t="s">
        <v>43</v>
      </c>
      <c r="J1426" s="20">
        <v>3</v>
      </c>
      <c r="K1426" s="35">
        <v>3108554</v>
      </c>
      <c r="L1426" s="35">
        <v>-557894</v>
      </c>
      <c r="M1426" s="35">
        <v>-557894</v>
      </c>
      <c r="N1426" s="35">
        <v>-437567</v>
      </c>
      <c r="O1426" s="35">
        <v>25528982</v>
      </c>
      <c r="P1426" s="35">
        <v>37866400</v>
      </c>
      <c r="Q1426" s="35">
        <v>25838755</v>
      </c>
      <c r="R1426" s="35">
        <v>3131351</v>
      </c>
    </row>
    <row r="1427" spans="1:18" ht="13.5" customHeight="1">
      <c r="A1427" s="20">
        <v>1423</v>
      </c>
      <c r="B1427" s="45" t="s">
        <v>290</v>
      </c>
      <c r="C1427" s="44" t="s">
        <v>154</v>
      </c>
      <c r="D1427" s="45" t="s">
        <v>388</v>
      </c>
      <c r="E1427" s="20">
        <v>81</v>
      </c>
      <c r="F1427" s="20">
        <v>2015</v>
      </c>
      <c r="G1427" s="20">
        <v>2</v>
      </c>
      <c r="H1427" s="20" t="s">
        <v>203</v>
      </c>
      <c r="I1427" s="20" t="s">
        <v>44</v>
      </c>
      <c r="J1427" s="20">
        <v>6</v>
      </c>
      <c r="K1427" s="35">
        <v>5816855</v>
      </c>
      <c r="L1427" s="35">
        <v>-1919315</v>
      </c>
      <c r="M1427" s="35">
        <v>-1919315</v>
      </c>
      <c r="N1427" s="35">
        <v>-1820115</v>
      </c>
      <c r="O1427" s="35">
        <v>25087736</v>
      </c>
      <c r="P1427" s="35">
        <v>37878591</v>
      </c>
      <c r="Q1427" s="35">
        <v>27233495</v>
      </c>
      <c r="R1427" s="35">
        <v>3131351</v>
      </c>
    </row>
    <row r="1428" spans="1:18" ht="13.5" customHeight="1">
      <c r="A1428" s="20">
        <v>1424</v>
      </c>
      <c r="B1428" s="45" t="s">
        <v>290</v>
      </c>
      <c r="C1428" s="44" t="s">
        <v>154</v>
      </c>
      <c r="D1428" s="45" t="s">
        <v>388</v>
      </c>
      <c r="E1428" s="20">
        <v>81</v>
      </c>
      <c r="F1428" s="20">
        <v>2015</v>
      </c>
      <c r="G1428" s="20">
        <v>3</v>
      </c>
      <c r="H1428" s="20" t="s">
        <v>204</v>
      </c>
      <c r="I1428" s="20" t="s">
        <v>51</v>
      </c>
      <c r="J1428" s="20">
        <v>9</v>
      </c>
      <c r="K1428" s="35">
        <v>7227868</v>
      </c>
      <c r="L1428" s="35">
        <v>-2353377</v>
      </c>
      <c r="M1428" s="35">
        <v>-2353377</v>
      </c>
      <c r="N1428" s="35">
        <v>-2261992</v>
      </c>
      <c r="O1428" s="35">
        <v>24855148</v>
      </c>
      <c r="P1428" s="35">
        <v>37345332</v>
      </c>
      <c r="Q1428" s="35">
        <v>27142113</v>
      </c>
      <c r="R1428" s="35">
        <v>3131351</v>
      </c>
    </row>
    <row r="1429" spans="1:18" ht="13.5" customHeight="1">
      <c r="A1429" s="20">
        <v>1425</v>
      </c>
      <c r="B1429" s="45" t="s">
        <v>290</v>
      </c>
      <c r="C1429" s="44" t="s">
        <v>154</v>
      </c>
      <c r="D1429" s="45" t="s">
        <v>388</v>
      </c>
      <c r="E1429" s="20">
        <v>81</v>
      </c>
      <c r="F1429" s="20">
        <v>2015</v>
      </c>
      <c r="G1429" s="20">
        <v>4</v>
      </c>
      <c r="H1429" s="20" t="s">
        <v>205</v>
      </c>
      <c r="I1429" s="20" t="s">
        <v>46</v>
      </c>
      <c r="J1429" s="20">
        <v>12</v>
      </c>
      <c r="K1429" s="35">
        <v>8148580</v>
      </c>
      <c r="L1429" s="35">
        <v>-7899057</v>
      </c>
      <c r="M1429" s="35">
        <v>-8036924</v>
      </c>
      <c r="N1429" s="35">
        <v>-8937893</v>
      </c>
      <c r="O1429" s="35">
        <v>24853772</v>
      </c>
      <c r="P1429" s="35">
        <v>33889618</v>
      </c>
      <c r="Q1429" s="35">
        <v>30401117</v>
      </c>
      <c r="R1429" s="35">
        <v>3131351</v>
      </c>
    </row>
    <row r="1430" spans="1:18" ht="13.5" customHeight="1">
      <c r="A1430" s="20">
        <v>1426</v>
      </c>
      <c r="B1430" s="45" t="s">
        <v>290</v>
      </c>
      <c r="C1430" s="44" t="s">
        <v>154</v>
      </c>
      <c r="D1430" s="45" t="s">
        <v>388</v>
      </c>
      <c r="E1430" s="20">
        <v>81</v>
      </c>
      <c r="F1430" s="20">
        <v>2016</v>
      </c>
      <c r="G1430" s="20">
        <v>1</v>
      </c>
      <c r="H1430" s="20" t="s">
        <v>206</v>
      </c>
      <c r="I1430" s="20" t="s">
        <v>43</v>
      </c>
      <c r="J1430" s="20">
        <v>3</v>
      </c>
      <c r="K1430" s="35">
        <v>785961</v>
      </c>
      <c r="L1430" s="35">
        <v>-1051467</v>
      </c>
      <c r="M1430" s="35">
        <v>-1051467</v>
      </c>
      <c r="N1430" s="35">
        <v>-1209862</v>
      </c>
      <c r="O1430" s="35">
        <v>24551992</v>
      </c>
      <c r="P1430" s="35">
        <v>33901655</v>
      </c>
      <c r="Q1430" s="35">
        <v>31623015</v>
      </c>
      <c r="R1430" s="35">
        <v>3131351</v>
      </c>
    </row>
    <row r="1431" spans="1:18" ht="13.5" customHeight="1">
      <c r="A1431" s="20">
        <v>1427</v>
      </c>
      <c r="B1431" s="45" t="s">
        <v>290</v>
      </c>
      <c r="C1431" s="44" t="s">
        <v>154</v>
      </c>
      <c r="D1431" s="45" t="s">
        <v>388</v>
      </c>
      <c r="E1431" s="20">
        <v>81</v>
      </c>
      <c r="F1431" s="20">
        <v>2016</v>
      </c>
      <c r="G1431" s="20">
        <v>2</v>
      </c>
      <c r="H1431" s="20" t="s">
        <v>207</v>
      </c>
      <c r="I1431" s="20" t="s">
        <v>44</v>
      </c>
      <c r="J1431" s="20">
        <v>6</v>
      </c>
      <c r="K1431" s="35">
        <v>1167721</v>
      </c>
      <c r="L1431" s="35">
        <v>-2301819</v>
      </c>
      <c r="M1431" s="35">
        <v>-2301819</v>
      </c>
      <c r="N1431" s="35">
        <v>-2902368</v>
      </c>
      <c r="O1431" s="35">
        <v>24472491</v>
      </c>
      <c r="P1431" s="35">
        <v>33140517</v>
      </c>
      <c r="Q1431" s="35">
        <v>32554384</v>
      </c>
      <c r="R1431" s="35">
        <v>3131351</v>
      </c>
    </row>
    <row r="1432" spans="1:18" ht="13.5" customHeight="1">
      <c r="A1432" s="20">
        <v>1428</v>
      </c>
      <c r="B1432" s="45" t="s">
        <v>290</v>
      </c>
      <c r="C1432" s="44" t="s">
        <v>154</v>
      </c>
      <c r="D1432" s="45" t="s">
        <v>388</v>
      </c>
      <c r="E1432" s="20">
        <v>81</v>
      </c>
      <c r="F1432" s="20">
        <v>2016</v>
      </c>
      <c r="G1432" s="20">
        <v>3</v>
      </c>
      <c r="H1432" s="20" t="s">
        <v>208</v>
      </c>
      <c r="I1432" s="20" t="s">
        <v>51</v>
      </c>
      <c r="J1432" s="20">
        <v>9</v>
      </c>
      <c r="K1432" s="35">
        <v>1404250</v>
      </c>
      <c r="L1432" s="35">
        <v>-3406925</v>
      </c>
      <c r="M1432" s="35">
        <v>-3406925</v>
      </c>
      <c r="N1432" s="35">
        <v>-3966720</v>
      </c>
      <c r="O1432" s="35">
        <v>24168989</v>
      </c>
      <c r="P1432" s="35">
        <v>32607077</v>
      </c>
      <c r="Q1432" s="35">
        <v>33085294</v>
      </c>
      <c r="R1432" s="35">
        <v>3131351</v>
      </c>
    </row>
    <row r="1433" spans="1:18" ht="13.5" customHeight="1">
      <c r="A1433" s="20">
        <v>1429</v>
      </c>
      <c r="B1433" s="45" t="s">
        <v>290</v>
      </c>
      <c r="C1433" s="44" t="s">
        <v>154</v>
      </c>
      <c r="D1433" s="45" t="s">
        <v>388</v>
      </c>
      <c r="E1433" s="20">
        <v>81</v>
      </c>
      <c r="F1433" s="20">
        <v>2016</v>
      </c>
      <c r="G1433" s="20">
        <v>4</v>
      </c>
      <c r="H1433" s="20" t="s">
        <v>209</v>
      </c>
      <c r="I1433" s="20" t="s">
        <v>46</v>
      </c>
      <c r="J1433" s="20">
        <v>12</v>
      </c>
      <c r="K1433" s="35">
        <v>3078804</v>
      </c>
      <c r="L1433" s="35">
        <v>-21344797</v>
      </c>
      <c r="M1433" s="35">
        <v>-21441575</v>
      </c>
      <c r="N1433" s="35">
        <v>-22514077</v>
      </c>
      <c r="O1433" s="35">
        <v>22329166</v>
      </c>
      <c r="P1433" s="35">
        <v>29948162</v>
      </c>
      <c r="Q1433" s="35">
        <v>48973738</v>
      </c>
      <c r="R1433" s="35">
        <v>3131351</v>
      </c>
    </row>
    <row r="1434" spans="1:18" ht="13.5" customHeight="1">
      <c r="A1434" s="20">
        <v>1430</v>
      </c>
      <c r="B1434" s="45" t="s">
        <v>290</v>
      </c>
      <c r="C1434" s="44" t="s">
        <v>154</v>
      </c>
      <c r="D1434" s="45" t="s">
        <v>388</v>
      </c>
      <c r="E1434" s="20">
        <v>81</v>
      </c>
      <c r="F1434" s="20">
        <v>2017</v>
      </c>
      <c r="G1434" s="20">
        <v>1</v>
      </c>
      <c r="H1434" s="20" t="s">
        <v>210</v>
      </c>
      <c r="I1434" s="20" t="s">
        <v>43</v>
      </c>
      <c r="J1434" s="20">
        <v>3</v>
      </c>
      <c r="K1434" s="35">
        <v>221887</v>
      </c>
      <c r="L1434" s="35">
        <v>-519733</v>
      </c>
      <c r="M1434" s="35">
        <v>-519733</v>
      </c>
      <c r="N1434" s="35">
        <v>-519733</v>
      </c>
      <c r="O1434" s="35">
        <v>22494826</v>
      </c>
      <c r="P1434" s="35">
        <v>29697962</v>
      </c>
      <c r="Q1434" s="35">
        <v>49243271</v>
      </c>
      <c r="R1434" s="35">
        <v>3131351</v>
      </c>
    </row>
    <row r="1435" spans="1:18" ht="13.5" customHeight="1">
      <c r="A1435" s="20">
        <v>1431</v>
      </c>
      <c r="B1435" s="45" t="s">
        <v>290</v>
      </c>
      <c r="C1435" s="44" t="s">
        <v>154</v>
      </c>
      <c r="D1435" s="45" t="s">
        <v>388</v>
      </c>
      <c r="E1435" s="20">
        <v>81</v>
      </c>
      <c r="F1435" s="20">
        <v>2017</v>
      </c>
      <c r="G1435" s="20">
        <v>2</v>
      </c>
      <c r="H1435" s="20" t="s">
        <v>212</v>
      </c>
      <c r="I1435" s="20" t="s">
        <v>44</v>
      </c>
      <c r="J1435" s="20">
        <v>6</v>
      </c>
      <c r="K1435" s="35">
        <v>544257</v>
      </c>
      <c r="L1435" s="35">
        <v>-3466251</v>
      </c>
      <c r="M1435" s="35">
        <v>-3466251</v>
      </c>
      <c r="N1435" s="35">
        <v>-3466251</v>
      </c>
      <c r="O1435" s="35">
        <v>21943168</v>
      </c>
      <c r="P1435" s="35">
        <v>28456210</v>
      </c>
      <c r="Q1435" s="35">
        <v>50948038</v>
      </c>
      <c r="R1435" s="35">
        <v>3131351</v>
      </c>
    </row>
    <row r="1436" spans="1:18" ht="13.5" customHeight="1">
      <c r="A1436" s="20">
        <v>1432</v>
      </c>
      <c r="B1436" s="45" t="s">
        <v>290</v>
      </c>
      <c r="C1436" s="44" t="s">
        <v>154</v>
      </c>
      <c r="D1436" s="45" t="s">
        <v>388</v>
      </c>
      <c r="E1436" s="20">
        <v>81</v>
      </c>
      <c r="F1436" s="20">
        <v>2017</v>
      </c>
      <c r="G1436" s="20">
        <v>3</v>
      </c>
      <c r="H1436" s="20" t="s">
        <v>213</v>
      </c>
      <c r="I1436" s="20" t="s">
        <v>51</v>
      </c>
      <c r="J1436" s="20">
        <v>9</v>
      </c>
      <c r="K1436" s="35">
        <v>1016675</v>
      </c>
      <c r="L1436" s="35">
        <v>-5283801</v>
      </c>
      <c r="M1436" s="35">
        <v>-5283801</v>
      </c>
      <c r="N1436" s="35">
        <v>-5283801</v>
      </c>
      <c r="O1436" s="35">
        <v>21703743</v>
      </c>
      <c r="P1436" s="35">
        <v>27100745</v>
      </c>
      <c r="Q1436" s="35">
        <v>51410152</v>
      </c>
      <c r="R1436" s="35">
        <v>3131351</v>
      </c>
    </row>
    <row r="1437" spans="1:18" ht="13.5" customHeight="1">
      <c r="A1437" s="20">
        <v>1433</v>
      </c>
      <c r="B1437" s="45" t="s">
        <v>290</v>
      </c>
      <c r="C1437" s="44" t="s">
        <v>154</v>
      </c>
      <c r="D1437" s="45" t="s">
        <v>388</v>
      </c>
      <c r="E1437" s="20">
        <v>81</v>
      </c>
      <c r="F1437" s="20">
        <v>2017</v>
      </c>
      <c r="G1437" s="20">
        <v>4</v>
      </c>
      <c r="H1437" s="20" t="s">
        <v>211</v>
      </c>
      <c r="I1437" s="20" t="s">
        <v>46</v>
      </c>
      <c r="J1437" s="20">
        <v>12</v>
      </c>
      <c r="K1437" s="35">
        <v>1900966</v>
      </c>
      <c r="L1437" s="35">
        <v>-13081595</v>
      </c>
      <c r="M1437" s="35">
        <v>-13208747</v>
      </c>
      <c r="N1437" s="35">
        <v>-9148674</v>
      </c>
      <c r="O1437" s="35">
        <v>21165811</v>
      </c>
      <c r="P1437" s="35">
        <v>28001565</v>
      </c>
      <c r="Q1437" s="35">
        <v>56175815</v>
      </c>
      <c r="R1437" s="35">
        <v>3131351</v>
      </c>
    </row>
    <row r="1438" spans="1:18" ht="13.5" customHeight="1">
      <c r="A1438" s="20">
        <v>1434</v>
      </c>
      <c r="B1438" s="45" t="s">
        <v>290</v>
      </c>
      <c r="C1438" s="21" t="s">
        <v>154</v>
      </c>
      <c r="D1438" s="45" t="s">
        <v>388</v>
      </c>
      <c r="E1438" s="20">
        <v>81</v>
      </c>
      <c r="F1438" s="20">
        <v>2018</v>
      </c>
      <c r="G1438" s="20">
        <v>2</v>
      </c>
      <c r="H1438" s="20" t="s">
        <v>264</v>
      </c>
      <c r="I1438" s="20" t="s">
        <v>44</v>
      </c>
      <c r="J1438" s="20">
        <v>6</v>
      </c>
      <c r="K1438" s="37">
        <v>662705</v>
      </c>
      <c r="L1438" s="37">
        <v>-4792943</v>
      </c>
      <c r="M1438" s="37">
        <v>-4792943</v>
      </c>
      <c r="N1438" s="37">
        <v>-4792943</v>
      </c>
      <c r="O1438" s="37">
        <v>18892749</v>
      </c>
      <c r="P1438" s="37">
        <v>25943010</v>
      </c>
      <c r="Q1438" s="37">
        <v>58910204</v>
      </c>
      <c r="R1438" s="37">
        <v>3131351</v>
      </c>
    </row>
    <row r="1439" spans="1:18" ht="13.5" customHeight="1">
      <c r="A1439" s="20">
        <v>1435</v>
      </c>
      <c r="B1439" s="45" t="s">
        <v>290</v>
      </c>
      <c r="C1439" s="21" t="s">
        <v>154</v>
      </c>
      <c r="D1439" s="45" t="s">
        <v>388</v>
      </c>
      <c r="E1439" s="20">
        <v>81</v>
      </c>
      <c r="F1439" s="20">
        <v>2018</v>
      </c>
      <c r="G1439" s="20">
        <v>3</v>
      </c>
      <c r="H1439" s="20" t="s">
        <v>256</v>
      </c>
      <c r="I1439" s="20" t="s">
        <v>51</v>
      </c>
      <c r="J1439" s="20">
        <v>9</v>
      </c>
      <c r="K1439" s="37">
        <v>776810</v>
      </c>
      <c r="L1439" s="37">
        <v>-5541217</v>
      </c>
      <c r="M1439" s="37">
        <v>-5541217</v>
      </c>
      <c r="N1439" s="37">
        <v>-5541217</v>
      </c>
      <c r="O1439" s="37">
        <v>18400368</v>
      </c>
      <c r="P1439" s="37">
        <v>25601189</v>
      </c>
      <c r="Q1439" s="37">
        <v>59316689</v>
      </c>
      <c r="R1439" s="37">
        <v>3131351</v>
      </c>
    </row>
    <row r="1440" spans="1:18" ht="13.5" customHeight="1">
      <c r="A1440" s="20">
        <v>1436</v>
      </c>
      <c r="B1440" s="45" t="s">
        <v>290</v>
      </c>
      <c r="C1440" s="21" t="s">
        <v>154</v>
      </c>
      <c r="D1440" s="45" t="s">
        <v>388</v>
      </c>
      <c r="E1440" s="20">
        <v>81</v>
      </c>
      <c r="F1440" s="20">
        <v>2018</v>
      </c>
      <c r="G1440" s="20">
        <v>4</v>
      </c>
      <c r="H1440" s="20" t="s">
        <v>265</v>
      </c>
      <c r="I1440" s="20" t="s">
        <v>46</v>
      </c>
      <c r="J1440" s="20">
        <v>12</v>
      </c>
      <c r="K1440" s="37">
        <v>936281</v>
      </c>
      <c r="L1440" s="37">
        <v>-6583280</v>
      </c>
      <c r="M1440" s="37">
        <v>-6593632</v>
      </c>
      <c r="N1440" s="37">
        <v>-7365687</v>
      </c>
      <c r="O1440" s="37">
        <v>17809158</v>
      </c>
      <c r="P1440" s="37">
        <v>24038389</v>
      </c>
      <c r="Q1440" s="37">
        <v>59578333</v>
      </c>
      <c r="R1440" s="37">
        <v>3131351</v>
      </c>
    </row>
    <row r="1441" spans="1:18" ht="13.5" customHeight="1">
      <c r="A1441" s="20">
        <v>1437</v>
      </c>
      <c r="B1441" s="45" t="s">
        <v>290</v>
      </c>
      <c r="C1441" s="21" t="s">
        <v>154</v>
      </c>
      <c r="D1441" s="45" t="s">
        <v>388</v>
      </c>
      <c r="E1441" s="20">
        <v>81</v>
      </c>
      <c r="F1441" s="20">
        <v>2019</v>
      </c>
      <c r="G1441" s="20">
        <v>1</v>
      </c>
      <c r="H1441" s="20" t="s">
        <v>277</v>
      </c>
      <c r="I1441" s="20" t="s">
        <v>43</v>
      </c>
      <c r="J1441" s="20">
        <v>3</v>
      </c>
      <c r="K1441" s="37">
        <v>141756</v>
      </c>
      <c r="L1441" s="37">
        <v>-555695</v>
      </c>
      <c r="M1441" s="37">
        <v>-555695</v>
      </c>
      <c r="N1441" s="37">
        <v>-555695</v>
      </c>
      <c r="O1441" s="37">
        <v>17711416</v>
      </c>
      <c r="P1441" s="37">
        <v>24037276</v>
      </c>
      <c r="Q1441" s="37">
        <v>60132907</v>
      </c>
      <c r="R1441" s="37">
        <v>3131351</v>
      </c>
    </row>
    <row r="1442" spans="1:18" ht="13.5" customHeight="1">
      <c r="A1442" s="20">
        <v>1438</v>
      </c>
      <c r="B1442" s="45" t="s">
        <v>290</v>
      </c>
      <c r="C1442" s="21" t="s">
        <v>154</v>
      </c>
      <c r="D1442" s="45" t="s">
        <v>388</v>
      </c>
      <c r="E1442" s="20">
        <v>81</v>
      </c>
      <c r="F1442" s="20">
        <v>2019</v>
      </c>
      <c r="G1442" s="20">
        <v>2</v>
      </c>
      <c r="H1442" s="20" t="s">
        <v>278</v>
      </c>
      <c r="I1442" s="20" t="s">
        <v>44</v>
      </c>
      <c r="J1442" s="20">
        <v>6</v>
      </c>
      <c r="K1442" s="37">
        <v>333012</v>
      </c>
      <c r="L1442" s="37">
        <v>-1355578</v>
      </c>
      <c r="M1442" s="37">
        <v>-1355578</v>
      </c>
      <c r="N1442" s="37">
        <v>-1355578</v>
      </c>
      <c r="O1442" s="37">
        <v>17409057</v>
      </c>
      <c r="P1442" s="37">
        <v>23569411</v>
      </c>
      <c r="Q1442" s="37">
        <v>60464925</v>
      </c>
      <c r="R1442" s="37">
        <v>3131351</v>
      </c>
    </row>
    <row r="1443" spans="1:18" ht="13.5" customHeight="1">
      <c r="A1443" s="20">
        <v>1439</v>
      </c>
      <c r="B1443" s="45" t="s">
        <v>290</v>
      </c>
      <c r="C1443" s="21" t="s">
        <v>154</v>
      </c>
      <c r="D1443" s="45" t="s">
        <v>388</v>
      </c>
      <c r="E1443" s="20">
        <v>81</v>
      </c>
      <c r="F1443" s="20">
        <v>2019</v>
      </c>
      <c r="G1443" s="20">
        <v>3</v>
      </c>
      <c r="H1443" s="20" t="s">
        <v>279</v>
      </c>
      <c r="I1443" s="20" t="s">
        <v>51</v>
      </c>
      <c r="J1443" s="20">
        <v>9</v>
      </c>
      <c r="K1443" s="37">
        <v>510758</v>
      </c>
      <c r="L1443" s="37">
        <v>-2109603</v>
      </c>
      <c r="M1443" s="37">
        <v>-2109603</v>
      </c>
      <c r="N1443" s="37">
        <v>-2109603</v>
      </c>
      <c r="O1443" s="37">
        <v>17107013</v>
      </c>
      <c r="P1443" s="37">
        <v>23230419</v>
      </c>
      <c r="Q1443" s="37">
        <v>60879958</v>
      </c>
      <c r="R1443" s="37">
        <v>3131351</v>
      </c>
    </row>
    <row r="1444" spans="1:18" ht="13.5" customHeight="1">
      <c r="A1444" s="20">
        <v>1440</v>
      </c>
      <c r="B1444" s="45" t="s">
        <v>290</v>
      </c>
      <c r="C1444" s="21" t="s">
        <v>154</v>
      </c>
      <c r="D1444" s="45" t="s">
        <v>388</v>
      </c>
      <c r="E1444" s="20">
        <v>81</v>
      </c>
      <c r="F1444" s="20">
        <v>2019</v>
      </c>
      <c r="G1444" s="20">
        <v>4</v>
      </c>
      <c r="H1444" s="20" t="s">
        <v>281</v>
      </c>
      <c r="I1444" s="20" t="s">
        <v>46</v>
      </c>
      <c r="J1444" s="20">
        <v>12</v>
      </c>
      <c r="K1444" s="37">
        <v>701939</v>
      </c>
      <c r="L1444" s="37">
        <v>40626789</v>
      </c>
      <c r="M1444" s="37">
        <v>40626789</v>
      </c>
      <c r="N1444" s="37">
        <v>40626789</v>
      </c>
      <c r="O1444" s="37">
        <v>7631707</v>
      </c>
      <c r="P1444" s="37">
        <v>16085622</v>
      </c>
      <c r="Q1444" s="37">
        <v>10998770</v>
      </c>
      <c r="R1444" s="37">
        <v>3131351</v>
      </c>
    </row>
    <row r="1445" spans="1:18" ht="13.5" customHeight="1">
      <c r="A1445" s="20">
        <v>1441</v>
      </c>
      <c r="B1445" s="45" t="s">
        <v>290</v>
      </c>
      <c r="C1445" s="21" t="s">
        <v>154</v>
      </c>
      <c r="D1445" s="45" t="s">
        <v>388</v>
      </c>
      <c r="E1445" s="20">
        <v>81</v>
      </c>
      <c r="F1445" s="46">
        <v>2020</v>
      </c>
      <c r="G1445" s="46">
        <v>1</v>
      </c>
      <c r="H1445" s="47" t="s">
        <v>309</v>
      </c>
      <c r="I1445" s="47" t="s">
        <v>43</v>
      </c>
      <c r="J1445" s="46">
        <v>3</v>
      </c>
      <c r="K1445" s="37">
        <v>193478</v>
      </c>
      <c r="L1445" s="37">
        <v>22688</v>
      </c>
      <c r="M1445" s="37">
        <v>22688</v>
      </c>
      <c r="N1445" s="37">
        <v>22688</v>
      </c>
      <c r="O1445" s="37">
        <v>6141096</v>
      </c>
      <c r="P1445" s="37">
        <v>21957350</v>
      </c>
      <c r="Q1445" s="37">
        <v>17243414</v>
      </c>
      <c r="R1445" s="37">
        <v>3131351</v>
      </c>
    </row>
    <row r="1446" spans="1:18" ht="13.5" customHeight="1">
      <c r="A1446" s="20">
        <v>1442</v>
      </c>
      <c r="B1446" s="45" t="s">
        <v>290</v>
      </c>
      <c r="C1446" s="21" t="s">
        <v>154</v>
      </c>
      <c r="D1446" s="45" t="s">
        <v>388</v>
      </c>
      <c r="E1446" s="20">
        <v>81</v>
      </c>
      <c r="F1446" s="46">
        <v>2020</v>
      </c>
      <c r="G1446" s="46">
        <v>2</v>
      </c>
      <c r="H1446" s="47" t="s">
        <v>310</v>
      </c>
      <c r="I1446" s="47" t="s">
        <v>44</v>
      </c>
      <c r="J1446" s="46">
        <v>6</v>
      </c>
      <c r="K1446" s="37">
        <v>327007</v>
      </c>
      <c r="L1446" s="37">
        <v>38293</v>
      </c>
      <c r="M1446" s="37">
        <v>38293</v>
      </c>
      <c r="N1446" s="37">
        <v>38293</v>
      </c>
      <c r="O1446" s="37">
        <v>5948681</v>
      </c>
      <c r="P1446" s="37">
        <v>21813282</v>
      </c>
      <c r="Q1446" s="37">
        <v>17083741</v>
      </c>
      <c r="R1446" s="37">
        <v>3131351</v>
      </c>
    </row>
    <row r="1447" spans="1:18" ht="13.5" customHeight="1">
      <c r="A1447" s="20">
        <v>1443</v>
      </c>
      <c r="B1447" s="45" t="s">
        <v>290</v>
      </c>
      <c r="C1447" s="21" t="s">
        <v>154</v>
      </c>
      <c r="D1447" s="45" t="s">
        <v>388</v>
      </c>
      <c r="E1447" s="20">
        <v>81</v>
      </c>
      <c r="F1447" s="46">
        <v>2020</v>
      </c>
      <c r="G1447" s="46">
        <v>3</v>
      </c>
      <c r="H1447" s="47" t="s">
        <v>311</v>
      </c>
      <c r="I1447" s="47" t="s">
        <v>51</v>
      </c>
      <c r="J1447" s="46">
        <v>9</v>
      </c>
      <c r="K1447" s="37">
        <v>504651</v>
      </c>
      <c r="L1447" s="37">
        <v>91644</v>
      </c>
      <c r="M1447" s="37">
        <v>91050</v>
      </c>
      <c r="N1447" s="37">
        <v>91050</v>
      </c>
      <c r="O1447" s="37">
        <v>6111865</v>
      </c>
      <c r="P1447" s="37">
        <v>21717147</v>
      </c>
      <c r="Q1447" s="37">
        <v>16934849</v>
      </c>
      <c r="R1447" s="37">
        <v>3131351</v>
      </c>
    </row>
    <row r="1448" spans="1:18" ht="13.5" customHeight="1">
      <c r="A1448" s="20">
        <v>1444</v>
      </c>
      <c r="B1448" s="45" t="s">
        <v>298</v>
      </c>
      <c r="C1448" s="44" t="s">
        <v>71</v>
      </c>
      <c r="D1448" s="45" t="s">
        <v>389</v>
      </c>
      <c r="E1448" s="20">
        <v>82</v>
      </c>
      <c r="F1448" s="20">
        <v>2015</v>
      </c>
      <c r="G1448" s="20">
        <v>1</v>
      </c>
      <c r="H1448" s="20" t="s">
        <v>202</v>
      </c>
      <c r="I1448" s="20" t="s">
        <v>46</v>
      </c>
      <c r="J1448" s="20">
        <v>3</v>
      </c>
      <c r="K1448" s="35">
        <v>418000</v>
      </c>
      <c r="L1448" s="35">
        <v>-112000</v>
      </c>
      <c r="M1448" s="35">
        <v>-127000</v>
      </c>
      <c r="N1448" s="35">
        <v>-127000</v>
      </c>
      <c r="O1448" s="35">
        <v>1591000</v>
      </c>
      <c r="P1448" s="35">
        <v>10133000</v>
      </c>
      <c r="Q1448" s="35">
        <v>7072000</v>
      </c>
      <c r="R1448" s="35">
        <v>195000</v>
      </c>
    </row>
    <row r="1449" spans="1:18" ht="13.5" customHeight="1">
      <c r="A1449" s="20">
        <v>1445</v>
      </c>
      <c r="B1449" s="45" t="s">
        <v>298</v>
      </c>
      <c r="C1449" s="44" t="s">
        <v>71</v>
      </c>
      <c r="D1449" s="45" t="s">
        <v>389</v>
      </c>
      <c r="E1449" s="20">
        <v>82</v>
      </c>
      <c r="F1449" s="20">
        <v>2015</v>
      </c>
      <c r="G1449" s="20">
        <v>2</v>
      </c>
      <c r="H1449" s="20" t="s">
        <v>203</v>
      </c>
      <c r="I1449" s="20" t="s">
        <v>43</v>
      </c>
      <c r="J1449" s="20">
        <v>6</v>
      </c>
      <c r="K1449" s="35">
        <v>1260000</v>
      </c>
      <c r="L1449" s="35">
        <v>-580000</v>
      </c>
      <c r="M1449" s="35">
        <v>-610000</v>
      </c>
      <c r="N1449" s="35">
        <v>-610000</v>
      </c>
      <c r="O1449" s="35">
        <v>1847000</v>
      </c>
      <c r="P1449" s="35">
        <v>10114000</v>
      </c>
      <c r="Q1449" s="35">
        <v>7385000</v>
      </c>
      <c r="R1449" s="35">
        <v>195000</v>
      </c>
    </row>
    <row r="1450" spans="1:18" ht="13.5" customHeight="1">
      <c r="A1450" s="20">
        <v>1446</v>
      </c>
      <c r="B1450" s="45" t="s">
        <v>298</v>
      </c>
      <c r="C1450" s="44" t="s">
        <v>71</v>
      </c>
      <c r="D1450" s="45" t="s">
        <v>389</v>
      </c>
      <c r="E1450" s="20">
        <v>82</v>
      </c>
      <c r="F1450" s="20">
        <v>2015</v>
      </c>
      <c r="G1450" s="20">
        <v>3</v>
      </c>
      <c r="H1450" s="20" t="s">
        <v>204</v>
      </c>
      <c r="I1450" s="53" t="s">
        <v>44</v>
      </c>
      <c r="J1450" s="20">
        <v>9</v>
      </c>
      <c r="K1450" s="35">
        <v>1896000</v>
      </c>
      <c r="L1450" s="35">
        <v>-919000</v>
      </c>
      <c r="M1450" s="35">
        <v>-964000</v>
      </c>
      <c r="N1450" s="35">
        <v>-964000</v>
      </c>
      <c r="O1450" s="35">
        <v>1856000</v>
      </c>
      <c r="P1450" s="35">
        <v>9749000</v>
      </c>
      <c r="Q1450" s="35">
        <v>7374000</v>
      </c>
      <c r="R1450" s="35">
        <v>195000</v>
      </c>
    </row>
    <row r="1451" spans="1:18" ht="13.5" customHeight="1">
      <c r="A1451" s="20">
        <v>1447</v>
      </c>
      <c r="B1451" s="45" t="s">
        <v>298</v>
      </c>
      <c r="C1451" s="44" t="s">
        <v>71</v>
      </c>
      <c r="D1451" s="45" t="s">
        <v>389</v>
      </c>
      <c r="E1451" s="20">
        <v>82</v>
      </c>
      <c r="F1451" s="20">
        <v>2015</v>
      </c>
      <c r="G1451" s="20">
        <v>4</v>
      </c>
      <c r="H1451" s="20" t="s">
        <v>205</v>
      </c>
      <c r="I1451" s="53" t="s">
        <v>51</v>
      </c>
      <c r="J1451" s="20">
        <v>12</v>
      </c>
      <c r="K1451" s="35">
        <v>2425000</v>
      </c>
      <c r="L1451" s="35">
        <v>-171000</v>
      </c>
      <c r="M1451" s="35">
        <v>-254000</v>
      </c>
      <c r="N1451" s="35">
        <v>-158000</v>
      </c>
      <c r="O1451" s="35">
        <v>1601000</v>
      </c>
      <c r="P1451" s="35">
        <v>11303000</v>
      </c>
      <c r="Q1451" s="35">
        <v>8114000</v>
      </c>
      <c r="R1451" s="35">
        <v>195000</v>
      </c>
    </row>
    <row r="1452" spans="1:18" ht="13.5" customHeight="1">
      <c r="A1452" s="20">
        <v>1448</v>
      </c>
      <c r="B1452" s="45" t="s">
        <v>298</v>
      </c>
      <c r="C1452" s="44" t="s">
        <v>71</v>
      </c>
      <c r="D1452" s="45" t="s">
        <v>389</v>
      </c>
      <c r="E1452" s="20">
        <v>82</v>
      </c>
      <c r="F1452" s="20">
        <v>2016</v>
      </c>
      <c r="G1452" s="20">
        <v>1</v>
      </c>
      <c r="H1452" s="20" t="s">
        <v>206</v>
      </c>
      <c r="I1452" s="20" t="s">
        <v>46</v>
      </c>
      <c r="J1452" s="20">
        <v>3</v>
      </c>
      <c r="K1452" s="35">
        <v>494000</v>
      </c>
      <c r="L1452" s="35">
        <v>16000</v>
      </c>
      <c r="M1452" s="35">
        <v>4000</v>
      </c>
      <c r="N1452" s="35">
        <v>4000</v>
      </c>
      <c r="O1452" s="35">
        <v>1559000</v>
      </c>
      <c r="P1452" s="35">
        <v>11843000</v>
      </c>
      <c r="Q1452" s="35">
        <v>8558000</v>
      </c>
      <c r="R1452" s="35">
        <v>195000</v>
      </c>
    </row>
    <row r="1453" spans="1:18" ht="13.5" customHeight="1">
      <c r="A1453" s="20">
        <v>1449</v>
      </c>
      <c r="B1453" s="45" t="s">
        <v>298</v>
      </c>
      <c r="C1453" s="44" t="s">
        <v>71</v>
      </c>
      <c r="D1453" s="45" t="s">
        <v>389</v>
      </c>
      <c r="E1453" s="20">
        <v>82</v>
      </c>
      <c r="F1453" s="20">
        <v>2016</v>
      </c>
      <c r="G1453" s="20">
        <v>2</v>
      </c>
      <c r="H1453" s="20" t="s">
        <v>207</v>
      </c>
      <c r="I1453" s="20" t="s">
        <v>43</v>
      </c>
      <c r="J1453" s="20">
        <v>6</v>
      </c>
      <c r="K1453" s="35">
        <v>1326000</v>
      </c>
      <c r="L1453" s="35">
        <v>38000</v>
      </c>
      <c r="M1453" s="35">
        <v>7000</v>
      </c>
      <c r="N1453" s="35">
        <v>7000</v>
      </c>
      <c r="O1453" s="35">
        <v>1584000</v>
      </c>
      <c r="P1453" s="35">
        <v>10436000</v>
      </c>
      <c r="Q1453" s="35">
        <v>7240000</v>
      </c>
      <c r="R1453" s="35">
        <v>195000</v>
      </c>
    </row>
    <row r="1454" spans="1:18" ht="13.5" customHeight="1">
      <c r="A1454" s="20">
        <v>1450</v>
      </c>
      <c r="B1454" s="45" t="s">
        <v>298</v>
      </c>
      <c r="C1454" s="44" t="s">
        <v>71</v>
      </c>
      <c r="D1454" s="45" t="s">
        <v>389</v>
      </c>
      <c r="E1454" s="20">
        <v>82</v>
      </c>
      <c r="F1454" s="20">
        <v>2016</v>
      </c>
      <c r="G1454" s="20">
        <v>3</v>
      </c>
      <c r="H1454" s="20" t="s">
        <v>208</v>
      </c>
      <c r="I1454" s="20" t="s">
        <v>44</v>
      </c>
      <c r="J1454" s="20">
        <v>9</v>
      </c>
      <c r="K1454" s="35">
        <v>2056000</v>
      </c>
      <c r="L1454" s="35">
        <v>68000</v>
      </c>
      <c r="M1454" s="35">
        <v>21000</v>
      </c>
      <c r="N1454" s="35">
        <v>21000</v>
      </c>
      <c r="O1454" s="35">
        <v>1550000</v>
      </c>
      <c r="P1454" s="35">
        <v>10021000</v>
      </c>
      <c r="Q1454" s="35">
        <v>6812000</v>
      </c>
      <c r="R1454" s="35">
        <v>195000</v>
      </c>
    </row>
    <row r="1455" spans="1:18" ht="13.5" customHeight="1">
      <c r="A1455" s="20">
        <v>1451</v>
      </c>
      <c r="B1455" s="45" t="s">
        <v>298</v>
      </c>
      <c r="C1455" s="44" t="s">
        <v>71</v>
      </c>
      <c r="D1455" s="45" t="s">
        <v>389</v>
      </c>
      <c r="E1455" s="20">
        <v>82</v>
      </c>
      <c r="F1455" s="20">
        <v>2016</v>
      </c>
      <c r="G1455" s="20">
        <v>4</v>
      </c>
      <c r="H1455" s="20" t="s">
        <v>209</v>
      </c>
      <c r="I1455" s="20" t="s">
        <v>51</v>
      </c>
      <c r="J1455" s="20">
        <v>12</v>
      </c>
      <c r="K1455" s="35">
        <v>2665000</v>
      </c>
      <c r="L1455" s="35">
        <v>204000</v>
      </c>
      <c r="M1455" s="35">
        <v>97000</v>
      </c>
      <c r="N1455" s="35">
        <v>94000</v>
      </c>
      <c r="O1455" s="35">
        <v>1567000</v>
      </c>
      <c r="P1455" s="35">
        <v>12085000</v>
      </c>
      <c r="Q1455" s="35">
        <v>8803000</v>
      </c>
      <c r="R1455" s="35">
        <v>195000</v>
      </c>
    </row>
    <row r="1456" spans="1:18" ht="13.5" customHeight="1">
      <c r="A1456" s="20">
        <v>1452</v>
      </c>
      <c r="B1456" s="45" t="s">
        <v>298</v>
      </c>
      <c r="C1456" s="44" t="s">
        <v>71</v>
      </c>
      <c r="D1456" s="45" t="s">
        <v>389</v>
      </c>
      <c r="E1456" s="20">
        <v>82</v>
      </c>
      <c r="F1456" s="20">
        <v>2017</v>
      </c>
      <c r="G1456" s="20">
        <v>2</v>
      </c>
      <c r="H1456" s="20" t="s">
        <v>212</v>
      </c>
      <c r="I1456" s="20" t="s">
        <v>43</v>
      </c>
      <c r="J1456" s="20">
        <v>6</v>
      </c>
      <c r="K1456" s="35">
        <v>1323000</v>
      </c>
      <c r="L1456" s="35">
        <v>30000</v>
      </c>
      <c r="M1456" s="35">
        <v>-44000</v>
      </c>
      <c r="N1456" s="35">
        <v>-44000</v>
      </c>
      <c r="O1456" s="35">
        <v>7861000</v>
      </c>
      <c r="P1456" s="35">
        <v>11185000</v>
      </c>
      <c r="Q1456" s="35">
        <v>7947000</v>
      </c>
      <c r="R1456" s="35">
        <v>195000</v>
      </c>
    </row>
    <row r="1457" spans="1:18" ht="13.5" customHeight="1">
      <c r="A1457" s="20">
        <v>1453</v>
      </c>
      <c r="B1457" s="45" t="s">
        <v>298</v>
      </c>
      <c r="C1457" s="44" t="s">
        <v>71</v>
      </c>
      <c r="D1457" s="45" t="s">
        <v>389</v>
      </c>
      <c r="E1457" s="20">
        <v>82</v>
      </c>
      <c r="F1457" s="20">
        <v>2017</v>
      </c>
      <c r="G1457" s="20">
        <v>3</v>
      </c>
      <c r="H1457" s="20" t="s">
        <v>213</v>
      </c>
      <c r="I1457" s="20" t="s">
        <v>44</v>
      </c>
      <c r="J1457" s="20">
        <v>9</v>
      </c>
      <c r="K1457" s="35">
        <v>1832000</v>
      </c>
      <c r="L1457" s="35">
        <v>-110000</v>
      </c>
      <c r="M1457" s="35">
        <v>-152000</v>
      </c>
      <c r="N1457" s="35">
        <v>-152000</v>
      </c>
      <c r="O1457" s="35">
        <v>1552000</v>
      </c>
      <c r="P1457" s="35">
        <v>10957000</v>
      </c>
      <c r="Q1457" s="35">
        <v>7827000</v>
      </c>
      <c r="R1457" s="35">
        <v>195000</v>
      </c>
    </row>
    <row r="1458" spans="1:18" ht="13.5" customHeight="1">
      <c r="A1458" s="20">
        <v>1454</v>
      </c>
      <c r="B1458" s="45" t="s">
        <v>298</v>
      </c>
      <c r="C1458" s="44" t="s">
        <v>71</v>
      </c>
      <c r="D1458" s="45" t="s">
        <v>389</v>
      </c>
      <c r="E1458" s="20">
        <v>82</v>
      </c>
      <c r="F1458" s="20">
        <v>2017</v>
      </c>
      <c r="G1458" s="20">
        <v>4</v>
      </c>
      <c r="H1458" s="20" t="s">
        <v>211</v>
      </c>
      <c r="I1458" s="20" t="s">
        <v>51</v>
      </c>
      <c r="J1458" s="20">
        <v>12</v>
      </c>
      <c r="K1458" s="35">
        <v>2287000</v>
      </c>
      <c r="L1458" s="35">
        <v>-223000</v>
      </c>
      <c r="M1458" s="35">
        <v>-728000</v>
      </c>
      <c r="N1458" s="35">
        <v>-728000</v>
      </c>
      <c r="O1458" s="35">
        <v>1607000</v>
      </c>
      <c r="P1458" s="35">
        <v>2470000</v>
      </c>
      <c r="Q1458" s="35">
        <v>1544000</v>
      </c>
      <c r="R1458" s="35">
        <v>195000</v>
      </c>
    </row>
    <row r="1459" spans="1:18" ht="13.5" customHeight="1">
      <c r="A1459" s="20">
        <v>1455</v>
      </c>
      <c r="B1459" s="45" t="s">
        <v>298</v>
      </c>
      <c r="C1459" s="21" t="s">
        <v>71</v>
      </c>
      <c r="D1459" s="45" t="s">
        <v>389</v>
      </c>
      <c r="E1459" s="20">
        <v>82</v>
      </c>
      <c r="F1459" s="20">
        <v>2018</v>
      </c>
      <c r="G1459" s="20">
        <v>1</v>
      </c>
      <c r="H1459" s="20" t="s">
        <v>257</v>
      </c>
      <c r="I1459" s="20" t="s">
        <v>46</v>
      </c>
      <c r="J1459" s="20">
        <v>3</v>
      </c>
      <c r="K1459" s="37">
        <v>312000</v>
      </c>
      <c r="L1459" s="37">
        <v>2000</v>
      </c>
      <c r="M1459" s="37">
        <v>-7000</v>
      </c>
      <c r="N1459" s="37">
        <v>-7000</v>
      </c>
      <c r="O1459" s="37">
        <v>1674000</v>
      </c>
      <c r="P1459" s="37">
        <v>10424000</v>
      </c>
      <c r="Q1459" s="37">
        <v>2553000</v>
      </c>
      <c r="R1459" s="37">
        <v>195000</v>
      </c>
    </row>
    <row r="1460" spans="1:18" ht="13.5" customHeight="1">
      <c r="A1460" s="20">
        <v>1456</v>
      </c>
      <c r="B1460" s="45" t="s">
        <v>298</v>
      </c>
      <c r="C1460" s="44" t="s">
        <v>71</v>
      </c>
      <c r="D1460" s="45" t="s">
        <v>389</v>
      </c>
      <c r="E1460" s="20">
        <v>82</v>
      </c>
      <c r="F1460" s="20">
        <v>2018</v>
      </c>
      <c r="G1460" s="20">
        <v>2</v>
      </c>
      <c r="H1460" s="20" t="s">
        <v>264</v>
      </c>
      <c r="I1460" s="20" t="s">
        <v>43</v>
      </c>
      <c r="J1460" s="20">
        <v>6</v>
      </c>
      <c r="K1460" s="35">
        <v>1860000</v>
      </c>
      <c r="L1460" s="35">
        <v>17000</v>
      </c>
      <c r="M1460" s="35">
        <v>14000</v>
      </c>
      <c r="N1460" s="35"/>
      <c r="O1460" s="35">
        <v>1602000</v>
      </c>
      <c r="P1460" s="35">
        <v>11059000</v>
      </c>
      <c r="Q1460" s="35">
        <v>8422000</v>
      </c>
      <c r="R1460" s="35">
        <v>195000</v>
      </c>
    </row>
    <row r="1461" spans="1:18" ht="13.5" customHeight="1">
      <c r="A1461" s="20">
        <v>1457</v>
      </c>
      <c r="B1461" s="45" t="s">
        <v>298</v>
      </c>
      <c r="C1461" s="21" t="s">
        <v>71</v>
      </c>
      <c r="D1461" s="45" t="s">
        <v>389</v>
      </c>
      <c r="E1461" s="20">
        <v>82</v>
      </c>
      <c r="F1461" s="20">
        <v>2018</v>
      </c>
      <c r="G1461" s="20">
        <v>3</v>
      </c>
      <c r="H1461" s="20" t="s">
        <v>256</v>
      </c>
      <c r="I1461" s="20" t="s">
        <v>44</v>
      </c>
      <c r="J1461" s="20">
        <v>9</v>
      </c>
      <c r="K1461" s="37">
        <v>2297000</v>
      </c>
      <c r="L1461" s="37">
        <v>47000</v>
      </c>
      <c r="M1461" s="37">
        <v>38000</v>
      </c>
      <c r="N1461" s="37">
        <v>38000</v>
      </c>
      <c r="O1461" s="37">
        <v>1604000</v>
      </c>
      <c r="P1461" s="37">
        <v>10769000</v>
      </c>
      <c r="Q1461" s="37">
        <v>5552000</v>
      </c>
      <c r="R1461" s="37">
        <v>195000</v>
      </c>
    </row>
    <row r="1462" spans="1:18" ht="13.5" customHeight="1">
      <c r="A1462" s="20">
        <v>1458</v>
      </c>
      <c r="B1462" s="45" t="s">
        <v>298</v>
      </c>
      <c r="C1462" s="21" t="s">
        <v>71</v>
      </c>
      <c r="D1462" s="45" t="s">
        <v>389</v>
      </c>
      <c r="E1462" s="20">
        <v>82</v>
      </c>
      <c r="F1462" s="20">
        <v>2018</v>
      </c>
      <c r="G1462" s="20">
        <v>4</v>
      </c>
      <c r="H1462" s="20" t="s">
        <v>265</v>
      </c>
      <c r="I1462" s="20" t="s">
        <v>51</v>
      </c>
      <c r="J1462" s="20">
        <v>12</v>
      </c>
      <c r="K1462" s="37">
        <v>2674000</v>
      </c>
      <c r="L1462" s="37">
        <v>160000</v>
      </c>
      <c r="M1462" s="37">
        <v>165000</v>
      </c>
      <c r="N1462" s="37">
        <v>182000</v>
      </c>
      <c r="O1462" s="37">
        <v>1680000</v>
      </c>
      <c r="P1462" s="37">
        <v>10334000</v>
      </c>
      <c r="Q1462" s="37">
        <v>7527000</v>
      </c>
      <c r="R1462" s="37">
        <v>195000</v>
      </c>
    </row>
    <row r="1463" spans="1:18" ht="13.5" customHeight="1">
      <c r="A1463" s="20">
        <v>1459</v>
      </c>
      <c r="B1463" s="45" t="s">
        <v>298</v>
      </c>
      <c r="C1463" s="21" t="s">
        <v>71</v>
      </c>
      <c r="D1463" s="45" t="s">
        <v>389</v>
      </c>
      <c r="E1463" s="20">
        <v>82</v>
      </c>
      <c r="F1463" s="20">
        <v>2019</v>
      </c>
      <c r="G1463" s="20">
        <v>1</v>
      </c>
      <c r="H1463" s="20" t="s">
        <v>277</v>
      </c>
      <c r="I1463" s="20" t="s">
        <v>46</v>
      </c>
      <c r="J1463" s="20">
        <v>3</v>
      </c>
      <c r="K1463" s="37">
        <v>341000</v>
      </c>
      <c r="L1463" s="37">
        <v>-84000</v>
      </c>
      <c r="M1463" s="37">
        <v>-86000</v>
      </c>
      <c r="N1463" s="37">
        <v>-86000</v>
      </c>
      <c r="O1463" s="37">
        <v>1697000</v>
      </c>
      <c r="P1463" s="37">
        <v>11372000</v>
      </c>
      <c r="Q1463" s="37">
        <v>8657000</v>
      </c>
      <c r="R1463" s="37">
        <v>195000</v>
      </c>
    </row>
    <row r="1464" spans="1:18" ht="13.5" customHeight="1">
      <c r="A1464" s="20">
        <v>1460</v>
      </c>
      <c r="B1464" s="45" t="s">
        <v>298</v>
      </c>
      <c r="C1464" s="21" t="s">
        <v>71</v>
      </c>
      <c r="D1464" s="45" t="s">
        <v>389</v>
      </c>
      <c r="E1464" s="20">
        <v>82</v>
      </c>
      <c r="F1464" s="20">
        <v>2019</v>
      </c>
      <c r="G1464" s="20">
        <v>2</v>
      </c>
      <c r="H1464" s="20" t="s">
        <v>278</v>
      </c>
      <c r="I1464" s="20" t="s">
        <v>43</v>
      </c>
      <c r="J1464" s="20">
        <v>6</v>
      </c>
      <c r="K1464" s="37">
        <v>1219000</v>
      </c>
      <c r="L1464" s="37">
        <v>22000</v>
      </c>
      <c r="M1464" s="37">
        <v>10000</v>
      </c>
      <c r="N1464" s="37">
        <v>10000</v>
      </c>
      <c r="O1464" s="37">
        <v>1671000</v>
      </c>
      <c r="P1464" s="37">
        <v>10996000</v>
      </c>
      <c r="Q1464" s="37">
        <v>8178000</v>
      </c>
      <c r="R1464" s="37">
        <v>195000</v>
      </c>
    </row>
    <row r="1465" spans="1:18" ht="13.5" customHeight="1">
      <c r="A1465" s="20">
        <v>1461</v>
      </c>
      <c r="B1465" s="45" t="s">
        <v>298</v>
      </c>
      <c r="C1465" s="21" t="s">
        <v>71</v>
      </c>
      <c r="D1465" s="45" t="s">
        <v>389</v>
      </c>
      <c r="E1465" s="20">
        <v>82</v>
      </c>
      <c r="F1465" s="20">
        <v>2019</v>
      </c>
      <c r="G1465" s="20">
        <v>3</v>
      </c>
      <c r="H1465" s="20" t="s">
        <v>279</v>
      </c>
      <c r="I1465" s="20" t="s">
        <v>44</v>
      </c>
      <c r="J1465" s="20">
        <v>9</v>
      </c>
      <c r="K1465" s="37">
        <v>1509000</v>
      </c>
      <c r="L1465" s="37">
        <v>79000</v>
      </c>
      <c r="M1465" s="37">
        <v>66000</v>
      </c>
      <c r="N1465" s="37">
        <v>66000</v>
      </c>
      <c r="O1465" s="37">
        <v>1666000</v>
      </c>
      <c r="P1465" s="37">
        <v>10326000</v>
      </c>
      <c r="Q1465" s="37">
        <v>7452000</v>
      </c>
      <c r="R1465" s="37">
        <v>195000</v>
      </c>
    </row>
    <row r="1466" spans="1:18" ht="13.5" customHeight="1">
      <c r="A1466" s="20">
        <v>1462</v>
      </c>
      <c r="B1466" s="45" t="s">
        <v>298</v>
      </c>
      <c r="C1466" s="21" t="s">
        <v>71</v>
      </c>
      <c r="D1466" s="45" t="s">
        <v>389</v>
      </c>
      <c r="E1466" s="20">
        <v>82</v>
      </c>
      <c r="F1466" s="20">
        <v>2019</v>
      </c>
      <c r="G1466" s="20">
        <v>4</v>
      </c>
      <c r="H1466" s="20" t="s">
        <v>281</v>
      </c>
      <c r="I1466" s="20" t="s">
        <v>51</v>
      </c>
      <c r="J1466" s="20">
        <v>12</v>
      </c>
      <c r="K1466" s="37">
        <v>1793000</v>
      </c>
      <c r="L1466" s="37">
        <v>236000</v>
      </c>
      <c r="M1466" s="37">
        <v>218000</v>
      </c>
      <c r="N1466" s="37">
        <v>240000</v>
      </c>
      <c r="O1466" s="37">
        <v>1702000</v>
      </c>
      <c r="P1466" s="37">
        <v>10630000</v>
      </c>
      <c r="Q1466" s="37">
        <v>7829000</v>
      </c>
      <c r="R1466" s="37">
        <v>195000</v>
      </c>
    </row>
    <row r="1467" spans="1:18" ht="13.5" customHeight="1">
      <c r="A1467" s="20">
        <v>1463</v>
      </c>
      <c r="B1467" s="45" t="s">
        <v>298</v>
      </c>
      <c r="C1467" s="21" t="s">
        <v>71</v>
      </c>
      <c r="D1467" s="45" t="s">
        <v>389</v>
      </c>
      <c r="E1467" s="20">
        <v>82</v>
      </c>
      <c r="F1467" s="46">
        <v>2020</v>
      </c>
      <c r="G1467" s="46">
        <v>2</v>
      </c>
      <c r="H1467" s="47" t="s">
        <v>310</v>
      </c>
      <c r="I1467" s="47" t="s">
        <v>43</v>
      </c>
      <c r="J1467" s="46">
        <v>6</v>
      </c>
      <c r="K1467" s="37">
        <v>907000</v>
      </c>
      <c r="L1467" s="37">
        <v>-541000</v>
      </c>
      <c r="M1467" s="37">
        <v>-543000</v>
      </c>
      <c r="N1467" s="37">
        <v>-543000</v>
      </c>
      <c r="O1467" s="37">
        <v>1715000</v>
      </c>
      <c r="P1467" s="37">
        <v>11647000</v>
      </c>
      <c r="Q1467" s="37">
        <v>5963000</v>
      </c>
      <c r="R1467" s="37">
        <v>195000</v>
      </c>
    </row>
    <row r="1468" spans="1:18" ht="13.5" customHeight="1">
      <c r="A1468" s="20">
        <v>1464</v>
      </c>
      <c r="B1468" s="45" t="s">
        <v>298</v>
      </c>
      <c r="C1468" s="21" t="s">
        <v>71</v>
      </c>
      <c r="D1468" s="45" t="s">
        <v>389</v>
      </c>
      <c r="E1468" s="20">
        <v>82</v>
      </c>
      <c r="F1468" s="20">
        <v>2020</v>
      </c>
      <c r="G1468" s="46">
        <v>3</v>
      </c>
      <c r="H1468" s="47" t="s">
        <v>311</v>
      </c>
      <c r="I1468" s="47" t="s">
        <v>44</v>
      </c>
      <c r="J1468" s="46">
        <v>6</v>
      </c>
      <c r="K1468" s="37">
        <v>1197000</v>
      </c>
      <c r="L1468" s="37">
        <v>-545000</v>
      </c>
      <c r="M1468" s="37">
        <v>-692000</v>
      </c>
      <c r="N1468" s="37">
        <v>-692000</v>
      </c>
      <c r="O1468" s="37">
        <v>1762000</v>
      </c>
      <c r="P1468" s="37">
        <v>11175000</v>
      </c>
      <c r="Q1468" s="37">
        <v>9066000</v>
      </c>
      <c r="R1468" s="37">
        <v>195000</v>
      </c>
    </row>
    <row r="1469" spans="1:18" ht="13.5" customHeight="1">
      <c r="A1469" s="20">
        <v>1465</v>
      </c>
      <c r="B1469" s="45" t="s">
        <v>286</v>
      </c>
      <c r="C1469" s="44" t="s">
        <v>190</v>
      </c>
      <c r="D1469" s="45" t="s">
        <v>390</v>
      </c>
      <c r="E1469" s="20">
        <v>83</v>
      </c>
      <c r="F1469" s="20">
        <v>2015</v>
      </c>
      <c r="G1469" s="20">
        <v>1</v>
      </c>
      <c r="H1469" s="20" t="s">
        <v>202</v>
      </c>
      <c r="I1469" s="20" t="s">
        <v>43</v>
      </c>
      <c r="J1469" s="20">
        <v>3</v>
      </c>
      <c r="K1469" s="35">
        <v>42496.951999999997</v>
      </c>
      <c r="L1469" s="35">
        <v>-6475.8209999999999</v>
      </c>
      <c r="M1469" s="35">
        <v>-6475.7209999999995</v>
      </c>
      <c r="N1469" s="35"/>
      <c r="O1469" s="35">
        <v>218371.11600000001</v>
      </c>
      <c r="P1469" s="35">
        <v>241000.53899999999</v>
      </c>
      <c r="Q1469" s="35">
        <v>211545.024</v>
      </c>
      <c r="R1469" s="35">
        <v>99952.501999999993</v>
      </c>
    </row>
    <row r="1470" spans="1:18" ht="13.5" customHeight="1">
      <c r="A1470" s="20">
        <v>1466</v>
      </c>
      <c r="B1470" s="45" t="s">
        <v>286</v>
      </c>
      <c r="C1470" s="44" t="s">
        <v>190</v>
      </c>
      <c r="D1470" s="45" t="s">
        <v>390</v>
      </c>
      <c r="E1470" s="20">
        <v>83</v>
      </c>
      <c r="F1470" s="20">
        <v>2015</v>
      </c>
      <c r="G1470" s="20">
        <v>2</v>
      </c>
      <c r="H1470" s="20" t="s">
        <v>203</v>
      </c>
      <c r="I1470" s="20" t="s">
        <v>44</v>
      </c>
      <c r="J1470" s="20">
        <v>6</v>
      </c>
      <c r="K1470" s="35">
        <v>82717.462</v>
      </c>
      <c r="L1470" s="35">
        <v>-15041.343999999999</v>
      </c>
      <c r="M1470" s="35">
        <v>-15041.343999999999</v>
      </c>
      <c r="N1470" s="35"/>
      <c r="O1470" s="35">
        <v>215597.14300000001</v>
      </c>
      <c r="P1470" s="35">
        <v>235713.514</v>
      </c>
      <c r="Q1470" s="35">
        <v>218435.772</v>
      </c>
      <c r="R1470" s="35">
        <v>99952.501999999993</v>
      </c>
    </row>
    <row r="1471" spans="1:18" ht="13.5" customHeight="1">
      <c r="A1471" s="20">
        <v>1467</v>
      </c>
      <c r="B1471" s="45" t="s">
        <v>286</v>
      </c>
      <c r="C1471" s="44" t="s">
        <v>190</v>
      </c>
      <c r="D1471" s="45" t="s">
        <v>390</v>
      </c>
      <c r="E1471" s="20">
        <v>83</v>
      </c>
      <c r="F1471" s="20">
        <v>2015</v>
      </c>
      <c r="G1471" s="20">
        <v>3</v>
      </c>
      <c r="H1471" s="20" t="s">
        <v>204</v>
      </c>
      <c r="I1471" s="20" t="s">
        <v>51</v>
      </c>
      <c r="J1471" s="20">
        <v>9</v>
      </c>
      <c r="K1471" s="35">
        <v>124285.57399999999</v>
      </c>
      <c r="L1471" s="35">
        <v>-28435.855</v>
      </c>
      <c r="M1471" s="35">
        <v>-28435.855</v>
      </c>
      <c r="N1471" s="35"/>
      <c r="O1471" s="35">
        <v>213054.36900000001</v>
      </c>
      <c r="P1471" s="35">
        <v>228497.834</v>
      </c>
      <c r="Q1471" s="35">
        <v>225888.427</v>
      </c>
      <c r="R1471" s="35">
        <v>99952.501999999993</v>
      </c>
    </row>
    <row r="1472" spans="1:18" ht="13.5" customHeight="1">
      <c r="A1472" s="20">
        <v>1468</v>
      </c>
      <c r="B1472" s="45" t="s">
        <v>288</v>
      </c>
      <c r="C1472" s="44" t="s">
        <v>72</v>
      </c>
      <c r="D1472" s="45" t="s">
        <v>391</v>
      </c>
      <c r="E1472" s="20">
        <v>84</v>
      </c>
      <c r="F1472" s="20">
        <v>2015</v>
      </c>
      <c r="G1472" s="20">
        <v>1</v>
      </c>
      <c r="H1472" s="20" t="s">
        <v>202</v>
      </c>
      <c r="I1472" s="20" t="s">
        <v>43</v>
      </c>
      <c r="J1472" s="20">
        <v>3</v>
      </c>
      <c r="K1472" s="35">
        <v>43487540</v>
      </c>
      <c r="L1472" s="35">
        <v>2119304</v>
      </c>
      <c r="M1472" s="35">
        <v>1032115</v>
      </c>
      <c r="N1472" s="35">
        <v>1121580</v>
      </c>
      <c r="O1472" s="35">
        <v>65143237</v>
      </c>
      <c r="P1472" s="35">
        <v>233099474</v>
      </c>
      <c r="Q1472" s="35">
        <v>208189893</v>
      </c>
      <c r="R1472" s="35">
        <v>660000</v>
      </c>
    </row>
    <row r="1473" spans="1:18" ht="13.5" customHeight="1">
      <c r="A1473" s="20">
        <v>1469</v>
      </c>
      <c r="B1473" s="45" t="s">
        <v>288</v>
      </c>
      <c r="C1473" s="44" t="s">
        <v>72</v>
      </c>
      <c r="D1473" s="45" t="s">
        <v>391</v>
      </c>
      <c r="E1473" s="20">
        <v>84</v>
      </c>
      <c r="F1473" s="20">
        <v>2015</v>
      </c>
      <c r="G1473" s="20">
        <v>2</v>
      </c>
      <c r="H1473" s="20" t="s">
        <v>203</v>
      </c>
      <c r="I1473" s="20" t="s">
        <v>44</v>
      </c>
      <c r="J1473" s="20">
        <v>6</v>
      </c>
      <c r="K1473" s="35">
        <v>77832486</v>
      </c>
      <c r="L1473" s="35">
        <v>3761087</v>
      </c>
      <c r="M1473" s="35">
        <v>2256652</v>
      </c>
      <c r="N1473" s="35">
        <v>2377738</v>
      </c>
      <c r="O1473" s="35">
        <v>65143237</v>
      </c>
      <c r="P1473" s="35">
        <v>233099474</v>
      </c>
      <c r="Q1473" s="35">
        <v>208189893</v>
      </c>
      <c r="R1473" s="35">
        <v>660000</v>
      </c>
    </row>
    <row r="1474" spans="1:18" ht="13.5" customHeight="1">
      <c r="A1474" s="20">
        <v>1470</v>
      </c>
      <c r="B1474" s="45" t="s">
        <v>288</v>
      </c>
      <c r="C1474" s="44" t="s">
        <v>72</v>
      </c>
      <c r="D1474" s="45" t="s">
        <v>391</v>
      </c>
      <c r="E1474" s="20">
        <v>84</v>
      </c>
      <c r="F1474" s="20">
        <v>2015</v>
      </c>
      <c r="G1474" s="20">
        <v>3</v>
      </c>
      <c r="H1474" s="20" t="s">
        <v>204</v>
      </c>
      <c r="I1474" s="20" t="s">
        <v>51</v>
      </c>
      <c r="J1474" s="20">
        <v>9</v>
      </c>
      <c r="K1474" s="35">
        <v>111503000</v>
      </c>
      <c r="L1474" s="35">
        <v>5184890</v>
      </c>
      <c r="M1474" s="35">
        <v>3007236</v>
      </c>
      <c r="N1474" s="35">
        <v>3067736</v>
      </c>
      <c r="O1474" s="35">
        <v>60649715</v>
      </c>
      <c r="P1474" s="35">
        <v>235753217</v>
      </c>
      <c r="Q1474" s="35">
        <v>210274724</v>
      </c>
      <c r="R1474" s="35">
        <v>660000</v>
      </c>
    </row>
    <row r="1475" spans="1:18" ht="13.5" customHeight="1">
      <c r="A1475" s="20">
        <v>1471</v>
      </c>
      <c r="B1475" s="45" t="s">
        <v>288</v>
      </c>
      <c r="C1475" s="44" t="s">
        <v>72</v>
      </c>
      <c r="D1475" s="45" t="s">
        <v>391</v>
      </c>
      <c r="E1475" s="20">
        <v>84</v>
      </c>
      <c r="F1475" s="20">
        <v>2015</v>
      </c>
      <c r="G1475" s="20">
        <v>4</v>
      </c>
      <c r="H1475" s="20" t="s">
        <v>205</v>
      </c>
      <c r="I1475" s="20" t="s">
        <v>46</v>
      </c>
      <c r="J1475" s="20">
        <v>12</v>
      </c>
      <c r="K1475" s="35">
        <v>133807574</v>
      </c>
      <c r="L1475" s="35">
        <v>6499973</v>
      </c>
      <c r="M1475" s="35">
        <v>2440140</v>
      </c>
      <c r="N1475" s="35">
        <v>1760112</v>
      </c>
      <c r="O1475" s="35">
        <v>58378513</v>
      </c>
      <c r="P1475" s="35">
        <v>245086270</v>
      </c>
      <c r="Q1475" s="35">
        <v>220794315</v>
      </c>
      <c r="R1475" s="35">
        <v>660000</v>
      </c>
    </row>
    <row r="1476" spans="1:18" ht="13.5" customHeight="1">
      <c r="A1476" s="20">
        <v>1472</v>
      </c>
      <c r="B1476" s="45" t="s">
        <v>288</v>
      </c>
      <c r="C1476" s="44" t="s">
        <v>72</v>
      </c>
      <c r="D1476" s="45" t="s">
        <v>391</v>
      </c>
      <c r="E1476" s="20">
        <v>84</v>
      </c>
      <c r="F1476" s="20">
        <v>2016</v>
      </c>
      <c r="G1476" s="20">
        <v>1</v>
      </c>
      <c r="H1476" s="20" t="s">
        <v>206</v>
      </c>
      <c r="I1476" s="20" t="s">
        <v>43</v>
      </c>
      <c r="J1476" s="20">
        <v>3</v>
      </c>
      <c r="K1476" s="35">
        <v>33240000</v>
      </c>
      <c r="L1476" s="35">
        <v>1639402</v>
      </c>
      <c r="M1476" s="35">
        <v>950853</v>
      </c>
      <c r="N1476" s="35">
        <v>930693</v>
      </c>
      <c r="O1476" s="35">
        <v>58112978</v>
      </c>
      <c r="P1476" s="35">
        <v>248221099</v>
      </c>
      <c r="Q1476" s="35">
        <v>223797997</v>
      </c>
      <c r="R1476" s="35">
        <v>660000</v>
      </c>
    </row>
    <row r="1477" spans="1:18" ht="13.5" customHeight="1">
      <c r="A1477" s="20">
        <v>1473</v>
      </c>
      <c r="B1477" s="45" t="s">
        <v>288</v>
      </c>
      <c r="C1477" s="44" t="s">
        <v>72</v>
      </c>
      <c r="D1477" s="45" t="s">
        <v>391</v>
      </c>
      <c r="E1477" s="20">
        <v>84</v>
      </c>
      <c r="F1477" s="20">
        <v>2016</v>
      </c>
      <c r="G1477" s="20">
        <v>2</v>
      </c>
      <c r="H1477" s="20" t="s">
        <v>207</v>
      </c>
      <c r="I1477" s="20" t="s">
        <v>44</v>
      </c>
      <c r="J1477" s="20">
        <v>6</v>
      </c>
      <c r="K1477" s="35">
        <v>47836000</v>
      </c>
      <c r="L1477" s="35">
        <v>272164</v>
      </c>
      <c r="M1477" s="35">
        <v>136082</v>
      </c>
      <c r="N1477" s="35">
        <v>127020</v>
      </c>
      <c r="O1477" s="35">
        <v>53175370</v>
      </c>
      <c r="P1477" s="35">
        <v>242876201</v>
      </c>
      <c r="Q1477" s="35">
        <v>220437227</v>
      </c>
      <c r="R1477" s="35">
        <v>660000</v>
      </c>
    </row>
    <row r="1478" spans="1:18" ht="13.5" customHeight="1">
      <c r="A1478" s="20">
        <v>1474</v>
      </c>
      <c r="B1478" s="45" t="s">
        <v>288</v>
      </c>
      <c r="C1478" s="44" t="s">
        <v>72</v>
      </c>
      <c r="D1478" s="45" t="s">
        <v>391</v>
      </c>
      <c r="E1478" s="20">
        <v>84</v>
      </c>
      <c r="F1478" s="20">
        <v>2016</v>
      </c>
      <c r="G1478" s="20">
        <v>3</v>
      </c>
      <c r="H1478" s="20" t="s">
        <v>208</v>
      </c>
      <c r="I1478" s="20" t="s">
        <v>51</v>
      </c>
      <c r="J1478" s="20">
        <v>9</v>
      </c>
      <c r="K1478" s="35">
        <v>94321500</v>
      </c>
      <c r="L1478" s="35">
        <v>-1640905</v>
      </c>
      <c r="M1478" s="35">
        <v>-3321915</v>
      </c>
      <c r="N1478" s="35">
        <v>-3321915</v>
      </c>
      <c r="O1478" s="35">
        <v>51950753</v>
      </c>
      <c r="P1478" s="35">
        <v>244600365</v>
      </c>
      <c r="Q1478" s="35">
        <v>225610324</v>
      </c>
      <c r="R1478" s="35">
        <v>660000</v>
      </c>
    </row>
    <row r="1479" spans="1:18" ht="13.5" customHeight="1">
      <c r="A1479" s="20">
        <v>1475</v>
      </c>
      <c r="B1479" s="45" t="s">
        <v>288</v>
      </c>
      <c r="C1479" s="44" t="s">
        <v>72</v>
      </c>
      <c r="D1479" s="45" t="s">
        <v>391</v>
      </c>
      <c r="E1479" s="20">
        <v>84</v>
      </c>
      <c r="F1479" s="20">
        <v>2016</v>
      </c>
      <c r="G1479" s="20">
        <v>4</v>
      </c>
      <c r="H1479" s="20" t="s">
        <v>209</v>
      </c>
      <c r="I1479" s="20" t="s">
        <v>46</v>
      </c>
      <c r="J1479" s="20">
        <v>12</v>
      </c>
      <c r="K1479" s="35">
        <v>138993752</v>
      </c>
      <c r="L1479" s="35">
        <v>-1498029</v>
      </c>
      <c r="M1479" s="35">
        <v>-3816792</v>
      </c>
      <c r="N1479" s="35">
        <v>3005360</v>
      </c>
      <c r="O1479" s="35">
        <v>49712834</v>
      </c>
      <c r="P1479" s="35">
        <v>259178932</v>
      </c>
      <c r="Q1479" s="35">
        <v>233862617</v>
      </c>
      <c r="R1479" s="35">
        <v>660000</v>
      </c>
    </row>
    <row r="1480" spans="1:18" ht="13.5" customHeight="1">
      <c r="A1480" s="20">
        <v>1476</v>
      </c>
      <c r="B1480" s="45" t="s">
        <v>288</v>
      </c>
      <c r="C1480" s="44" t="s">
        <v>72</v>
      </c>
      <c r="D1480" s="45" t="s">
        <v>391</v>
      </c>
      <c r="E1480" s="20">
        <v>84</v>
      </c>
      <c r="F1480" s="20">
        <v>2017</v>
      </c>
      <c r="G1480" s="20">
        <v>1</v>
      </c>
      <c r="H1480" s="20" t="s">
        <v>210</v>
      </c>
      <c r="I1480" s="20" t="s">
        <v>43</v>
      </c>
      <c r="J1480" s="20">
        <v>3</v>
      </c>
      <c r="K1480" s="35">
        <v>34153222</v>
      </c>
      <c r="L1480" s="35">
        <v>-17109</v>
      </c>
      <c r="M1480" s="35">
        <v>-426948</v>
      </c>
      <c r="N1480" s="35">
        <v>-99077</v>
      </c>
      <c r="O1480" s="35">
        <v>47433458</v>
      </c>
      <c r="P1480" s="35">
        <v>245071735</v>
      </c>
      <c r="Q1480" s="35">
        <v>219851498</v>
      </c>
      <c r="R1480" s="35">
        <v>660000</v>
      </c>
    </row>
    <row r="1481" spans="1:18" ht="13.5" customHeight="1">
      <c r="A1481" s="20">
        <v>1477</v>
      </c>
      <c r="B1481" s="45" t="s">
        <v>288</v>
      </c>
      <c r="C1481" s="44" t="s">
        <v>72</v>
      </c>
      <c r="D1481" s="45" t="s">
        <v>391</v>
      </c>
      <c r="E1481" s="20">
        <v>84</v>
      </c>
      <c r="F1481" s="20">
        <v>2017</v>
      </c>
      <c r="G1481" s="20">
        <v>2</v>
      </c>
      <c r="H1481" s="20" t="s">
        <v>212</v>
      </c>
      <c r="I1481" s="20" t="s">
        <v>44</v>
      </c>
      <c r="J1481" s="20">
        <v>6</v>
      </c>
      <c r="K1481" s="35">
        <v>69728000</v>
      </c>
      <c r="L1481" s="35">
        <v>55782</v>
      </c>
      <c r="M1481" s="35">
        <v>-364729</v>
      </c>
      <c r="N1481" s="35">
        <v>143771</v>
      </c>
      <c r="O1481" s="35">
        <v>45662859</v>
      </c>
      <c r="P1481" s="35">
        <v>242053382</v>
      </c>
      <c r="Q1481" s="35">
        <v>216593297</v>
      </c>
      <c r="R1481" s="35">
        <v>660000</v>
      </c>
    </row>
    <row r="1482" spans="1:18" ht="13.5" customHeight="1">
      <c r="A1482" s="20">
        <v>1478</v>
      </c>
      <c r="B1482" s="45" t="s">
        <v>288</v>
      </c>
      <c r="C1482" s="44" t="s">
        <v>72</v>
      </c>
      <c r="D1482" s="45" t="s">
        <v>391</v>
      </c>
      <c r="E1482" s="20">
        <v>84</v>
      </c>
      <c r="F1482" s="20">
        <v>2017</v>
      </c>
      <c r="G1482" s="20">
        <v>3</v>
      </c>
      <c r="H1482" s="20" t="s">
        <v>213</v>
      </c>
      <c r="I1482" s="20" t="s">
        <v>51</v>
      </c>
      <c r="J1482" s="20">
        <v>9</v>
      </c>
      <c r="K1482" s="35">
        <v>105485000</v>
      </c>
      <c r="L1482" s="35">
        <v>81562</v>
      </c>
      <c r="M1482" s="35">
        <v>-349675</v>
      </c>
      <c r="N1482" s="35">
        <v>58824</v>
      </c>
      <c r="O1482" s="35">
        <v>43738879</v>
      </c>
      <c r="P1482" s="35">
        <v>243946156</v>
      </c>
      <c r="Q1482" s="35">
        <v>-218569266</v>
      </c>
      <c r="R1482" s="35">
        <v>660000</v>
      </c>
    </row>
    <row r="1483" spans="1:18" ht="13.5" customHeight="1">
      <c r="A1483" s="20">
        <v>1479</v>
      </c>
      <c r="B1483" s="45" t="s">
        <v>288</v>
      </c>
      <c r="C1483" s="44" t="s">
        <v>72</v>
      </c>
      <c r="D1483" s="45" t="s">
        <v>391</v>
      </c>
      <c r="E1483" s="20">
        <v>84</v>
      </c>
      <c r="F1483" s="20">
        <v>2017</v>
      </c>
      <c r="G1483" s="20">
        <v>4</v>
      </c>
      <c r="H1483" s="20" t="s">
        <v>211</v>
      </c>
      <c r="I1483" s="20" t="s">
        <v>46</v>
      </c>
      <c r="J1483" s="20">
        <v>12</v>
      </c>
      <c r="K1483" s="35">
        <v>141890498</v>
      </c>
      <c r="L1483" s="35">
        <v>3739140</v>
      </c>
      <c r="M1483" s="35">
        <v>2572040</v>
      </c>
      <c r="N1483" s="35">
        <v>4779617</v>
      </c>
      <c r="O1483" s="35">
        <v>43621129</v>
      </c>
      <c r="P1483" s="35">
        <v>275393793</v>
      </c>
      <c r="Q1483" s="35">
        <v>245297862</v>
      </c>
      <c r="R1483" s="35">
        <v>660000</v>
      </c>
    </row>
    <row r="1484" spans="1:18" ht="13.5" customHeight="1">
      <c r="A1484" s="20">
        <v>1480</v>
      </c>
      <c r="B1484" s="45" t="s">
        <v>288</v>
      </c>
      <c r="C1484" s="44" t="s">
        <v>72</v>
      </c>
      <c r="D1484" s="45" t="s">
        <v>391</v>
      </c>
      <c r="E1484" s="20">
        <v>84</v>
      </c>
      <c r="F1484" s="20">
        <v>2018</v>
      </c>
      <c r="G1484" s="20">
        <v>1</v>
      </c>
      <c r="H1484" s="20" t="s">
        <v>257</v>
      </c>
      <c r="I1484" s="20" t="s">
        <v>43</v>
      </c>
      <c r="J1484" s="20">
        <v>3</v>
      </c>
      <c r="K1484" s="35">
        <v>35324222</v>
      </c>
      <c r="L1484" s="35">
        <v>2210486</v>
      </c>
      <c r="M1484" s="35">
        <v>1491449</v>
      </c>
      <c r="N1484" s="35">
        <v>2948578</v>
      </c>
      <c r="O1484" s="35">
        <v>43589420</v>
      </c>
      <c r="P1484" s="35">
        <v>243926499</v>
      </c>
      <c r="Q1484" s="35">
        <v>-214180424</v>
      </c>
      <c r="R1484" s="35">
        <v>660000</v>
      </c>
    </row>
    <row r="1485" spans="1:18" ht="13.5" customHeight="1">
      <c r="A1485" s="20">
        <v>1481</v>
      </c>
      <c r="B1485" s="45" t="s">
        <v>288</v>
      </c>
      <c r="C1485" s="44" t="s">
        <v>72</v>
      </c>
      <c r="D1485" s="45" t="s">
        <v>391</v>
      </c>
      <c r="E1485" s="20">
        <v>84</v>
      </c>
      <c r="F1485" s="20">
        <v>2018</v>
      </c>
      <c r="G1485" s="20">
        <v>2</v>
      </c>
      <c r="H1485" s="20" t="s">
        <v>264</v>
      </c>
      <c r="I1485" s="20" t="s">
        <v>44</v>
      </c>
      <c r="J1485" s="20">
        <v>6</v>
      </c>
      <c r="K1485" s="37">
        <v>73077504</v>
      </c>
      <c r="L1485" s="37">
        <v>3929938</v>
      </c>
      <c r="M1485" s="37">
        <v>2594032</v>
      </c>
      <c r="N1485" s="37">
        <v>4713575</v>
      </c>
      <c r="O1485" s="37">
        <v>41688524</v>
      </c>
      <c r="P1485" s="37">
        <v>238583122</v>
      </c>
      <c r="Q1485" s="37">
        <v>-95213628</v>
      </c>
      <c r="R1485" s="37">
        <v>660000</v>
      </c>
    </row>
    <row r="1486" spans="1:18" ht="13.5" customHeight="1">
      <c r="A1486" s="20">
        <v>1482</v>
      </c>
      <c r="B1486" s="45" t="s">
        <v>288</v>
      </c>
      <c r="C1486" s="44" t="s">
        <v>72</v>
      </c>
      <c r="D1486" s="45" t="s">
        <v>391</v>
      </c>
      <c r="E1486" s="20">
        <v>84</v>
      </c>
      <c r="F1486" s="20">
        <v>2018</v>
      </c>
      <c r="G1486" s="20">
        <v>3</v>
      </c>
      <c r="H1486" s="20" t="s">
        <v>256</v>
      </c>
      <c r="I1486" s="20" t="s">
        <v>51</v>
      </c>
      <c r="J1486" s="20">
        <v>9</v>
      </c>
      <c r="K1486" s="37">
        <v>118472497</v>
      </c>
      <c r="L1486" s="37">
        <v>5055986</v>
      </c>
      <c r="M1486" s="37">
        <v>3403281</v>
      </c>
      <c r="N1486" s="37">
        <v>6661569</v>
      </c>
      <c r="O1486" s="37">
        <v>39726431</v>
      </c>
      <c r="P1486" s="37">
        <v>263880497</v>
      </c>
      <c r="Q1486" s="37">
        <v>216242755</v>
      </c>
      <c r="R1486" s="37">
        <v>660000</v>
      </c>
    </row>
    <row r="1487" spans="1:18" ht="13.5" customHeight="1">
      <c r="A1487" s="20">
        <v>1483</v>
      </c>
      <c r="B1487" s="45" t="s">
        <v>288</v>
      </c>
      <c r="C1487" s="44" t="s">
        <v>72</v>
      </c>
      <c r="D1487" s="45" t="s">
        <v>391</v>
      </c>
      <c r="E1487" s="20">
        <v>84</v>
      </c>
      <c r="F1487" s="20">
        <v>2018</v>
      </c>
      <c r="G1487" s="20">
        <v>4</v>
      </c>
      <c r="H1487" s="20" t="s">
        <v>265</v>
      </c>
      <c r="I1487" s="20" t="s">
        <v>46</v>
      </c>
      <c r="J1487" s="20">
        <v>12</v>
      </c>
      <c r="K1487" s="37">
        <v>194617712</v>
      </c>
      <c r="L1487" s="37">
        <v>10197667</v>
      </c>
      <c r="M1487" s="37">
        <v>6101815</v>
      </c>
      <c r="N1487" s="37">
        <v>7000929</v>
      </c>
      <c r="O1487" s="37">
        <v>41342451</v>
      </c>
      <c r="P1487" s="37">
        <v>288429999</v>
      </c>
      <c r="Q1487" s="37">
        <v>253012109</v>
      </c>
      <c r="R1487" s="37">
        <v>660000</v>
      </c>
    </row>
    <row r="1488" spans="1:18" ht="13.5" customHeight="1">
      <c r="A1488" s="20">
        <v>1484</v>
      </c>
      <c r="B1488" s="45" t="s">
        <v>288</v>
      </c>
      <c r="C1488" s="44" t="s">
        <v>72</v>
      </c>
      <c r="D1488" s="45" t="s">
        <v>391</v>
      </c>
      <c r="E1488" s="20">
        <v>84</v>
      </c>
      <c r="F1488" s="20">
        <v>2019</v>
      </c>
      <c r="G1488" s="20">
        <v>1</v>
      </c>
      <c r="H1488" s="20" t="s">
        <v>277</v>
      </c>
      <c r="I1488" s="20" t="s">
        <v>43</v>
      </c>
      <c r="J1488" s="20">
        <v>3</v>
      </c>
      <c r="K1488" s="37">
        <v>62924379</v>
      </c>
      <c r="L1488" s="37">
        <v>1239730</v>
      </c>
      <c r="M1488" s="37">
        <v>485995</v>
      </c>
      <c r="N1488" s="37">
        <v>265121</v>
      </c>
      <c r="O1488" s="37">
        <v>50738654</v>
      </c>
      <c r="P1488" s="37">
        <v>321825322</v>
      </c>
      <c r="Q1488" s="37">
        <v>286142856</v>
      </c>
      <c r="R1488" s="37">
        <v>660000</v>
      </c>
    </row>
    <row r="1489" spans="1:18" ht="13.5" customHeight="1">
      <c r="A1489" s="20">
        <v>1485</v>
      </c>
      <c r="B1489" s="45" t="s">
        <v>288</v>
      </c>
      <c r="C1489" s="44" t="s">
        <v>72</v>
      </c>
      <c r="D1489" s="45" t="s">
        <v>391</v>
      </c>
      <c r="E1489" s="20">
        <v>84</v>
      </c>
      <c r="F1489" s="20">
        <v>2019</v>
      </c>
      <c r="G1489" s="20">
        <v>2</v>
      </c>
      <c r="H1489" s="20" t="s">
        <v>278</v>
      </c>
      <c r="I1489" s="20" t="s">
        <v>44</v>
      </c>
      <c r="J1489" s="20">
        <v>6</v>
      </c>
      <c r="K1489" s="37">
        <v>131783020</v>
      </c>
      <c r="L1489" s="37">
        <v>4561388</v>
      </c>
      <c r="M1489" s="37">
        <v>2834876</v>
      </c>
      <c r="N1489" s="37">
        <v>3607439</v>
      </c>
      <c r="O1489" s="37">
        <v>50514516</v>
      </c>
      <c r="P1489" s="37">
        <v>329777810</v>
      </c>
      <c r="Q1489" s="37">
        <v>293397401</v>
      </c>
      <c r="R1489" s="37">
        <v>660000</v>
      </c>
    </row>
    <row r="1490" spans="1:18" ht="13.5" customHeight="1">
      <c r="A1490" s="20">
        <v>1486</v>
      </c>
      <c r="B1490" s="45" t="s">
        <v>288</v>
      </c>
      <c r="C1490" s="44" t="s">
        <v>72</v>
      </c>
      <c r="D1490" s="45" t="s">
        <v>391</v>
      </c>
      <c r="E1490" s="20">
        <v>84</v>
      </c>
      <c r="F1490" s="20">
        <v>2019</v>
      </c>
      <c r="G1490" s="20">
        <v>3</v>
      </c>
      <c r="H1490" s="20" t="s">
        <v>279</v>
      </c>
      <c r="I1490" s="20" t="s">
        <v>51</v>
      </c>
      <c r="J1490" s="20">
        <v>9</v>
      </c>
      <c r="K1490" s="37">
        <v>192271501</v>
      </c>
      <c r="L1490" s="37">
        <v>7503390</v>
      </c>
      <c r="M1490" s="37">
        <v>5312789</v>
      </c>
      <c r="N1490" s="37">
        <v>6423198</v>
      </c>
      <c r="O1490" s="37">
        <v>48794605</v>
      </c>
      <c r="P1490" s="37">
        <v>330735573</v>
      </c>
      <c r="Q1490" s="37">
        <v>291537810</v>
      </c>
      <c r="R1490" s="37">
        <v>660000</v>
      </c>
    </row>
    <row r="1491" spans="1:18" ht="13.5" customHeight="1">
      <c r="A1491" s="20">
        <v>1487</v>
      </c>
      <c r="B1491" s="45" t="s">
        <v>288</v>
      </c>
      <c r="C1491" s="44" t="s">
        <v>72</v>
      </c>
      <c r="D1491" s="45" t="s">
        <v>391</v>
      </c>
      <c r="E1491" s="20">
        <v>84</v>
      </c>
      <c r="F1491" s="20">
        <v>2019</v>
      </c>
      <c r="G1491" s="20">
        <v>4</v>
      </c>
      <c r="H1491" s="20" t="s">
        <v>281</v>
      </c>
      <c r="I1491" s="20" t="s">
        <v>46</v>
      </c>
      <c r="J1491" s="20">
        <v>12</v>
      </c>
      <c r="K1491" s="37">
        <v>264557363</v>
      </c>
      <c r="L1491" s="37">
        <v>14684932</v>
      </c>
      <c r="M1491" s="37">
        <v>10304191</v>
      </c>
      <c r="N1491" s="37">
        <v>10564059</v>
      </c>
      <c r="O1491" s="37">
        <v>58098325</v>
      </c>
      <c r="P1491" s="37">
        <v>326647884</v>
      </c>
      <c r="Q1491" s="37">
        <v>283247387</v>
      </c>
      <c r="R1491" s="37">
        <v>660000</v>
      </c>
    </row>
    <row r="1492" spans="1:18" ht="13.5" customHeight="1">
      <c r="A1492" s="20">
        <v>1488</v>
      </c>
      <c r="B1492" s="45" t="s">
        <v>288</v>
      </c>
      <c r="C1492" s="44" t="s">
        <v>72</v>
      </c>
      <c r="D1492" s="45" t="s">
        <v>391</v>
      </c>
      <c r="E1492" s="20">
        <v>84</v>
      </c>
      <c r="F1492" s="46">
        <v>2020</v>
      </c>
      <c r="G1492" s="46">
        <v>1</v>
      </c>
      <c r="H1492" s="47" t="s">
        <v>309</v>
      </c>
      <c r="I1492" s="47" t="s">
        <v>43</v>
      </c>
      <c r="J1492" s="46">
        <v>3</v>
      </c>
      <c r="K1492" s="37">
        <v>55913070</v>
      </c>
      <c r="L1492" s="37">
        <v>1054269</v>
      </c>
      <c r="M1492" s="37">
        <v>412450</v>
      </c>
      <c r="N1492" s="37">
        <v>947747</v>
      </c>
      <c r="O1492" s="37">
        <v>46232992</v>
      </c>
      <c r="P1492" s="37">
        <v>337884729</v>
      </c>
      <c r="Q1492" s="37">
        <v>296610877</v>
      </c>
      <c r="R1492" s="37">
        <v>660000</v>
      </c>
    </row>
    <row r="1493" spans="1:18" ht="13.5" customHeight="1">
      <c r="A1493" s="20">
        <v>1489</v>
      </c>
      <c r="B1493" s="45" t="s">
        <v>288</v>
      </c>
      <c r="C1493" s="44" t="s">
        <v>72</v>
      </c>
      <c r="D1493" s="45" t="s">
        <v>391</v>
      </c>
      <c r="E1493" s="20">
        <v>84</v>
      </c>
      <c r="F1493" s="46">
        <v>2020</v>
      </c>
      <c r="G1493" s="46">
        <v>2</v>
      </c>
      <c r="H1493" s="47" t="s">
        <v>310</v>
      </c>
      <c r="I1493" s="47" t="s">
        <v>44</v>
      </c>
      <c r="J1493" s="46">
        <v>6</v>
      </c>
      <c r="K1493" s="37">
        <v>102055435</v>
      </c>
      <c r="L1493" s="37">
        <v>-1547663</v>
      </c>
      <c r="M1493" s="37">
        <v>-1931075</v>
      </c>
      <c r="N1493" s="37"/>
      <c r="O1493" s="37">
        <v>46963361</v>
      </c>
      <c r="P1493" s="37">
        <v>314089734</v>
      </c>
      <c r="Q1493" s="37">
        <v>120183891</v>
      </c>
      <c r="R1493" s="37">
        <v>660000</v>
      </c>
    </row>
    <row r="1494" spans="1:18" ht="13.5" customHeight="1">
      <c r="A1494" s="20">
        <v>1490</v>
      </c>
      <c r="B1494" s="45" t="s">
        <v>288</v>
      </c>
      <c r="C1494" s="44" t="s">
        <v>72</v>
      </c>
      <c r="D1494" s="45" t="s">
        <v>391</v>
      </c>
      <c r="E1494" s="20">
        <v>84</v>
      </c>
      <c r="F1494" s="46">
        <v>2020</v>
      </c>
      <c r="G1494" s="46">
        <v>3</v>
      </c>
      <c r="H1494" s="47" t="s">
        <v>311</v>
      </c>
      <c r="I1494" s="47" t="s">
        <v>51</v>
      </c>
      <c r="J1494" s="46">
        <v>9</v>
      </c>
      <c r="K1494" s="37">
        <v>168418602</v>
      </c>
      <c r="L1494" s="37">
        <v>-996490</v>
      </c>
      <c r="M1494" s="37">
        <v>-1981626</v>
      </c>
      <c r="N1494" s="37">
        <v>1302563</v>
      </c>
      <c r="O1494" s="37">
        <v>45727657</v>
      </c>
      <c r="P1494" s="37">
        <v>343720918</v>
      </c>
      <c r="Q1494" s="37"/>
      <c r="R1494" s="37">
        <v>792000</v>
      </c>
    </row>
    <row r="1495" spans="1:18" ht="13.5" customHeight="1">
      <c r="A1495" s="20">
        <v>1491</v>
      </c>
      <c r="B1495" s="45" t="s">
        <v>302</v>
      </c>
      <c r="C1495" s="44" t="s">
        <v>232</v>
      </c>
      <c r="D1495" s="45" t="s">
        <v>392</v>
      </c>
      <c r="E1495" s="20">
        <v>85</v>
      </c>
      <c r="F1495" s="20">
        <v>2015</v>
      </c>
      <c r="G1495" s="20">
        <v>1</v>
      </c>
      <c r="H1495" s="20" t="s">
        <v>202</v>
      </c>
      <c r="I1495" s="20" t="s">
        <v>43</v>
      </c>
      <c r="J1495" s="20">
        <v>3</v>
      </c>
      <c r="K1495" s="35">
        <v>74118524</v>
      </c>
      <c r="L1495" s="35">
        <v>6089252</v>
      </c>
      <c r="M1495" s="35">
        <v>5842504</v>
      </c>
      <c r="N1495" s="35">
        <v>3637813</v>
      </c>
      <c r="O1495" s="35">
        <v>364397315</v>
      </c>
      <c r="P1495" s="35">
        <v>453012397</v>
      </c>
      <c r="Q1495" s="35">
        <v>276860669</v>
      </c>
      <c r="R1495" s="35">
        <v>2277451</v>
      </c>
    </row>
    <row r="1496" spans="1:18" ht="13.5" customHeight="1">
      <c r="A1496" s="20">
        <v>1492</v>
      </c>
      <c r="B1496" s="45" t="s">
        <v>302</v>
      </c>
      <c r="C1496" s="44" t="s">
        <v>232</v>
      </c>
      <c r="D1496" s="45" t="s">
        <v>392</v>
      </c>
      <c r="E1496" s="20">
        <v>85</v>
      </c>
      <c r="F1496" s="20">
        <v>2015</v>
      </c>
      <c r="G1496" s="20">
        <v>2</v>
      </c>
      <c r="H1496" s="20" t="s">
        <v>203</v>
      </c>
      <c r="I1496" s="20" t="s">
        <v>44</v>
      </c>
      <c r="J1496" s="20">
        <v>6</v>
      </c>
      <c r="K1496" s="35">
        <v>152178868</v>
      </c>
      <c r="L1496" s="35">
        <v>30847724</v>
      </c>
      <c r="M1496" s="35">
        <v>27316349</v>
      </c>
      <c r="N1496" s="35">
        <v>1708440</v>
      </c>
      <c r="O1496" s="35">
        <v>364397315</v>
      </c>
      <c r="P1496" s="35">
        <v>453012397</v>
      </c>
      <c r="Q1496" s="35">
        <v>276860669</v>
      </c>
      <c r="R1496" s="35">
        <v>2277451</v>
      </c>
    </row>
    <row r="1497" spans="1:18" ht="13.5" customHeight="1">
      <c r="A1497" s="20">
        <v>1493</v>
      </c>
      <c r="B1497" s="45" t="s">
        <v>302</v>
      </c>
      <c r="C1497" s="44" t="s">
        <v>232</v>
      </c>
      <c r="D1497" s="45" t="s">
        <v>392</v>
      </c>
      <c r="E1497" s="20">
        <v>85</v>
      </c>
      <c r="F1497" s="20">
        <v>2015</v>
      </c>
      <c r="G1497" s="20">
        <v>3</v>
      </c>
      <c r="H1497" s="20" t="s">
        <v>204</v>
      </c>
      <c r="I1497" s="20" t="s">
        <v>51</v>
      </c>
      <c r="J1497" s="20">
        <v>9</v>
      </c>
      <c r="K1497" s="35">
        <v>215039331</v>
      </c>
      <c r="L1497" s="35">
        <v>36511542</v>
      </c>
      <c r="M1497" s="35">
        <v>32393704</v>
      </c>
      <c r="N1497" s="35">
        <v>12965592</v>
      </c>
      <c r="O1497" s="35">
        <v>364397315</v>
      </c>
      <c r="P1497" s="35">
        <v>453012397</v>
      </c>
      <c r="Q1497" s="35">
        <v>276860669</v>
      </c>
      <c r="R1497" s="35">
        <v>2277451</v>
      </c>
    </row>
    <row r="1498" spans="1:18" ht="13.5" customHeight="1">
      <c r="A1498" s="20">
        <v>1494</v>
      </c>
      <c r="B1498" s="45" t="s">
        <v>302</v>
      </c>
      <c r="C1498" s="44" t="s">
        <v>232</v>
      </c>
      <c r="D1498" s="45" t="s">
        <v>392</v>
      </c>
      <c r="E1498" s="20">
        <v>85</v>
      </c>
      <c r="F1498" s="20">
        <v>2015</v>
      </c>
      <c r="G1498" s="20">
        <v>4</v>
      </c>
      <c r="H1498" s="20" t="s">
        <v>205</v>
      </c>
      <c r="I1498" s="20" t="s">
        <v>46</v>
      </c>
      <c r="J1498" s="20">
        <v>12</v>
      </c>
      <c r="K1498" s="35">
        <v>267234239</v>
      </c>
      <c r="L1498" s="35">
        <v>29286847</v>
      </c>
      <c r="M1498" s="35">
        <v>27162969</v>
      </c>
      <c r="N1498" s="35">
        <v>18377662</v>
      </c>
      <c r="O1498" s="35">
        <v>364397318</v>
      </c>
      <c r="P1498" s="35">
        <v>451682798</v>
      </c>
      <c r="Q1498" s="35">
        <v>275531068</v>
      </c>
      <c r="R1498" s="35">
        <v>2277451</v>
      </c>
    </row>
    <row r="1499" spans="1:18" ht="13.5" customHeight="1">
      <c r="A1499" s="20">
        <v>1495</v>
      </c>
      <c r="B1499" s="45" t="s">
        <v>302</v>
      </c>
      <c r="C1499" s="44" t="s">
        <v>73</v>
      </c>
      <c r="D1499" s="45" t="s">
        <v>392</v>
      </c>
      <c r="E1499" s="20">
        <v>85</v>
      </c>
      <c r="F1499" s="20">
        <v>2016</v>
      </c>
      <c r="G1499" s="20">
        <v>1</v>
      </c>
      <c r="H1499" s="20" t="s">
        <v>206</v>
      </c>
      <c r="I1499" s="20" t="s">
        <v>43</v>
      </c>
      <c r="J1499" s="20">
        <v>3</v>
      </c>
      <c r="K1499" s="35">
        <v>52420896</v>
      </c>
      <c r="L1499" s="35">
        <v>-2215663</v>
      </c>
      <c r="M1499" s="35">
        <v>-1872999</v>
      </c>
      <c r="N1499" s="35">
        <v>-7386956</v>
      </c>
      <c r="O1499" s="35">
        <v>368237928</v>
      </c>
      <c r="P1499" s="35">
        <v>476892260</v>
      </c>
      <c r="Q1499" s="35">
        <v>297970844</v>
      </c>
      <c r="R1499" s="35">
        <v>2277451</v>
      </c>
    </row>
    <row r="1500" spans="1:18" ht="13.5" customHeight="1">
      <c r="A1500" s="20">
        <v>1496</v>
      </c>
      <c r="B1500" s="45" t="s">
        <v>302</v>
      </c>
      <c r="C1500" s="44" t="s">
        <v>73</v>
      </c>
      <c r="D1500" s="45" t="s">
        <v>392</v>
      </c>
      <c r="E1500" s="20">
        <v>85</v>
      </c>
      <c r="F1500" s="20">
        <v>2016</v>
      </c>
      <c r="G1500" s="20">
        <v>2</v>
      </c>
      <c r="H1500" s="20" t="s">
        <v>207</v>
      </c>
      <c r="I1500" s="20" t="s">
        <v>44</v>
      </c>
      <c r="J1500" s="20">
        <v>6</v>
      </c>
      <c r="K1500" s="35">
        <v>107364799</v>
      </c>
      <c r="L1500" s="35">
        <v>-30184199</v>
      </c>
      <c r="M1500" s="35">
        <v>-30246243</v>
      </c>
      <c r="N1500" s="35">
        <v>-30648861</v>
      </c>
      <c r="O1500" s="35">
        <v>390681601</v>
      </c>
      <c r="P1500" s="35">
        <v>492537154</v>
      </c>
      <c r="Q1500" s="35">
        <v>352588579</v>
      </c>
      <c r="R1500" s="35">
        <v>2732443</v>
      </c>
    </row>
    <row r="1501" spans="1:18" ht="13.5" customHeight="1">
      <c r="A1501" s="20">
        <v>1497</v>
      </c>
      <c r="B1501" s="45" t="s">
        <v>302</v>
      </c>
      <c r="C1501" s="44" t="s">
        <v>73</v>
      </c>
      <c r="D1501" s="45" t="s">
        <v>392</v>
      </c>
      <c r="E1501" s="20">
        <v>85</v>
      </c>
      <c r="F1501" s="20">
        <v>2016</v>
      </c>
      <c r="G1501" s="20">
        <v>3</v>
      </c>
      <c r="H1501" s="20" t="s">
        <v>208</v>
      </c>
      <c r="I1501" s="20" t="s">
        <v>51</v>
      </c>
      <c r="J1501" s="20">
        <v>9</v>
      </c>
      <c r="K1501" s="35">
        <v>161043882</v>
      </c>
      <c r="L1501" s="35">
        <v>-40367625</v>
      </c>
      <c r="M1501" s="35">
        <v>-37402178</v>
      </c>
      <c r="N1501" s="35">
        <v>-24744326</v>
      </c>
      <c r="O1501" s="35">
        <v>399833403</v>
      </c>
      <c r="P1501" s="35">
        <v>506045108</v>
      </c>
      <c r="Q1501" s="35">
        <v>303054217</v>
      </c>
      <c r="R1501" s="35">
        <v>2740367</v>
      </c>
    </row>
    <row r="1502" spans="1:18" ht="13.5" customHeight="1">
      <c r="A1502" s="20">
        <v>1498</v>
      </c>
      <c r="B1502" s="45" t="s">
        <v>302</v>
      </c>
      <c r="C1502" s="44" t="s">
        <v>73</v>
      </c>
      <c r="D1502" s="45" t="s">
        <v>392</v>
      </c>
      <c r="E1502" s="20">
        <v>85</v>
      </c>
      <c r="F1502" s="20">
        <v>2016</v>
      </c>
      <c r="G1502" s="20">
        <v>4</v>
      </c>
      <c r="H1502" s="20" t="s">
        <v>209</v>
      </c>
      <c r="I1502" s="20" t="s">
        <v>46</v>
      </c>
      <c r="J1502" s="20">
        <v>12</v>
      </c>
      <c r="K1502" s="35">
        <v>219714112</v>
      </c>
      <c r="L1502" s="35">
        <v>-22818718</v>
      </c>
      <c r="M1502" s="35">
        <v>16898781</v>
      </c>
      <c r="N1502" s="35">
        <v>18553302</v>
      </c>
      <c r="O1502" s="35">
        <v>390240816</v>
      </c>
      <c r="P1502" s="35">
        <v>501373697</v>
      </c>
      <c r="Q1502" s="35">
        <v>252421149</v>
      </c>
      <c r="R1502" s="35">
        <v>2740367</v>
      </c>
    </row>
    <row r="1503" spans="1:18" ht="13.5" customHeight="1">
      <c r="A1503" s="20">
        <v>1499</v>
      </c>
      <c r="B1503" s="45" t="s">
        <v>302</v>
      </c>
      <c r="C1503" s="44" t="s">
        <v>73</v>
      </c>
      <c r="D1503" s="45" t="s">
        <v>392</v>
      </c>
      <c r="E1503" s="20">
        <v>85</v>
      </c>
      <c r="F1503" s="20">
        <v>2017</v>
      </c>
      <c r="G1503" s="20">
        <v>1</v>
      </c>
      <c r="H1503" s="20" t="s">
        <v>210</v>
      </c>
      <c r="I1503" s="20" t="s">
        <v>43</v>
      </c>
      <c r="J1503" s="20">
        <v>3</v>
      </c>
      <c r="K1503" s="35">
        <v>81310510</v>
      </c>
      <c r="L1503" s="35">
        <v>9446052</v>
      </c>
      <c r="M1503" s="35">
        <v>5161086</v>
      </c>
      <c r="N1503" s="35">
        <v>14467928</v>
      </c>
      <c r="O1503" s="35">
        <v>404781388</v>
      </c>
      <c r="P1503" s="35">
        <v>523759821</v>
      </c>
      <c r="Q1503" s="35">
        <v>260376094</v>
      </c>
      <c r="R1503" s="35">
        <v>2740367</v>
      </c>
    </row>
    <row r="1504" spans="1:18" ht="13.5" customHeight="1">
      <c r="A1504" s="20">
        <v>1500</v>
      </c>
      <c r="B1504" s="45" t="s">
        <v>302</v>
      </c>
      <c r="C1504" s="44" t="s">
        <v>73</v>
      </c>
      <c r="D1504" s="45" t="s">
        <v>392</v>
      </c>
      <c r="E1504" s="20">
        <v>85</v>
      </c>
      <c r="F1504" s="20">
        <v>2017</v>
      </c>
      <c r="G1504" s="20">
        <v>2</v>
      </c>
      <c r="H1504" s="20" t="s">
        <v>212</v>
      </c>
      <c r="I1504" s="20" t="s">
        <v>44</v>
      </c>
      <c r="J1504" s="20">
        <v>6</v>
      </c>
      <c r="K1504" s="35">
        <v>154839943</v>
      </c>
      <c r="L1504" s="35">
        <v>18160404</v>
      </c>
      <c r="M1504" s="35">
        <v>19732389</v>
      </c>
      <c r="N1504" s="35">
        <v>34802511</v>
      </c>
      <c r="O1504" s="35">
        <v>404381527</v>
      </c>
      <c r="P1504" s="35">
        <v>607490544</v>
      </c>
      <c r="Q1504" s="35">
        <v>417573092</v>
      </c>
      <c r="R1504" s="35">
        <v>2740367</v>
      </c>
    </row>
    <row r="1505" spans="1:18" ht="13.5" customHeight="1">
      <c r="A1505" s="20">
        <v>1501</v>
      </c>
      <c r="B1505" s="45" t="s">
        <v>302</v>
      </c>
      <c r="C1505" s="44" t="s">
        <v>232</v>
      </c>
      <c r="D1505" s="45" t="s">
        <v>392</v>
      </c>
      <c r="E1505" s="20">
        <v>85</v>
      </c>
      <c r="F1505" s="20">
        <v>2017</v>
      </c>
      <c r="G1505" s="20">
        <v>3</v>
      </c>
      <c r="H1505" s="20" t="s">
        <v>213</v>
      </c>
      <c r="I1505" s="20" t="s">
        <v>51</v>
      </c>
      <c r="J1505" s="20">
        <v>9</v>
      </c>
      <c r="K1505" s="35">
        <v>223668593</v>
      </c>
      <c r="L1505" s="35">
        <v>1093559</v>
      </c>
      <c r="M1505" s="35">
        <v>937905</v>
      </c>
      <c r="N1505" s="35">
        <v>13663847</v>
      </c>
      <c r="O1505" s="35">
        <v>386284846</v>
      </c>
      <c r="P1505" s="35">
        <v>809527366</v>
      </c>
      <c r="Q1505" s="35">
        <v>432186488</v>
      </c>
      <c r="R1505" s="35">
        <v>2745267</v>
      </c>
    </row>
    <row r="1506" spans="1:18" ht="13.5" customHeight="1">
      <c r="A1506" s="20">
        <v>1502</v>
      </c>
      <c r="B1506" s="45" t="s">
        <v>302</v>
      </c>
      <c r="C1506" s="44" t="s">
        <v>232</v>
      </c>
      <c r="D1506" s="45" t="s">
        <v>392</v>
      </c>
      <c r="E1506" s="20">
        <v>85</v>
      </c>
      <c r="F1506" s="20">
        <v>2017</v>
      </c>
      <c r="G1506" s="20">
        <v>4</v>
      </c>
      <c r="H1506" s="20" t="s">
        <v>211</v>
      </c>
      <c r="I1506" s="20" t="s">
        <v>46</v>
      </c>
      <c r="J1506" s="20">
        <v>12</v>
      </c>
      <c r="K1506" s="35">
        <v>299153305</v>
      </c>
      <c r="L1506" s="35">
        <v>-34032277</v>
      </c>
      <c r="M1506" s="35">
        <v>-34601409</v>
      </c>
      <c r="N1506" s="35">
        <v>-15782377</v>
      </c>
      <c r="O1506" s="35">
        <v>393651934</v>
      </c>
      <c r="P1506" s="35">
        <v>587290284</v>
      </c>
      <c r="Q1506" s="35">
        <v>430303529</v>
      </c>
      <c r="R1506" s="35">
        <v>2787888</v>
      </c>
    </row>
    <row r="1507" spans="1:18" ht="13.5" customHeight="1">
      <c r="A1507" s="20">
        <v>1503</v>
      </c>
      <c r="B1507" s="45" t="s">
        <v>302</v>
      </c>
      <c r="C1507" s="44" t="s">
        <v>232</v>
      </c>
      <c r="D1507" s="45" t="s">
        <v>392</v>
      </c>
      <c r="E1507" s="20">
        <v>85</v>
      </c>
      <c r="F1507" s="20">
        <v>2018</v>
      </c>
      <c r="G1507" s="20">
        <v>1</v>
      </c>
      <c r="H1507" s="20" t="s">
        <v>257</v>
      </c>
      <c r="I1507" s="20" t="s">
        <v>43</v>
      </c>
      <c r="J1507" s="20">
        <v>3</v>
      </c>
      <c r="K1507" s="35">
        <v>80642656</v>
      </c>
      <c r="L1507" s="35">
        <v>-2945913</v>
      </c>
      <c r="M1507" s="35">
        <v>-2001884</v>
      </c>
      <c r="N1507" s="35">
        <v>-834864</v>
      </c>
      <c r="O1507" s="35">
        <v>392270017</v>
      </c>
      <c r="P1507" s="35">
        <v>5625557929</v>
      </c>
      <c r="Q1507" s="35">
        <v>406406039</v>
      </c>
      <c r="R1507" s="35">
        <v>4336714</v>
      </c>
    </row>
    <row r="1508" spans="1:18" ht="13.5" customHeight="1">
      <c r="A1508" s="20">
        <v>1504</v>
      </c>
      <c r="B1508" s="45" t="s">
        <v>302</v>
      </c>
      <c r="C1508" s="44" t="s">
        <v>232</v>
      </c>
      <c r="D1508" s="45" t="s">
        <v>392</v>
      </c>
      <c r="E1508" s="20">
        <v>85</v>
      </c>
      <c r="F1508" s="20">
        <v>2018</v>
      </c>
      <c r="G1508" s="20">
        <v>2</v>
      </c>
      <c r="H1508" s="20" t="s">
        <v>264</v>
      </c>
      <c r="I1508" s="20" t="s">
        <v>44</v>
      </c>
      <c r="J1508" s="20">
        <v>6</v>
      </c>
      <c r="K1508" s="37">
        <v>162291526</v>
      </c>
      <c r="L1508" s="37">
        <v>-6345507</v>
      </c>
      <c r="M1508" s="37">
        <v>-3902287</v>
      </c>
      <c r="N1508" s="37">
        <v>-4550582</v>
      </c>
      <c r="O1508" s="37">
        <v>388121941</v>
      </c>
      <c r="P1508" s="37">
        <v>546157963</v>
      </c>
      <c r="Q1508" s="37">
        <v>406775394</v>
      </c>
      <c r="R1508" s="37">
        <v>4336714</v>
      </c>
    </row>
    <row r="1509" spans="1:18" ht="13.5" customHeight="1">
      <c r="A1509" s="20">
        <v>1505</v>
      </c>
      <c r="B1509" s="45" t="s">
        <v>302</v>
      </c>
      <c r="C1509" s="44" t="s">
        <v>232</v>
      </c>
      <c r="D1509" s="45" t="s">
        <v>392</v>
      </c>
      <c r="E1509" s="20">
        <v>85</v>
      </c>
      <c r="F1509" s="20">
        <v>2018</v>
      </c>
      <c r="G1509" s="20">
        <v>3</v>
      </c>
      <c r="H1509" s="20" t="s">
        <v>256</v>
      </c>
      <c r="I1509" s="20" t="s">
        <v>51</v>
      </c>
      <c r="J1509" s="20">
        <v>9</v>
      </c>
      <c r="K1509" s="37">
        <v>234300122</v>
      </c>
      <c r="L1509" s="37">
        <v>-14360678</v>
      </c>
      <c r="M1509" s="37">
        <v>-10373024</v>
      </c>
      <c r="N1509" s="37">
        <v>-10884086</v>
      </c>
      <c r="O1509" s="37">
        <v>386518628</v>
      </c>
      <c r="P1509" s="37">
        <v>545894946</v>
      </c>
      <c r="Q1509" s="37">
        <v>413333807</v>
      </c>
      <c r="R1509" s="37">
        <v>4336714</v>
      </c>
    </row>
    <row r="1510" spans="1:18" ht="13.5" customHeight="1">
      <c r="A1510" s="20">
        <v>1506</v>
      </c>
      <c r="B1510" s="45" t="s">
        <v>302</v>
      </c>
      <c r="C1510" s="44" t="s">
        <v>232</v>
      </c>
      <c r="D1510" s="45" t="s">
        <v>392</v>
      </c>
      <c r="E1510" s="20">
        <v>85</v>
      </c>
      <c r="F1510" s="20">
        <v>2018</v>
      </c>
      <c r="G1510" s="20">
        <v>4</v>
      </c>
      <c r="H1510" s="20" t="s">
        <v>265</v>
      </c>
      <c r="I1510" s="20" t="s">
        <v>46</v>
      </c>
      <c r="J1510" s="20">
        <v>12</v>
      </c>
      <c r="K1510" s="37">
        <v>308425456</v>
      </c>
      <c r="L1510" s="37">
        <v>-19508228</v>
      </c>
      <c r="M1510" s="37">
        <v>-8801726</v>
      </c>
      <c r="N1510" s="37">
        <v>-9241118</v>
      </c>
      <c r="O1510" s="37">
        <v>394488764</v>
      </c>
      <c r="P1510" s="37">
        <v>540736663</v>
      </c>
      <c r="Q1510" s="37">
        <v>406195574</v>
      </c>
      <c r="R1510" s="37">
        <v>4336715</v>
      </c>
    </row>
    <row r="1511" spans="1:18" ht="13.5" customHeight="1">
      <c r="A1511" s="20">
        <v>1507</v>
      </c>
      <c r="B1511" s="45" t="s">
        <v>302</v>
      </c>
      <c r="C1511" s="44" t="s">
        <v>232</v>
      </c>
      <c r="D1511" s="45" t="s">
        <v>392</v>
      </c>
      <c r="E1511" s="20">
        <v>85</v>
      </c>
      <c r="F1511" s="20">
        <v>2019</v>
      </c>
      <c r="G1511" s="20">
        <v>1</v>
      </c>
      <c r="H1511" s="20" t="s">
        <v>277</v>
      </c>
      <c r="I1511" s="20" t="s">
        <v>43</v>
      </c>
      <c r="J1511" s="20">
        <v>3</v>
      </c>
      <c r="K1511" s="37">
        <v>78511734</v>
      </c>
      <c r="L1511" s="37">
        <v>122822</v>
      </c>
      <c r="M1511" s="37">
        <v>3144725</v>
      </c>
      <c r="N1511" s="37">
        <v>2560746</v>
      </c>
      <c r="O1511" s="37">
        <v>419603074</v>
      </c>
      <c r="P1511" s="37">
        <v>597197946</v>
      </c>
      <c r="Q1511" s="37">
        <v>372159040</v>
      </c>
      <c r="R1511" s="37">
        <v>8053898</v>
      </c>
    </row>
    <row r="1512" spans="1:18" ht="13.5" customHeight="1">
      <c r="A1512" s="20">
        <v>1508</v>
      </c>
      <c r="B1512" s="45" t="s">
        <v>302</v>
      </c>
      <c r="C1512" s="44" t="s">
        <v>232</v>
      </c>
      <c r="D1512" s="45" t="s">
        <v>392</v>
      </c>
      <c r="E1512" s="20">
        <v>85</v>
      </c>
      <c r="F1512" s="20">
        <v>2019</v>
      </c>
      <c r="G1512" s="20">
        <v>2</v>
      </c>
      <c r="H1512" s="20" t="s">
        <v>278</v>
      </c>
      <c r="I1512" s="20" t="s">
        <v>44</v>
      </c>
      <c r="J1512" s="20">
        <v>6</v>
      </c>
      <c r="K1512" s="37">
        <v>160296268</v>
      </c>
      <c r="L1512" s="37">
        <v>9274050</v>
      </c>
      <c r="M1512" s="37">
        <v>9008887</v>
      </c>
      <c r="N1512" s="37">
        <v>8419793</v>
      </c>
      <c r="O1512" s="37">
        <v>417196191</v>
      </c>
      <c r="P1512" s="37">
        <v>577454527</v>
      </c>
      <c r="Q1512" s="37">
        <v>349675799</v>
      </c>
      <c r="R1512" s="37">
        <v>8053899</v>
      </c>
    </row>
    <row r="1513" spans="1:18" ht="13.5" customHeight="1">
      <c r="A1513" s="20">
        <v>1509</v>
      </c>
      <c r="B1513" s="45" t="s">
        <v>302</v>
      </c>
      <c r="C1513" s="44" t="s">
        <v>232</v>
      </c>
      <c r="D1513" s="45" t="s">
        <v>392</v>
      </c>
      <c r="E1513" s="20">
        <v>85</v>
      </c>
      <c r="F1513" s="46">
        <v>2020</v>
      </c>
      <c r="G1513" s="46">
        <v>1</v>
      </c>
      <c r="H1513" s="47" t="s">
        <v>309</v>
      </c>
      <c r="I1513" s="47" t="s">
        <v>43</v>
      </c>
      <c r="J1513" s="46">
        <v>3</v>
      </c>
      <c r="K1513" s="37">
        <v>63695766</v>
      </c>
      <c r="L1513" s="37">
        <v>9382279</v>
      </c>
      <c r="M1513" s="37">
        <v>8066889</v>
      </c>
      <c r="N1513" s="37">
        <v>8066889</v>
      </c>
      <c r="O1513" s="37">
        <v>366666132</v>
      </c>
      <c r="P1513" s="37">
        <v>491813770</v>
      </c>
      <c r="Q1513" s="37">
        <v>138832880</v>
      </c>
      <c r="R1513" s="37">
        <v>8053899</v>
      </c>
    </row>
    <row r="1514" spans="1:18" ht="13.5" customHeight="1">
      <c r="A1514" s="20">
        <v>1510</v>
      </c>
      <c r="B1514" s="45" t="s">
        <v>302</v>
      </c>
      <c r="C1514" s="44" t="s">
        <v>232</v>
      </c>
      <c r="D1514" s="45" t="s">
        <v>392</v>
      </c>
      <c r="E1514" s="20">
        <v>85</v>
      </c>
      <c r="F1514" s="46">
        <v>2020</v>
      </c>
      <c r="G1514" s="46">
        <v>2</v>
      </c>
      <c r="H1514" s="47" t="s">
        <v>310</v>
      </c>
      <c r="I1514" s="47" t="s">
        <v>44</v>
      </c>
      <c r="J1514" s="46">
        <v>6</v>
      </c>
      <c r="K1514" s="37">
        <v>120543345</v>
      </c>
      <c r="L1514" s="37">
        <v>28757176</v>
      </c>
      <c r="M1514" s="37">
        <v>23329257</v>
      </c>
      <c r="N1514" s="37">
        <v>23329257</v>
      </c>
      <c r="O1514" s="37">
        <v>358084630</v>
      </c>
      <c r="P1514" s="37">
        <v>495790665</v>
      </c>
      <c r="Q1514" s="37">
        <v>143655204</v>
      </c>
      <c r="R1514" s="37">
        <v>8053899</v>
      </c>
    </row>
    <row r="1515" spans="1:18" ht="13.5" customHeight="1">
      <c r="A1515" s="20">
        <v>1511</v>
      </c>
      <c r="B1515" s="45" t="s">
        <v>302</v>
      </c>
      <c r="C1515" s="44" t="s">
        <v>232</v>
      </c>
      <c r="D1515" s="45" t="s">
        <v>392</v>
      </c>
      <c r="E1515" s="20">
        <v>85</v>
      </c>
      <c r="F1515" s="46">
        <v>2020</v>
      </c>
      <c r="G1515" s="46">
        <v>3</v>
      </c>
      <c r="H1515" s="47" t="s">
        <v>311</v>
      </c>
      <c r="I1515" s="47" t="s">
        <v>51</v>
      </c>
      <c r="J1515" s="46">
        <v>9</v>
      </c>
      <c r="K1515" s="37">
        <v>179877441</v>
      </c>
      <c r="L1515" s="37">
        <v>34291342</v>
      </c>
      <c r="M1515" s="37">
        <v>28196487</v>
      </c>
      <c r="N1515" s="37">
        <v>28196487</v>
      </c>
      <c r="O1515" s="37">
        <v>351458406</v>
      </c>
      <c r="P1515" s="37">
        <v>510688423</v>
      </c>
      <c r="Q1515" s="37">
        <v>153685731</v>
      </c>
      <c r="R1515" s="37">
        <v>16107796</v>
      </c>
    </row>
    <row r="1516" spans="1:18" ht="13.5" customHeight="1">
      <c r="A1516" s="20">
        <v>1512</v>
      </c>
      <c r="B1516" s="45" t="s">
        <v>287</v>
      </c>
      <c r="C1516" s="21" t="s">
        <v>250</v>
      </c>
      <c r="D1516" s="45" t="s">
        <v>393</v>
      </c>
      <c r="E1516" s="20">
        <v>86</v>
      </c>
      <c r="F1516" s="20">
        <v>2015</v>
      </c>
      <c r="G1516" s="20">
        <v>1</v>
      </c>
      <c r="H1516" s="20" t="s">
        <v>202</v>
      </c>
      <c r="I1516" s="20" t="s">
        <v>43</v>
      </c>
      <c r="J1516" s="20">
        <v>3</v>
      </c>
      <c r="K1516" s="35">
        <v>970900</v>
      </c>
      <c r="L1516" s="35">
        <v>184996</v>
      </c>
      <c r="M1516" s="35">
        <v>149955</v>
      </c>
      <c r="N1516" s="35">
        <v>149955</v>
      </c>
      <c r="O1516" s="35">
        <v>470059</v>
      </c>
      <c r="P1516" s="35">
        <v>13070151</v>
      </c>
      <c r="Q1516" s="35">
        <v>6330707</v>
      </c>
      <c r="R1516" s="35">
        <v>3667172</v>
      </c>
    </row>
    <row r="1517" spans="1:18" ht="13.5" customHeight="1">
      <c r="A1517" s="20">
        <v>1513</v>
      </c>
      <c r="B1517" s="45" t="s">
        <v>287</v>
      </c>
      <c r="C1517" s="21" t="s">
        <v>250</v>
      </c>
      <c r="D1517" s="45" t="s">
        <v>393</v>
      </c>
      <c r="E1517" s="20">
        <v>86</v>
      </c>
      <c r="F1517" s="20">
        <v>2015</v>
      </c>
      <c r="G1517" s="20">
        <v>2</v>
      </c>
      <c r="H1517" s="20" t="s">
        <v>203</v>
      </c>
      <c r="I1517" s="54" t="s">
        <v>44</v>
      </c>
      <c r="J1517" s="20">
        <v>6</v>
      </c>
      <c r="K1517" s="35">
        <v>2353358</v>
      </c>
      <c r="L1517" s="35">
        <v>431221</v>
      </c>
      <c r="M1517" s="35">
        <v>396180</v>
      </c>
      <c r="N1517" s="35">
        <v>396180</v>
      </c>
      <c r="O1517" s="35">
        <v>470059</v>
      </c>
      <c r="P1517" s="35">
        <v>13070151</v>
      </c>
      <c r="Q1517" s="35">
        <v>6330707</v>
      </c>
      <c r="R1517" s="35">
        <v>3667172</v>
      </c>
    </row>
    <row r="1518" spans="1:18" ht="13.5" customHeight="1">
      <c r="A1518" s="20">
        <v>1514</v>
      </c>
      <c r="B1518" s="45" t="s">
        <v>287</v>
      </c>
      <c r="C1518" s="21" t="s">
        <v>250</v>
      </c>
      <c r="D1518" s="45" t="s">
        <v>393</v>
      </c>
      <c r="E1518" s="20">
        <v>86</v>
      </c>
      <c r="F1518" s="20">
        <v>2015</v>
      </c>
      <c r="G1518" s="20">
        <v>3</v>
      </c>
      <c r="H1518" s="20" t="s">
        <v>204</v>
      </c>
      <c r="I1518" s="54" t="s">
        <v>51</v>
      </c>
      <c r="J1518" s="20">
        <v>9</v>
      </c>
      <c r="K1518" s="35">
        <v>4164826</v>
      </c>
      <c r="L1518" s="35">
        <v>536322</v>
      </c>
      <c r="M1518" s="35">
        <v>355954</v>
      </c>
      <c r="N1518" s="35">
        <v>355954</v>
      </c>
      <c r="O1518" s="35">
        <v>463137</v>
      </c>
      <c r="P1518" s="35">
        <v>13990290</v>
      </c>
      <c r="Q1518" s="35">
        <v>7216242</v>
      </c>
      <c r="R1518" s="35">
        <v>3667172</v>
      </c>
    </row>
    <row r="1519" spans="1:18" ht="13.5" customHeight="1">
      <c r="A1519" s="20">
        <v>1515</v>
      </c>
      <c r="B1519" s="45" t="s">
        <v>287</v>
      </c>
      <c r="C1519" s="21" t="s">
        <v>250</v>
      </c>
      <c r="D1519" s="45" t="s">
        <v>393</v>
      </c>
      <c r="E1519" s="20">
        <v>86</v>
      </c>
      <c r="F1519" s="20">
        <v>2015</v>
      </c>
      <c r="G1519" s="20">
        <v>4</v>
      </c>
      <c r="H1519" s="20" t="s">
        <v>205</v>
      </c>
      <c r="I1519" s="54" t="s">
        <v>46</v>
      </c>
      <c r="J1519" s="20">
        <v>12</v>
      </c>
      <c r="K1519" s="35">
        <v>5807636</v>
      </c>
      <c r="L1519" s="35">
        <v>404113</v>
      </c>
      <c r="M1519" s="35">
        <v>283320</v>
      </c>
      <c r="N1519" s="35">
        <v>283320</v>
      </c>
      <c r="O1519" s="35">
        <v>479301</v>
      </c>
      <c r="P1519" s="35">
        <v>16133430</v>
      </c>
      <c r="Q1519" s="35">
        <v>9552054</v>
      </c>
      <c r="R1519" s="35">
        <v>3667172</v>
      </c>
    </row>
    <row r="1520" spans="1:18" ht="13.5" customHeight="1">
      <c r="A1520" s="20">
        <v>1516</v>
      </c>
      <c r="B1520" s="45" t="s">
        <v>287</v>
      </c>
      <c r="C1520" s="21" t="s">
        <v>250</v>
      </c>
      <c r="D1520" s="45" t="s">
        <v>393</v>
      </c>
      <c r="E1520" s="20">
        <v>86</v>
      </c>
      <c r="F1520" s="20">
        <v>2016</v>
      </c>
      <c r="G1520" s="20">
        <v>1</v>
      </c>
      <c r="H1520" s="20" t="s">
        <v>206</v>
      </c>
      <c r="I1520" s="54" t="s">
        <v>43</v>
      </c>
      <c r="J1520" s="20">
        <v>3</v>
      </c>
      <c r="K1520" s="35">
        <v>1320047</v>
      </c>
      <c r="L1520" s="35">
        <v>134662</v>
      </c>
      <c r="M1520" s="35">
        <v>115972</v>
      </c>
      <c r="N1520" s="35">
        <v>115972</v>
      </c>
      <c r="O1520" s="35">
        <v>465275</v>
      </c>
      <c r="P1520" s="35">
        <v>14414591</v>
      </c>
      <c r="Q1520" s="35">
        <v>7717243</v>
      </c>
      <c r="R1520" s="35">
        <v>3667172</v>
      </c>
    </row>
    <row r="1521" spans="1:18" ht="13.5" customHeight="1">
      <c r="A1521" s="20">
        <v>1517</v>
      </c>
      <c r="B1521" s="45" t="s">
        <v>287</v>
      </c>
      <c r="C1521" s="21" t="s">
        <v>250</v>
      </c>
      <c r="D1521" s="45" t="s">
        <v>393</v>
      </c>
      <c r="E1521" s="20">
        <v>86</v>
      </c>
      <c r="F1521" s="20">
        <v>2016</v>
      </c>
      <c r="G1521" s="20">
        <v>2</v>
      </c>
      <c r="H1521" s="20" t="s">
        <v>207</v>
      </c>
      <c r="I1521" s="54" t="s">
        <v>44</v>
      </c>
      <c r="J1521" s="20">
        <v>6</v>
      </c>
      <c r="K1521" s="35">
        <v>2734957</v>
      </c>
      <c r="L1521" s="35">
        <v>651430</v>
      </c>
      <c r="M1521" s="35">
        <v>492876</v>
      </c>
      <c r="N1521" s="35">
        <v>492876</v>
      </c>
      <c r="O1521" s="35">
        <v>456611</v>
      </c>
      <c r="P1521" s="35">
        <v>17595849</v>
      </c>
      <c r="Q1521" s="35">
        <v>10271699</v>
      </c>
      <c r="R1521" s="35">
        <v>3667172</v>
      </c>
    </row>
    <row r="1522" spans="1:18" ht="13.5" customHeight="1">
      <c r="A1522" s="20">
        <v>1518</v>
      </c>
      <c r="B1522" s="45" t="s">
        <v>287</v>
      </c>
      <c r="C1522" s="21" t="s">
        <v>250</v>
      </c>
      <c r="D1522" s="45" t="s">
        <v>393</v>
      </c>
      <c r="E1522" s="20">
        <v>86</v>
      </c>
      <c r="F1522" s="20">
        <v>2016</v>
      </c>
      <c r="G1522" s="20">
        <v>3</v>
      </c>
      <c r="H1522" s="20" t="s">
        <v>208</v>
      </c>
      <c r="I1522" s="54" t="s">
        <v>45</v>
      </c>
      <c r="J1522" s="20">
        <v>9</v>
      </c>
      <c r="K1522" s="35">
        <v>4197525</v>
      </c>
      <c r="L1522" s="35">
        <v>914702</v>
      </c>
      <c r="M1522" s="35">
        <v>715392</v>
      </c>
      <c r="N1522" s="35">
        <v>715392</v>
      </c>
      <c r="O1522" s="35">
        <v>563904</v>
      </c>
      <c r="P1522" s="35">
        <v>17455590</v>
      </c>
      <c r="Q1522" s="35">
        <v>10127686</v>
      </c>
      <c r="R1522" s="35">
        <v>3667172</v>
      </c>
    </row>
    <row r="1523" spans="1:18" ht="13.5" customHeight="1">
      <c r="A1523" s="20">
        <v>1519</v>
      </c>
      <c r="B1523" s="45" t="s">
        <v>287</v>
      </c>
      <c r="C1523" s="21" t="s">
        <v>250</v>
      </c>
      <c r="D1523" s="45" t="s">
        <v>393</v>
      </c>
      <c r="E1523" s="20">
        <v>86</v>
      </c>
      <c r="F1523" s="20">
        <v>2016</v>
      </c>
      <c r="G1523" s="20">
        <v>4</v>
      </c>
      <c r="H1523" s="20" t="s">
        <v>209</v>
      </c>
      <c r="I1523" s="20" t="s">
        <v>46</v>
      </c>
      <c r="J1523" s="20">
        <v>12</v>
      </c>
      <c r="K1523" s="35">
        <v>5658397</v>
      </c>
      <c r="L1523" s="35">
        <v>1142880</v>
      </c>
      <c r="M1523" s="35">
        <v>944461</v>
      </c>
      <c r="N1523" s="35">
        <v>1175474</v>
      </c>
      <c r="O1523" s="35">
        <v>569572</v>
      </c>
      <c r="P1523" s="35">
        <v>19298231</v>
      </c>
      <c r="Q1523" s="35">
        <v>11446289</v>
      </c>
      <c r="R1523" s="35">
        <v>3667172</v>
      </c>
    </row>
    <row r="1524" spans="1:18" ht="13.5" customHeight="1">
      <c r="A1524" s="20">
        <v>1520</v>
      </c>
      <c r="B1524" s="45" t="s">
        <v>287</v>
      </c>
      <c r="C1524" s="21" t="s">
        <v>250</v>
      </c>
      <c r="D1524" s="45" t="s">
        <v>393</v>
      </c>
      <c r="E1524" s="20">
        <v>86</v>
      </c>
      <c r="F1524" s="20">
        <v>2017</v>
      </c>
      <c r="G1524" s="20">
        <v>1</v>
      </c>
      <c r="H1524" s="20" t="s">
        <v>210</v>
      </c>
      <c r="I1524" s="20" t="s">
        <v>43</v>
      </c>
      <c r="J1524" s="20">
        <v>3</v>
      </c>
      <c r="K1524" s="35">
        <v>2005267</v>
      </c>
      <c r="L1524" s="35">
        <v>162935</v>
      </c>
      <c r="M1524" s="35">
        <v>122267</v>
      </c>
      <c r="N1524" s="35">
        <v>122267</v>
      </c>
      <c r="O1524" s="35">
        <v>552025</v>
      </c>
      <c r="P1524" s="35">
        <v>18706099</v>
      </c>
      <c r="Q1524" s="35">
        <v>10823400</v>
      </c>
      <c r="R1524" s="35">
        <v>3667172</v>
      </c>
    </row>
    <row r="1525" spans="1:18" ht="13.5" customHeight="1">
      <c r="A1525" s="20">
        <v>1521</v>
      </c>
      <c r="B1525" s="45" t="s">
        <v>287</v>
      </c>
      <c r="C1525" s="21" t="s">
        <v>250</v>
      </c>
      <c r="D1525" s="45" t="s">
        <v>393</v>
      </c>
      <c r="E1525" s="20">
        <v>86</v>
      </c>
      <c r="F1525" s="20">
        <v>2017</v>
      </c>
      <c r="G1525" s="20">
        <v>2</v>
      </c>
      <c r="H1525" s="20" t="s">
        <v>212</v>
      </c>
      <c r="I1525" s="20" t="s">
        <v>44</v>
      </c>
      <c r="J1525" s="20">
        <v>6</v>
      </c>
      <c r="K1525" s="35">
        <v>3490329</v>
      </c>
      <c r="L1525" s="35">
        <v>483502</v>
      </c>
      <c r="M1525" s="35">
        <v>387456</v>
      </c>
      <c r="N1525" s="35">
        <v>387456</v>
      </c>
      <c r="O1525" s="35">
        <v>707938</v>
      </c>
      <c r="P1525" s="35">
        <v>17970900</v>
      </c>
      <c r="Q1525" s="35">
        <v>9712581</v>
      </c>
      <c r="R1525" s="35">
        <v>3667172</v>
      </c>
    </row>
    <row r="1526" spans="1:18" ht="13.5" customHeight="1">
      <c r="A1526" s="20">
        <v>1522</v>
      </c>
      <c r="B1526" s="45" t="s">
        <v>287</v>
      </c>
      <c r="C1526" s="21" t="s">
        <v>250</v>
      </c>
      <c r="D1526" s="45" t="s">
        <v>393</v>
      </c>
      <c r="E1526" s="20">
        <v>86</v>
      </c>
      <c r="F1526" s="20">
        <v>2017</v>
      </c>
      <c r="G1526" s="20">
        <v>3</v>
      </c>
      <c r="H1526" s="20" t="s">
        <v>213</v>
      </c>
      <c r="I1526" s="20" t="s">
        <v>51</v>
      </c>
      <c r="J1526" s="20">
        <v>9</v>
      </c>
      <c r="K1526" s="35">
        <v>4994612</v>
      </c>
      <c r="L1526" s="35">
        <v>553893</v>
      </c>
      <c r="M1526" s="35">
        <v>401240</v>
      </c>
      <c r="N1526" s="35">
        <v>401240</v>
      </c>
      <c r="O1526" s="35">
        <v>709887</v>
      </c>
      <c r="P1526" s="35">
        <v>16666603</v>
      </c>
      <c r="Q1526" s="35">
        <v>8542384</v>
      </c>
      <c r="R1526" s="35">
        <v>3667172</v>
      </c>
    </row>
    <row r="1527" spans="1:18" ht="13.5" customHeight="1">
      <c r="A1527" s="20">
        <v>1523</v>
      </c>
      <c r="B1527" s="45" t="s">
        <v>287</v>
      </c>
      <c r="C1527" s="21" t="s">
        <v>250</v>
      </c>
      <c r="D1527" s="45" t="s">
        <v>393</v>
      </c>
      <c r="E1527" s="20">
        <v>86</v>
      </c>
      <c r="F1527" s="20">
        <v>2017</v>
      </c>
      <c r="G1527" s="20">
        <v>4</v>
      </c>
      <c r="H1527" s="20" t="s">
        <v>211</v>
      </c>
      <c r="I1527" s="20" t="s">
        <v>46</v>
      </c>
      <c r="J1527" s="20">
        <v>12</v>
      </c>
      <c r="K1527" s="35">
        <v>6660744</v>
      </c>
      <c r="L1527" s="35">
        <v>854273</v>
      </c>
      <c r="M1527" s="35">
        <v>661878</v>
      </c>
      <c r="N1527" s="35">
        <v>524416</v>
      </c>
      <c r="O1527" s="35">
        <v>869351</v>
      </c>
      <c r="P1527" s="35">
        <v>18571052</v>
      </c>
      <c r="Q1527" s="35">
        <v>10414726</v>
      </c>
      <c r="R1527" s="35">
        <v>3667172</v>
      </c>
    </row>
    <row r="1528" spans="1:18" ht="13.5" customHeight="1">
      <c r="A1528" s="20">
        <v>1524</v>
      </c>
      <c r="B1528" s="45" t="s">
        <v>287</v>
      </c>
      <c r="C1528" s="21" t="s">
        <v>250</v>
      </c>
      <c r="D1528" s="45" t="s">
        <v>393</v>
      </c>
      <c r="E1528" s="20">
        <v>86</v>
      </c>
      <c r="F1528" s="20">
        <v>2018</v>
      </c>
      <c r="G1528" s="20">
        <v>1</v>
      </c>
      <c r="H1528" s="20" t="s">
        <v>257</v>
      </c>
      <c r="I1528" s="20" t="s">
        <v>43</v>
      </c>
      <c r="J1528" s="20">
        <v>3</v>
      </c>
      <c r="K1528" s="35">
        <v>3735602</v>
      </c>
      <c r="L1528" s="35">
        <v>231716</v>
      </c>
      <c r="M1528" s="35">
        <v>190360</v>
      </c>
      <c r="N1528" s="35">
        <v>190360</v>
      </c>
      <c r="O1528" s="35">
        <v>848451</v>
      </c>
      <c r="P1528" s="35">
        <v>17106430</v>
      </c>
      <c r="Q1528" s="35">
        <v>8673037</v>
      </c>
      <c r="R1528" s="35">
        <v>3667172</v>
      </c>
    </row>
    <row r="1529" spans="1:18" ht="13.5" customHeight="1">
      <c r="A1529" s="20">
        <v>1525</v>
      </c>
      <c r="B1529" s="45" t="s">
        <v>287</v>
      </c>
      <c r="C1529" s="21" t="s">
        <v>250</v>
      </c>
      <c r="D1529" s="45" t="s">
        <v>393</v>
      </c>
      <c r="E1529" s="20">
        <v>86</v>
      </c>
      <c r="F1529" s="20">
        <v>2018</v>
      </c>
      <c r="G1529" s="20">
        <v>2</v>
      </c>
      <c r="H1529" s="20" t="s">
        <v>264</v>
      </c>
      <c r="I1529" s="20" t="s">
        <v>44</v>
      </c>
      <c r="J1529" s="20">
        <v>6</v>
      </c>
      <c r="K1529" s="37">
        <v>4770064</v>
      </c>
      <c r="L1529" s="37">
        <v>527532</v>
      </c>
      <c r="M1529" s="37">
        <v>382460</v>
      </c>
      <c r="N1529" s="37">
        <v>382460</v>
      </c>
      <c r="O1529" s="37">
        <v>1427377</v>
      </c>
      <c r="P1529" s="37">
        <v>17450505</v>
      </c>
      <c r="Q1529" s="37">
        <v>8932548</v>
      </c>
      <c r="R1529" s="37">
        <v>3667172</v>
      </c>
    </row>
    <row r="1530" spans="1:18" ht="13.5" customHeight="1">
      <c r="A1530" s="20">
        <v>1526</v>
      </c>
      <c r="B1530" s="45" t="s">
        <v>287</v>
      </c>
      <c r="C1530" s="21" t="s">
        <v>250</v>
      </c>
      <c r="D1530" s="45" t="s">
        <v>393</v>
      </c>
      <c r="E1530" s="20">
        <v>86</v>
      </c>
      <c r="F1530" s="20">
        <v>2018</v>
      </c>
      <c r="G1530" s="20">
        <v>3</v>
      </c>
      <c r="H1530" s="20" t="s">
        <v>256</v>
      </c>
      <c r="I1530" s="20" t="s">
        <v>51</v>
      </c>
      <c r="J1530" s="20">
        <v>9</v>
      </c>
      <c r="K1530" s="37">
        <v>4770064</v>
      </c>
      <c r="L1530" s="37">
        <v>527532</v>
      </c>
      <c r="M1530" s="37">
        <v>382460</v>
      </c>
      <c r="N1530" s="37">
        <v>382460</v>
      </c>
      <c r="O1530" s="37">
        <v>1619271</v>
      </c>
      <c r="P1530" s="37">
        <v>17182298</v>
      </c>
      <c r="Q1530" s="37">
        <v>8828061</v>
      </c>
      <c r="R1530" s="37">
        <v>3667172</v>
      </c>
    </row>
    <row r="1531" spans="1:18" ht="13.5" customHeight="1">
      <c r="A1531" s="20">
        <v>1527</v>
      </c>
      <c r="B1531" s="45" t="s">
        <v>287</v>
      </c>
      <c r="C1531" s="21" t="s">
        <v>250</v>
      </c>
      <c r="D1531" s="45" t="s">
        <v>393</v>
      </c>
      <c r="E1531" s="20">
        <v>86</v>
      </c>
      <c r="F1531" s="20">
        <v>2018</v>
      </c>
      <c r="G1531" s="20">
        <v>4</v>
      </c>
      <c r="H1531" s="20" t="s">
        <v>265</v>
      </c>
      <c r="I1531" s="20" t="s">
        <v>46</v>
      </c>
      <c r="J1531" s="20">
        <v>12</v>
      </c>
      <c r="K1531" s="37">
        <v>8024579</v>
      </c>
      <c r="L1531" s="37">
        <v>958199</v>
      </c>
      <c r="M1531" s="37">
        <v>736279</v>
      </c>
      <c r="N1531" s="37">
        <v>746141</v>
      </c>
      <c r="O1531" s="37">
        <v>1740211</v>
      </c>
      <c r="P1531" s="37">
        <v>17052479</v>
      </c>
      <c r="Q1531" s="37">
        <v>8568906</v>
      </c>
      <c r="R1531" s="37">
        <v>3667172</v>
      </c>
    </row>
    <row r="1532" spans="1:18" ht="13.5" customHeight="1">
      <c r="A1532" s="20">
        <v>1528</v>
      </c>
      <c r="B1532" s="45" t="s">
        <v>287</v>
      </c>
      <c r="C1532" s="21" t="s">
        <v>250</v>
      </c>
      <c r="D1532" s="45" t="s">
        <v>393</v>
      </c>
      <c r="E1532" s="20">
        <v>86</v>
      </c>
      <c r="F1532" s="20">
        <v>2019</v>
      </c>
      <c r="G1532" s="20">
        <v>1</v>
      </c>
      <c r="H1532" s="20" t="s">
        <v>277</v>
      </c>
      <c r="I1532" s="20" t="s">
        <v>43</v>
      </c>
      <c r="J1532" s="20">
        <v>3</v>
      </c>
      <c r="K1532" s="37">
        <v>3057971</v>
      </c>
      <c r="L1532" s="37">
        <v>328850</v>
      </c>
      <c r="M1532" s="37">
        <v>256503</v>
      </c>
      <c r="N1532" s="37">
        <v>250025</v>
      </c>
      <c r="O1532" s="37">
        <v>1887834</v>
      </c>
      <c r="P1532" s="37">
        <v>19582497</v>
      </c>
      <c r="Q1532" s="37">
        <v>10848899</v>
      </c>
      <c r="R1532" s="37">
        <v>3667172</v>
      </c>
    </row>
    <row r="1533" spans="1:18" ht="13.5" customHeight="1">
      <c r="A1533" s="20">
        <v>1529</v>
      </c>
      <c r="B1533" s="45" t="s">
        <v>287</v>
      </c>
      <c r="C1533" s="21" t="s">
        <v>250</v>
      </c>
      <c r="D1533" s="45" t="s">
        <v>393</v>
      </c>
      <c r="E1533" s="20">
        <v>86</v>
      </c>
      <c r="F1533" s="20">
        <v>2019</v>
      </c>
      <c r="G1533" s="20">
        <v>2</v>
      </c>
      <c r="H1533" s="20" t="s">
        <v>278</v>
      </c>
      <c r="I1533" s="20" t="s">
        <v>44</v>
      </c>
      <c r="J1533" s="20">
        <v>6</v>
      </c>
      <c r="K1533" s="37">
        <v>5418062</v>
      </c>
      <c r="L1533" s="37">
        <v>639903</v>
      </c>
      <c r="M1533" s="37">
        <v>479432</v>
      </c>
      <c r="N1533" s="37">
        <v>489345</v>
      </c>
      <c r="O1533" s="37">
        <v>1952368</v>
      </c>
      <c r="P1533" s="37">
        <v>19452872</v>
      </c>
      <c r="Q1533" s="37">
        <v>10479953</v>
      </c>
      <c r="R1533" s="37">
        <v>3667172</v>
      </c>
    </row>
    <row r="1534" spans="1:18" ht="13.5" customHeight="1">
      <c r="A1534" s="20">
        <v>1530</v>
      </c>
      <c r="B1534" s="45" t="s">
        <v>287</v>
      </c>
      <c r="C1534" s="21" t="s">
        <v>250</v>
      </c>
      <c r="D1534" s="45" t="s">
        <v>393</v>
      </c>
      <c r="E1534" s="20">
        <v>86</v>
      </c>
      <c r="F1534" s="20">
        <v>2019</v>
      </c>
      <c r="G1534" s="20">
        <v>3</v>
      </c>
      <c r="H1534" s="20" t="s">
        <v>279</v>
      </c>
      <c r="I1534" s="20" t="s">
        <v>51</v>
      </c>
      <c r="J1534" s="20">
        <v>9</v>
      </c>
      <c r="K1534" s="37">
        <v>7288198</v>
      </c>
      <c r="L1534" s="37">
        <v>840308</v>
      </c>
      <c r="M1534" s="37">
        <v>652024</v>
      </c>
      <c r="N1534" s="37">
        <v>661937</v>
      </c>
      <c r="O1534" s="37">
        <v>2080187</v>
      </c>
      <c r="P1534" s="37">
        <v>19250087</v>
      </c>
      <c r="Q1534" s="37">
        <v>10114490</v>
      </c>
      <c r="R1534" s="37">
        <v>3667172</v>
      </c>
    </row>
    <row r="1535" spans="1:18" ht="13.5" customHeight="1">
      <c r="A1535" s="20">
        <v>1531</v>
      </c>
      <c r="B1535" s="45" t="s">
        <v>287</v>
      </c>
      <c r="C1535" s="21" t="s">
        <v>250</v>
      </c>
      <c r="D1535" s="45" t="s">
        <v>393</v>
      </c>
      <c r="E1535" s="20">
        <v>86</v>
      </c>
      <c r="F1535" s="20">
        <v>2019</v>
      </c>
      <c r="G1535" s="20">
        <v>4</v>
      </c>
      <c r="H1535" s="20" t="s">
        <v>281</v>
      </c>
      <c r="I1535" s="20" t="s">
        <v>46</v>
      </c>
      <c r="J1535" s="20">
        <v>12</v>
      </c>
      <c r="K1535" s="37">
        <v>9341529</v>
      </c>
      <c r="L1535" s="37">
        <v>951112</v>
      </c>
      <c r="M1535" s="37">
        <v>741804</v>
      </c>
      <c r="N1535" s="37">
        <v>741804</v>
      </c>
      <c r="O1535" s="37">
        <v>2266138</v>
      </c>
      <c r="P1535" s="37">
        <v>17942357</v>
      </c>
      <c r="Q1535" s="37">
        <v>9083845</v>
      </c>
      <c r="R1535" s="37">
        <v>3667172</v>
      </c>
    </row>
    <row r="1536" spans="1:18" ht="13.5" customHeight="1">
      <c r="A1536" s="20">
        <v>1532</v>
      </c>
      <c r="B1536" s="45" t="s">
        <v>287</v>
      </c>
      <c r="C1536" s="21" t="s">
        <v>250</v>
      </c>
      <c r="D1536" s="45" t="s">
        <v>393</v>
      </c>
      <c r="E1536" s="20">
        <v>86</v>
      </c>
      <c r="F1536" s="46">
        <v>2020</v>
      </c>
      <c r="G1536" s="46">
        <v>3</v>
      </c>
      <c r="H1536" s="47" t="s">
        <v>311</v>
      </c>
      <c r="I1536" s="47" t="s">
        <v>51</v>
      </c>
      <c r="J1536" s="46">
        <v>9</v>
      </c>
      <c r="K1536" s="37">
        <v>7665435</v>
      </c>
      <c r="L1536" s="37">
        <v>1009722</v>
      </c>
      <c r="M1536" s="37">
        <v>862549</v>
      </c>
      <c r="N1536" s="37">
        <v>862549</v>
      </c>
      <c r="O1536" s="37">
        <v>2773960</v>
      </c>
      <c r="P1536" s="37">
        <v>21993615</v>
      </c>
      <c r="Q1536" s="37">
        <v>13324267</v>
      </c>
      <c r="R1536" s="37">
        <v>3667172</v>
      </c>
    </row>
    <row r="1537" spans="1:18" ht="13.5" customHeight="1">
      <c r="A1537" s="20">
        <v>1533</v>
      </c>
      <c r="B1537" s="45" t="s">
        <v>287</v>
      </c>
      <c r="C1537" s="44" t="s">
        <v>14</v>
      </c>
      <c r="D1537" s="45" t="s">
        <v>394</v>
      </c>
      <c r="E1537" s="20">
        <v>87</v>
      </c>
      <c r="F1537" s="20">
        <v>2015</v>
      </c>
      <c r="G1537" s="20">
        <v>3</v>
      </c>
      <c r="H1537" s="20" t="s">
        <v>204</v>
      </c>
      <c r="I1537" s="54" t="s">
        <v>51</v>
      </c>
      <c r="J1537" s="20">
        <v>9</v>
      </c>
      <c r="K1537" s="35">
        <v>2933068</v>
      </c>
      <c r="L1537" s="35">
        <v>664167</v>
      </c>
      <c r="M1537" s="35">
        <v>564542</v>
      </c>
      <c r="N1537" s="35">
        <v>563091</v>
      </c>
      <c r="O1537" s="35">
        <v>698084</v>
      </c>
      <c r="P1537" s="35">
        <v>9106790</v>
      </c>
      <c r="Q1537" s="35">
        <v>4373930</v>
      </c>
      <c r="R1537" s="35">
        <v>1718665</v>
      </c>
    </row>
    <row r="1538" spans="1:18" ht="13.5" customHeight="1">
      <c r="A1538" s="20">
        <v>1534</v>
      </c>
      <c r="B1538" s="45" t="s">
        <v>287</v>
      </c>
      <c r="C1538" s="44" t="s">
        <v>14</v>
      </c>
      <c r="D1538" s="45" t="s">
        <v>394</v>
      </c>
      <c r="E1538" s="20">
        <v>87</v>
      </c>
      <c r="F1538" s="20">
        <v>2015</v>
      </c>
      <c r="G1538" s="20">
        <v>4</v>
      </c>
      <c r="H1538" s="20" t="s">
        <v>205</v>
      </c>
      <c r="I1538" s="54" t="s">
        <v>46</v>
      </c>
      <c r="J1538" s="20">
        <v>12</v>
      </c>
      <c r="K1538" s="35">
        <v>3922982</v>
      </c>
      <c r="L1538" s="35">
        <v>328498</v>
      </c>
      <c r="M1538" s="35">
        <v>280919</v>
      </c>
      <c r="N1538" s="35">
        <v>276246</v>
      </c>
      <c r="O1538" s="35">
        <v>681293</v>
      </c>
      <c r="P1538" s="35">
        <v>8273420</v>
      </c>
      <c r="Q1538" s="35">
        <v>3814755</v>
      </c>
      <c r="R1538" s="35">
        <v>1718665</v>
      </c>
    </row>
    <row r="1539" spans="1:18" ht="13.5" customHeight="1">
      <c r="A1539" s="20">
        <v>1535</v>
      </c>
      <c r="B1539" s="45" t="s">
        <v>287</v>
      </c>
      <c r="C1539" s="44" t="s">
        <v>235</v>
      </c>
      <c r="D1539" s="45" t="s">
        <v>394</v>
      </c>
      <c r="E1539" s="20">
        <v>87</v>
      </c>
      <c r="F1539" s="20">
        <v>2016</v>
      </c>
      <c r="G1539" s="20">
        <v>1</v>
      </c>
      <c r="H1539" s="20" t="s">
        <v>206</v>
      </c>
      <c r="I1539" s="20" t="s">
        <v>43</v>
      </c>
      <c r="J1539" s="20">
        <v>3</v>
      </c>
      <c r="K1539" s="35">
        <v>956333</v>
      </c>
      <c r="L1539" s="35">
        <v>202674</v>
      </c>
      <c r="M1539" s="35">
        <v>172273</v>
      </c>
      <c r="N1539" s="35">
        <v>158269</v>
      </c>
      <c r="O1539" s="35">
        <v>704129</v>
      </c>
      <c r="P1539" s="35">
        <v>8728517</v>
      </c>
      <c r="Q1539" s="35">
        <v>4111583</v>
      </c>
      <c r="R1539" s="35">
        <v>1718665</v>
      </c>
    </row>
    <row r="1540" spans="1:18" ht="13.5" customHeight="1">
      <c r="A1540" s="20">
        <v>1536</v>
      </c>
      <c r="B1540" s="45" t="s">
        <v>287</v>
      </c>
      <c r="C1540" s="44" t="s">
        <v>235</v>
      </c>
      <c r="D1540" s="45" t="s">
        <v>394</v>
      </c>
      <c r="E1540" s="20">
        <v>87</v>
      </c>
      <c r="F1540" s="20">
        <v>2016</v>
      </c>
      <c r="G1540" s="20">
        <v>2</v>
      </c>
      <c r="H1540" s="20" t="s">
        <v>207</v>
      </c>
      <c r="I1540" s="20" t="s">
        <v>44</v>
      </c>
      <c r="J1540" s="20">
        <v>6</v>
      </c>
      <c r="K1540" s="35">
        <v>1930322</v>
      </c>
      <c r="L1540" s="35">
        <v>361570</v>
      </c>
      <c r="M1540" s="35">
        <v>307334</v>
      </c>
      <c r="N1540" s="35">
        <v>326679</v>
      </c>
      <c r="O1540" s="35">
        <v>695207</v>
      </c>
      <c r="P1540" s="35">
        <v>8996290</v>
      </c>
      <c r="Q1540" s="35">
        <v>4210946</v>
      </c>
      <c r="R1540" s="35">
        <v>1718665</v>
      </c>
    </row>
    <row r="1541" spans="1:18" ht="13.5" customHeight="1">
      <c r="A1541" s="20">
        <v>1537</v>
      </c>
      <c r="B1541" s="45" t="s">
        <v>287</v>
      </c>
      <c r="C1541" s="44" t="s">
        <v>14</v>
      </c>
      <c r="D1541" s="45" t="s">
        <v>394</v>
      </c>
      <c r="E1541" s="20">
        <v>87</v>
      </c>
      <c r="F1541" s="20">
        <v>2016</v>
      </c>
      <c r="G1541" s="20">
        <v>3</v>
      </c>
      <c r="H1541" s="20" t="s">
        <v>208</v>
      </c>
      <c r="I1541" s="54" t="s">
        <v>45</v>
      </c>
      <c r="J1541" s="20">
        <v>9</v>
      </c>
      <c r="K1541" s="35">
        <v>2932238</v>
      </c>
      <c r="L1541" s="35">
        <v>610413</v>
      </c>
      <c r="M1541" s="35">
        <v>518851</v>
      </c>
      <c r="N1541" s="35">
        <v>568601</v>
      </c>
      <c r="O1541" s="35">
        <v>694266</v>
      </c>
      <c r="P1541" s="35">
        <v>9228889</v>
      </c>
      <c r="Q1541" s="35">
        <v>4201623</v>
      </c>
      <c r="R1541" s="35">
        <v>1718665</v>
      </c>
    </row>
    <row r="1542" spans="1:18" ht="13.5" customHeight="1">
      <c r="A1542" s="20">
        <v>1538</v>
      </c>
      <c r="B1542" s="45" t="s">
        <v>287</v>
      </c>
      <c r="C1542" s="44" t="s">
        <v>14</v>
      </c>
      <c r="D1542" s="45" t="s">
        <v>394</v>
      </c>
      <c r="E1542" s="20">
        <v>87</v>
      </c>
      <c r="F1542" s="20">
        <v>2016</v>
      </c>
      <c r="G1542" s="20">
        <v>4</v>
      </c>
      <c r="H1542" s="20" t="s">
        <v>209</v>
      </c>
      <c r="I1542" s="20" t="s">
        <v>46</v>
      </c>
      <c r="J1542" s="20">
        <v>12</v>
      </c>
      <c r="K1542" s="35">
        <v>3958462</v>
      </c>
      <c r="L1542" s="35">
        <v>658643</v>
      </c>
      <c r="M1542" s="35">
        <v>561851</v>
      </c>
      <c r="N1542" s="35">
        <v>581065</v>
      </c>
      <c r="O1542" s="35">
        <v>757799</v>
      </c>
      <c r="P1542" s="35">
        <v>8580876</v>
      </c>
      <c r="Q1542" s="35">
        <v>3541146</v>
      </c>
      <c r="R1542" s="35">
        <v>1718665</v>
      </c>
    </row>
    <row r="1543" spans="1:18" ht="13.5" customHeight="1">
      <c r="A1543" s="20">
        <v>1539</v>
      </c>
      <c r="B1543" s="45" t="s">
        <v>287</v>
      </c>
      <c r="C1543" s="44" t="s">
        <v>14</v>
      </c>
      <c r="D1543" s="45" t="s">
        <v>394</v>
      </c>
      <c r="E1543" s="20">
        <v>87</v>
      </c>
      <c r="F1543" s="20">
        <v>2017</v>
      </c>
      <c r="G1543" s="20">
        <v>1</v>
      </c>
      <c r="H1543" s="20" t="s">
        <v>210</v>
      </c>
      <c r="I1543" s="20" t="s">
        <v>43</v>
      </c>
      <c r="J1543" s="20">
        <v>3</v>
      </c>
      <c r="K1543" s="35">
        <v>1067544</v>
      </c>
      <c r="L1543" s="35">
        <v>161983</v>
      </c>
      <c r="M1543" s="35">
        <v>137686</v>
      </c>
      <c r="N1543" s="35">
        <v>141794</v>
      </c>
      <c r="O1543" s="35">
        <v>752237</v>
      </c>
      <c r="P1543" s="35">
        <v>10305299</v>
      </c>
      <c r="Q1543" s="35">
        <v>4580236</v>
      </c>
      <c r="R1543" s="35">
        <v>2148165</v>
      </c>
    </row>
    <row r="1544" spans="1:18" ht="13.5" customHeight="1">
      <c r="A1544" s="20">
        <v>1540</v>
      </c>
      <c r="B1544" s="45" t="s">
        <v>287</v>
      </c>
      <c r="C1544" s="44" t="s">
        <v>235</v>
      </c>
      <c r="D1544" s="45" t="s">
        <v>394</v>
      </c>
      <c r="E1544" s="20">
        <v>87</v>
      </c>
      <c r="F1544" s="20">
        <v>2017</v>
      </c>
      <c r="G1544" s="20">
        <v>2</v>
      </c>
      <c r="H1544" s="20" t="s">
        <v>212</v>
      </c>
      <c r="I1544" s="20" t="s">
        <v>44</v>
      </c>
      <c r="J1544" s="20">
        <v>6</v>
      </c>
      <c r="K1544" s="35">
        <v>2158335</v>
      </c>
      <c r="L1544" s="35">
        <v>374999</v>
      </c>
      <c r="M1544" s="35">
        <v>318749</v>
      </c>
      <c r="N1544" s="35">
        <v>477577</v>
      </c>
      <c r="O1544" s="35">
        <v>744134</v>
      </c>
      <c r="P1544" s="35">
        <v>10631874</v>
      </c>
      <c r="Q1544" s="35">
        <v>4571028</v>
      </c>
      <c r="R1544" s="35">
        <v>2148165</v>
      </c>
    </row>
    <row r="1545" spans="1:18" ht="13.5" customHeight="1">
      <c r="A1545" s="20">
        <v>1541</v>
      </c>
      <c r="B1545" s="45" t="s">
        <v>287</v>
      </c>
      <c r="C1545" s="44" t="s">
        <v>235</v>
      </c>
      <c r="D1545" s="45" t="s">
        <v>394</v>
      </c>
      <c r="E1545" s="20">
        <v>87</v>
      </c>
      <c r="F1545" s="20">
        <v>2017</v>
      </c>
      <c r="G1545" s="20">
        <v>3</v>
      </c>
      <c r="H1545" s="20" t="s">
        <v>213</v>
      </c>
      <c r="I1545" s="20" t="s">
        <v>51</v>
      </c>
      <c r="J1545" s="20">
        <v>9</v>
      </c>
      <c r="K1545" s="35">
        <v>3262151</v>
      </c>
      <c r="L1545" s="35">
        <v>727869</v>
      </c>
      <c r="M1545" s="35">
        <v>618689</v>
      </c>
      <c r="N1545" s="35">
        <v>632336</v>
      </c>
      <c r="O1545" s="35">
        <v>750587</v>
      </c>
      <c r="P1545" s="35">
        <v>10355252</v>
      </c>
      <c r="Q1545" s="35">
        <v>4139647</v>
      </c>
      <c r="R1545" s="35">
        <v>2148165</v>
      </c>
    </row>
    <row r="1546" spans="1:18" ht="13.5" customHeight="1">
      <c r="A1546" s="20">
        <v>1542</v>
      </c>
      <c r="B1546" s="45" t="s">
        <v>287</v>
      </c>
      <c r="C1546" s="44" t="s">
        <v>235</v>
      </c>
      <c r="D1546" s="45" t="s">
        <v>394</v>
      </c>
      <c r="E1546" s="20">
        <v>87</v>
      </c>
      <c r="F1546" s="20">
        <v>2017</v>
      </c>
      <c r="G1546" s="20">
        <v>4</v>
      </c>
      <c r="H1546" s="20" t="s">
        <v>211</v>
      </c>
      <c r="I1546" s="20" t="s">
        <v>46</v>
      </c>
      <c r="J1546" s="20">
        <v>12</v>
      </c>
      <c r="K1546" s="35">
        <v>4419068</v>
      </c>
      <c r="L1546" s="35">
        <v>1099198</v>
      </c>
      <c r="M1546" s="35">
        <v>910707</v>
      </c>
      <c r="N1546" s="35">
        <v>966302</v>
      </c>
      <c r="O1546" s="35">
        <v>776463</v>
      </c>
      <c r="P1546" s="35">
        <v>10031774</v>
      </c>
      <c r="Q1546" s="35">
        <v>3566548</v>
      </c>
      <c r="R1546" s="35">
        <v>2148165</v>
      </c>
    </row>
    <row r="1547" spans="1:18" ht="13.5" customHeight="1">
      <c r="A1547" s="20">
        <v>1543</v>
      </c>
      <c r="B1547" s="45" t="s">
        <v>287</v>
      </c>
      <c r="C1547" s="44" t="s">
        <v>235</v>
      </c>
      <c r="D1547" s="45" t="s">
        <v>394</v>
      </c>
      <c r="E1547" s="20">
        <v>87</v>
      </c>
      <c r="F1547" s="20">
        <v>2018</v>
      </c>
      <c r="G1547" s="20">
        <v>1</v>
      </c>
      <c r="H1547" s="20" t="s">
        <v>257</v>
      </c>
      <c r="I1547" s="20" t="s">
        <v>43</v>
      </c>
      <c r="J1547" s="20">
        <v>3</v>
      </c>
      <c r="K1547" s="35">
        <v>1049881</v>
      </c>
      <c r="L1547" s="35">
        <v>132653</v>
      </c>
      <c r="M1547" s="35">
        <v>112755</v>
      </c>
      <c r="N1547" s="35">
        <v>122849</v>
      </c>
      <c r="O1547" s="35">
        <v>761840</v>
      </c>
      <c r="P1547" s="35">
        <v>11286843</v>
      </c>
      <c r="Q1547" s="35">
        <v>4698768</v>
      </c>
      <c r="R1547" s="35">
        <v>2148165</v>
      </c>
    </row>
    <row r="1548" spans="1:18" ht="13.5" customHeight="1">
      <c r="A1548" s="20">
        <v>1544</v>
      </c>
      <c r="B1548" s="45" t="s">
        <v>287</v>
      </c>
      <c r="C1548" s="21" t="s">
        <v>235</v>
      </c>
      <c r="D1548" s="45" t="s">
        <v>394</v>
      </c>
      <c r="E1548" s="20">
        <v>87</v>
      </c>
      <c r="F1548" s="20">
        <v>2018</v>
      </c>
      <c r="G1548" s="20">
        <v>2</v>
      </c>
      <c r="H1548" s="20" t="s">
        <v>264</v>
      </c>
      <c r="I1548" s="20" t="s">
        <v>44</v>
      </c>
      <c r="J1548" s="20">
        <v>6</v>
      </c>
      <c r="K1548" s="37">
        <v>2142388</v>
      </c>
      <c r="L1548" s="37">
        <v>428500</v>
      </c>
      <c r="M1548" s="37">
        <v>364225</v>
      </c>
      <c r="N1548" s="37">
        <v>362734</v>
      </c>
      <c r="O1548" s="37">
        <v>751472</v>
      </c>
      <c r="P1548" s="37">
        <v>10920559</v>
      </c>
      <c r="Q1548" s="37">
        <v>4264452</v>
      </c>
      <c r="R1548" s="37">
        <v>2148165</v>
      </c>
    </row>
    <row r="1549" spans="1:18" ht="13.5" customHeight="1">
      <c r="A1549" s="20">
        <v>1545</v>
      </c>
      <c r="B1549" s="45" t="s">
        <v>287</v>
      </c>
      <c r="C1549" s="21" t="s">
        <v>235</v>
      </c>
      <c r="D1549" s="45" t="s">
        <v>394</v>
      </c>
      <c r="E1549" s="20">
        <v>87</v>
      </c>
      <c r="F1549" s="20">
        <v>2018</v>
      </c>
      <c r="G1549" s="20">
        <v>3</v>
      </c>
      <c r="H1549" s="20" t="s">
        <v>256</v>
      </c>
      <c r="I1549" s="20" t="s">
        <v>51</v>
      </c>
      <c r="J1549" s="20">
        <v>9</v>
      </c>
      <c r="K1549" s="37">
        <v>3245553</v>
      </c>
      <c r="L1549" s="37">
        <v>613872</v>
      </c>
      <c r="M1549" s="37">
        <v>521791</v>
      </c>
      <c r="N1549" s="37">
        <v>515730</v>
      </c>
      <c r="O1549" s="37">
        <v>741256</v>
      </c>
      <c r="P1549" s="37">
        <v>10989721</v>
      </c>
      <c r="Q1549" s="37">
        <v>4180619</v>
      </c>
      <c r="R1549" s="37">
        <v>2148165</v>
      </c>
    </row>
    <row r="1550" spans="1:18" ht="13.5" customHeight="1">
      <c r="A1550" s="20">
        <v>1546</v>
      </c>
      <c r="B1550" s="45" t="s">
        <v>287</v>
      </c>
      <c r="C1550" s="21" t="s">
        <v>235</v>
      </c>
      <c r="D1550" s="45" t="s">
        <v>394</v>
      </c>
      <c r="E1550" s="20">
        <v>87</v>
      </c>
      <c r="F1550" s="20">
        <v>2018</v>
      </c>
      <c r="G1550" s="20">
        <v>4</v>
      </c>
      <c r="H1550" s="20" t="s">
        <v>265</v>
      </c>
      <c r="I1550" s="20" t="s">
        <v>46</v>
      </c>
      <c r="J1550" s="20">
        <v>12</v>
      </c>
      <c r="K1550" s="37">
        <v>4508631</v>
      </c>
      <c r="L1550" s="37">
        <v>490088</v>
      </c>
      <c r="M1550" s="37">
        <v>263593</v>
      </c>
      <c r="N1550" s="37">
        <v>107574</v>
      </c>
      <c r="O1550" s="37">
        <v>844736</v>
      </c>
      <c r="P1550" s="37">
        <v>11213280</v>
      </c>
      <c r="Q1550" s="37">
        <v>4840776</v>
      </c>
      <c r="R1550" s="37">
        <v>2148165</v>
      </c>
    </row>
    <row r="1551" spans="1:18" ht="13.5" customHeight="1">
      <c r="A1551" s="20">
        <v>1547</v>
      </c>
      <c r="B1551" s="45" t="s">
        <v>287</v>
      </c>
      <c r="C1551" s="21" t="s">
        <v>235</v>
      </c>
      <c r="D1551" s="45" t="s">
        <v>394</v>
      </c>
      <c r="E1551" s="20">
        <v>87</v>
      </c>
      <c r="F1551" s="20">
        <v>2019</v>
      </c>
      <c r="G1551" s="20">
        <v>1</v>
      </c>
      <c r="H1551" s="20" t="s">
        <v>277</v>
      </c>
      <c r="I1551" s="20" t="s">
        <v>43</v>
      </c>
      <c r="J1551" s="20">
        <v>3</v>
      </c>
      <c r="K1551" s="37">
        <v>1152984</v>
      </c>
      <c r="L1551" s="37">
        <v>76860</v>
      </c>
      <c r="M1551" s="37">
        <v>65331</v>
      </c>
      <c r="N1551" s="37">
        <v>64036</v>
      </c>
      <c r="O1551" s="37">
        <v>831483</v>
      </c>
      <c r="P1551" s="37">
        <v>12847364</v>
      </c>
      <c r="Q1551" s="37">
        <v>6410824</v>
      </c>
      <c r="R1551" s="37">
        <v>2148165</v>
      </c>
    </row>
    <row r="1552" spans="1:18" ht="13.5" customHeight="1">
      <c r="A1552" s="20">
        <v>1548</v>
      </c>
      <c r="B1552" s="45" t="s">
        <v>287</v>
      </c>
      <c r="C1552" s="21" t="s">
        <v>235</v>
      </c>
      <c r="D1552" s="45" t="s">
        <v>394</v>
      </c>
      <c r="E1552" s="20">
        <v>87</v>
      </c>
      <c r="F1552" s="20">
        <v>2019</v>
      </c>
      <c r="G1552" s="20">
        <v>2</v>
      </c>
      <c r="H1552" s="20" t="s">
        <v>278</v>
      </c>
      <c r="I1552" s="20" t="s">
        <v>44</v>
      </c>
      <c r="J1552" s="20">
        <v>6</v>
      </c>
      <c r="K1552" s="37">
        <v>2393842</v>
      </c>
      <c r="L1552" s="37">
        <v>120844</v>
      </c>
      <c r="M1552" s="37">
        <v>102718</v>
      </c>
      <c r="N1552" s="37">
        <v>98922</v>
      </c>
      <c r="O1552" s="37">
        <v>831264</v>
      </c>
      <c r="P1552" s="37">
        <v>12866862</v>
      </c>
      <c r="Q1552" s="37">
        <v>6481363</v>
      </c>
      <c r="R1552" s="37">
        <v>2148165</v>
      </c>
    </row>
    <row r="1553" spans="1:18" ht="13.5" customHeight="1">
      <c r="A1553" s="20">
        <v>1549</v>
      </c>
      <c r="B1553" s="45" t="s">
        <v>287</v>
      </c>
      <c r="C1553" s="21" t="s">
        <v>235</v>
      </c>
      <c r="D1553" s="45" t="s">
        <v>394</v>
      </c>
      <c r="E1553" s="20">
        <v>87</v>
      </c>
      <c r="F1553" s="20">
        <v>2019</v>
      </c>
      <c r="G1553" s="20">
        <v>3</v>
      </c>
      <c r="H1553" s="20" t="s">
        <v>279</v>
      </c>
      <c r="I1553" s="20" t="s">
        <v>51</v>
      </c>
      <c r="J1553" s="20">
        <v>9</v>
      </c>
      <c r="K1553" s="37">
        <v>3652777</v>
      </c>
      <c r="L1553" s="37">
        <v>402831</v>
      </c>
      <c r="M1553" s="37">
        <v>342406</v>
      </c>
      <c r="N1553" s="37">
        <v>336272</v>
      </c>
      <c r="O1553" s="37">
        <v>819565</v>
      </c>
      <c r="P1553" s="37">
        <v>12431538</v>
      </c>
      <c r="Q1553" s="37">
        <v>5808688</v>
      </c>
      <c r="R1553" s="37">
        <v>2148165</v>
      </c>
    </row>
    <row r="1554" spans="1:18" ht="13.5" customHeight="1">
      <c r="A1554" s="20">
        <v>1550</v>
      </c>
      <c r="B1554" s="45" t="s">
        <v>287</v>
      </c>
      <c r="C1554" s="21" t="s">
        <v>235</v>
      </c>
      <c r="D1554" s="45" t="s">
        <v>394</v>
      </c>
      <c r="E1554" s="20">
        <v>87</v>
      </c>
      <c r="F1554" s="20">
        <v>2019</v>
      </c>
      <c r="G1554" s="20">
        <v>4</v>
      </c>
      <c r="H1554" s="20" t="s">
        <v>281</v>
      </c>
      <c r="I1554" s="20" t="s">
        <v>46</v>
      </c>
      <c r="J1554" s="20">
        <v>12</v>
      </c>
      <c r="K1554" s="37">
        <v>4924052</v>
      </c>
      <c r="L1554" s="37">
        <v>923752</v>
      </c>
      <c r="M1554" s="37">
        <v>830714</v>
      </c>
      <c r="N1554" s="37">
        <v>819120</v>
      </c>
      <c r="O1554" s="37">
        <v>823626</v>
      </c>
      <c r="P1554" s="37">
        <v>12125823</v>
      </c>
      <c r="Q1554" s="37">
        <v>5009348</v>
      </c>
      <c r="R1554" s="37">
        <v>2148165</v>
      </c>
    </row>
    <row r="1555" spans="1:18" ht="13.5" customHeight="1">
      <c r="A1555" s="20">
        <v>1551</v>
      </c>
      <c r="B1555" s="45" t="s">
        <v>287</v>
      </c>
      <c r="C1555" s="21" t="s">
        <v>235</v>
      </c>
      <c r="D1555" s="45" t="s">
        <v>394</v>
      </c>
      <c r="E1555" s="20">
        <v>87</v>
      </c>
      <c r="F1555" s="46">
        <v>2020</v>
      </c>
      <c r="G1555" s="46">
        <v>1</v>
      </c>
      <c r="H1555" s="47" t="s">
        <v>309</v>
      </c>
      <c r="I1555" s="47" t="s">
        <v>43</v>
      </c>
      <c r="J1555" s="46">
        <v>3</v>
      </c>
      <c r="K1555" s="37">
        <v>1123159</v>
      </c>
      <c r="L1555" s="37">
        <v>37593</v>
      </c>
      <c r="M1555" s="37">
        <v>31954</v>
      </c>
      <c r="N1555" s="37">
        <v>4150</v>
      </c>
      <c r="O1555" s="37">
        <v>815147</v>
      </c>
      <c r="P1555" s="37">
        <v>13361692</v>
      </c>
      <c r="Q1555" s="37">
        <v>6202816</v>
      </c>
      <c r="R1555" s="37">
        <v>2148165</v>
      </c>
    </row>
    <row r="1556" spans="1:18" ht="13.5" customHeight="1">
      <c r="A1556" s="20">
        <v>1552</v>
      </c>
      <c r="B1556" s="45" t="s">
        <v>287</v>
      </c>
      <c r="C1556" s="21" t="s">
        <v>235</v>
      </c>
      <c r="D1556" s="45" t="s">
        <v>394</v>
      </c>
      <c r="E1556" s="20">
        <v>87</v>
      </c>
      <c r="F1556" s="46">
        <v>2020</v>
      </c>
      <c r="G1556" s="46">
        <v>2</v>
      </c>
      <c r="H1556" s="47" t="s">
        <v>310</v>
      </c>
      <c r="I1556" s="47" t="s">
        <v>44</v>
      </c>
      <c r="J1556" s="46">
        <v>6</v>
      </c>
      <c r="K1556" s="37">
        <v>2274855</v>
      </c>
      <c r="L1556" s="37">
        <v>218594</v>
      </c>
      <c r="M1556" s="37">
        <v>185805</v>
      </c>
      <c r="N1556" s="37">
        <v>171811</v>
      </c>
      <c r="O1556" s="37">
        <v>806999</v>
      </c>
      <c r="P1556" s="37">
        <v>13445552</v>
      </c>
      <c r="Q1556" s="37">
        <v>6118944</v>
      </c>
      <c r="R1556" s="37">
        <v>2148165</v>
      </c>
    </row>
    <row r="1557" spans="1:18" ht="13.5" customHeight="1">
      <c r="A1557" s="20">
        <v>1553</v>
      </c>
      <c r="B1557" s="45" t="s">
        <v>286</v>
      </c>
      <c r="C1557" s="44" t="s">
        <v>15</v>
      </c>
      <c r="D1557" s="45" t="s">
        <v>395</v>
      </c>
      <c r="E1557" s="20">
        <v>88</v>
      </c>
      <c r="F1557" s="20">
        <v>2015</v>
      </c>
      <c r="G1557" s="20">
        <v>1</v>
      </c>
      <c r="H1557" s="20" t="s">
        <v>202</v>
      </c>
      <c r="I1557" s="54" t="s">
        <v>43</v>
      </c>
      <c r="J1557" s="20">
        <v>3</v>
      </c>
      <c r="K1557" s="35">
        <v>73926</v>
      </c>
      <c r="L1557" s="35">
        <v>-116062</v>
      </c>
      <c r="M1557" s="35">
        <v>-116062</v>
      </c>
      <c r="N1557" s="35"/>
      <c r="O1557" s="35">
        <v>318123</v>
      </c>
      <c r="P1557" s="35">
        <v>3258638</v>
      </c>
      <c r="Q1557" s="35">
        <v>531812</v>
      </c>
      <c r="R1557" s="35">
        <v>385725</v>
      </c>
    </row>
    <row r="1558" spans="1:18" ht="13.5" customHeight="1">
      <c r="A1558" s="20">
        <v>1554</v>
      </c>
      <c r="B1558" s="45" t="s">
        <v>286</v>
      </c>
      <c r="C1558" s="44" t="s">
        <v>15</v>
      </c>
      <c r="D1558" s="45" t="s">
        <v>395</v>
      </c>
      <c r="E1558" s="20">
        <v>88</v>
      </c>
      <c r="F1558" s="20">
        <v>2015</v>
      </c>
      <c r="G1558" s="20">
        <v>2</v>
      </c>
      <c r="H1558" s="20" t="s">
        <v>203</v>
      </c>
      <c r="I1558" s="54" t="s">
        <v>44</v>
      </c>
      <c r="J1558" s="51">
        <v>6</v>
      </c>
      <c r="K1558" s="35">
        <v>444373</v>
      </c>
      <c r="L1558" s="35">
        <v>-167017</v>
      </c>
      <c r="M1558" s="35">
        <v>-167017</v>
      </c>
      <c r="N1558" s="35"/>
      <c r="O1558" s="35">
        <v>305854</v>
      </c>
      <c r="P1558" s="35">
        <v>3862073</v>
      </c>
      <c r="Q1558" s="35">
        <v>633617</v>
      </c>
      <c r="R1558" s="35">
        <v>385725</v>
      </c>
    </row>
    <row r="1559" spans="1:18" ht="13.5" customHeight="1">
      <c r="A1559" s="20">
        <v>1555</v>
      </c>
      <c r="B1559" s="45" t="s">
        <v>286</v>
      </c>
      <c r="C1559" s="44" t="s">
        <v>15</v>
      </c>
      <c r="D1559" s="45" t="s">
        <v>395</v>
      </c>
      <c r="E1559" s="20">
        <v>88</v>
      </c>
      <c r="F1559" s="20">
        <v>2015</v>
      </c>
      <c r="G1559" s="20">
        <v>3</v>
      </c>
      <c r="H1559" s="20" t="s">
        <v>204</v>
      </c>
      <c r="I1559" s="54" t="s">
        <v>51</v>
      </c>
      <c r="J1559" s="20">
        <v>9</v>
      </c>
      <c r="K1559" s="35">
        <v>1275248</v>
      </c>
      <c r="L1559" s="35">
        <v>5586</v>
      </c>
      <c r="M1559" s="35">
        <v>3910</v>
      </c>
      <c r="N1559" s="35"/>
      <c r="O1559" s="35">
        <v>296749</v>
      </c>
      <c r="P1559" s="35">
        <v>4295231</v>
      </c>
      <c r="Q1559" s="35">
        <v>894171</v>
      </c>
      <c r="R1559" s="35">
        <v>385725</v>
      </c>
    </row>
    <row r="1560" spans="1:18" ht="13.5" customHeight="1">
      <c r="A1560" s="20">
        <v>1556</v>
      </c>
      <c r="B1560" s="45" t="s">
        <v>286</v>
      </c>
      <c r="C1560" s="44" t="s">
        <v>15</v>
      </c>
      <c r="D1560" s="45" t="s">
        <v>395</v>
      </c>
      <c r="E1560" s="20">
        <v>88</v>
      </c>
      <c r="F1560" s="20">
        <v>2015</v>
      </c>
      <c r="G1560" s="20">
        <v>4</v>
      </c>
      <c r="H1560" s="20" t="s">
        <v>205</v>
      </c>
      <c r="I1560" s="54" t="s">
        <v>46</v>
      </c>
      <c r="J1560" s="20">
        <v>12</v>
      </c>
      <c r="K1560" s="35">
        <v>1886939</v>
      </c>
      <c r="L1560" s="35">
        <v>-618007</v>
      </c>
      <c r="M1560" s="35">
        <v>-643392</v>
      </c>
      <c r="N1560" s="35"/>
      <c r="O1560" s="35">
        <v>284394</v>
      </c>
      <c r="P1560" s="35">
        <v>3585510</v>
      </c>
      <c r="Q1560" s="35">
        <v>840640</v>
      </c>
      <c r="R1560" s="35">
        <v>385725</v>
      </c>
    </row>
    <row r="1561" spans="1:18" ht="13.5" customHeight="1">
      <c r="A1561" s="20">
        <v>1557</v>
      </c>
      <c r="B1561" s="45" t="s">
        <v>286</v>
      </c>
      <c r="C1561" s="44" t="s">
        <v>15</v>
      </c>
      <c r="D1561" s="45" t="s">
        <v>395</v>
      </c>
      <c r="E1561" s="20">
        <v>88</v>
      </c>
      <c r="F1561" s="20">
        <v>2016</v>
      </c>
      <c r="G1561" s="20">
        <v>1</v>
      </c>
      <c r="H1561" s="20" t="s">
        <v>206</v>
      </c>
      <c r="I1561" s="54" t="s">
        <v>43</v>
      </c>
      <c r="J1561" s="20">
        <v>3</v>
      </c>
      <c r="K1561" s="35">
        <v>54343</v>
      </c>
      <c r="L1561" s="35">
        <v>-173970</v>
      </c>
      <c r="M1561" s="35">
        <v>-173970</v>
      </c>
      <c r="N1561" s="35"/>
      <c r="O1561" s="35">
        <v>295731</v>
      </c>
      <c r="P1561" s="35">
        <v>3213649</v>
      </c>
      <c r="Q1561" s="35">
        <v>642749</v>
      </c>
      <c r="R1561" s="35">
        <v>385725</v>
      </c>
    </row>
    <row r="1562" spans="1:18" ht="13.5" customHeight="1">
      <c r="A1562" s="20">
        <v>1558</v>
      </c>
      <c r="B1562" s="45" t="s">
        <v>286</v>
      </c>
      <c r="C1562" s="44" t="s">
        <v>15</v>
      </c>
      <c r="D1562" s="45" t="s">
        <v>395</v>
      </c>
      <c r="E1562" s="20">
        <v>88</v>
      </c>
      <c r="F1562" s="20">
        <v>2016</v>
      </c>
      <c r="G1562" s="20">
        <v>2</v>
      </c>
      <c r="H1562" s="20" t="s">
        <v>207</v>
      </c>
      <c r="I1562" s="54" t="s">
        <v>44</v>
      </c>
      <c r="J1562" s="51">
        <v>6</v>
      </c>
      <c r="K1562" s="35">
        <v>135698</v>
      </c>
      <c r="L1562" s="35">
        <v>-352135</v>
      </c>
      <c r="M1562" s="35">
        <v>-352135</v>
      </c>
      <c r="N1562" s="35"/>
      <c r="O1562" s="35">
        <v>283738</v>
      </c>
      <c r="P1562" s="35">
        <v>3241183</v>
      </c>
      <c r="Q1562" s="35">
        <v>848448</v>
      </c>
      <c r="R1562" s="35">
        <v>385725</v>
      </c>
    </row>
    <row r="1563" spans="1:18" ht="13.5" customHeight="1">
      <c r="A1563" s="20">
        <v>1559</v>
      </c>
      <c r="B1563" s="45" t="s">
        <v>286</v>
      </c>
      <c r="C1563" s="44" t="s">
        <v>15</v>
      </c>
      <c r="D1563" s="45" t="s">
        <v>395</v>
      </c>
      <c r="E1563" s="20">
        <v>88</v>
      </c>
      <c r="F1563" s="20">
        <v>2016</v>
      </c>
      <c r="G1563" s="20">
        <v>3</v>
      </c>
      <c r="H1563" s="20" t="s">
        <v>208</v>
      </c>
      <c r="I1563" s="54" t="s">
        <v>45</v>
      </c>
      <c r="J1563" s="20">
        <v>9</v>
      </c>
      <c r="K1563" s="35">
        <v>1629805</v>
      </c>
      <c r="L1563" s="35">
        <v>108914</v>
      </c>
      <c r="M1563" s="35">
        <v>76240</v>
      </c>
      <c r="N1563" s="35"/>
      <c r="O1563" s="35">
        <v>258795</v>
      </c>
      <c r="P1563" s="35">
        <v>4661341</v>
      </c>
      <c r="Q1563" s="35">
        <v>1840232</v>
      </c>
      <c r="R1563" s="35">
        <v>385725</v>
      </c>
    </row>
    <row r="1564" spans="1:18" ht="13.5" customHeight="1">
      <c r="A1564" s="20">
        <v>1560</v>
      </c>
      <c r="B1564" s="45" t="s">
        <v>286</v>
      </c>
      <c r="C1564" s="44" t="s">
        <v>170</v>
      </c>
      <c r="D1564" s="45" t="s">
        <v>395</v>
      </c>
      <c r="E1564" s="20">
        <v>88</v>
      </c>
      <c r="F1564" s="20">
        <v>2016</v>
      </c>
      <c r="G1564" s="20">
        <v>4</v>
      </c>
      <c r="H1564" s="20" t="s">
        <v>209</v>
      </c>
      <c r="I1564" s="20" t="s">
        <v>46</v>
      </c>
      <c r="J1564" s="20">
        <v>12</v>
      </c>
      <c r="K1564" s="35">
        <v>2009852</v>
      </c>
      <c r="L1564" s="35">
        <v>134314</v>
      </c>
      <c r="M1564" s="35">
        <v>237159</v>
      </c>
      <c r="N1564" s="35">
        <v>237159</v>
      </c>
      <c r="O1564" s="35">
        <v>274931</v>
      </c>
      <c r="P1564" s="35">
        <v>4639683</v>
      </c>
      <c r="Q1564" s="35">
        <v>1657654</v>
      </c>
      <c r="R1564" s="35">
        <v>385725</v>
      </c>
    </row>
    <row r="1565" spans="1:18" ht="13.5" customHeight="1">
      <c r="A1565" s="20">
        <v>1561</v>
      </c>
      <c r="B1565" s="45" t="s">
        <v>286</v>
      </c>
      <c r="C1565" s="44" t="s">
        <v>170</v>
      </c>
      <c r="D1565" s="45" t="s">
        <v>395</v>
      </c>
      <c r="E1565" s="20">
        <v>88</v>
      </c>
      <c r="F1565" s="20">
        <v>2017</v>
      </c>
      <c r="G1565" s="20">
        <v>1</v>
      </c>
      <c r="H1565" s="20" t="s">
        <v>210</v>
      </c>
      <c r="I1565" s="20" t="s">
        <v>43</v>
      </c>
      <c r="J1565" s="20">
        <v>3</v>
      </c>
      <c r="K1565" s="35">
        <v>224166</v>
      </c>
      <c r="L1565" s="35">
        <v>-66101</v>
      </c>
      <c r="M1565" s="35">
        <v>-66101</v>
      </c>
      <c r="N1565" s="35"/>
      <c r="O1565" s="35">
        <v>270062</v>
      </c>
      <c r="P1565" s="35">
        <v>4318875</v>
      </c>
      <c r="Q1565" s="35">
        <v>1402947</v>
      </c>
      <c r="R1565" s="35">
        <v>385725</v>
      </c>
    </row>
    <row r="1566" spans="1:18" ht="13.5" customHeight="1">
      <c r="A1566" s="20">
        <v>1562</v>
      </c>
      <c r="B1566" s="45" t="s">
        <v>286</v>
      </c>
      <c r="C1566" s="44" t="s">
        <v>170</v>
      </c>
      <c r="D1566" s="45" t="s">
        <v>395</v>
      </c>
      <c r="E1566" s="20">
        <v>88</v>
      </c>
      <c r="F1566" s="20">
        <v>2017</v>
      </c>
      <c r="G1566" s="20">
        <v>2</v>
      </c>
      <c r="H1566" s="20" t="s">
        <v>212</v>
      </c>
      <c r="I1566" s="20" t="s">
        <v>44</v>
      </c>
      <c r="J1566" s="20">
        <v>6</v>
      </c>
      <c r="K1566" s="35">
        <v>265387</v>
      </c>
      <c r="L1566" s="35">
        <v>-318160</v>
      </c>
      <c r="M1566" s="35">
        <v>-318160</v>
      </c>
      <c r="N1566" s="35"/>
      <c r="O1566" s="35">
        <v>256468</v>
      </c>
      <c r="P1566" s="35">
        <v>3859962</v>
      </c>
      <c r="Q1566" s="35">
        <v>1196092</v>
      </c>
      <c r="R1566" s="35">
        <v>385725</v>
      </c>
    </row>
    <row r="1567" spans="1:18" ht="13.5" customHeight="1">
      <c r="A1567" s="20">
        <v>1563</v>
      </c>
      <c r="B1567" s="45" t="s">
        <v>286</v>
      </c>
      <c r="C1567" s="44" t="s">
        <v>170</v>
      </c>
      <c r="D1567" s="45" t="s">
        <v>395</v>
      </c>
      <c r="E1567" s="20">
        <v>88</v>
      </c>
      <c r="F1567" s="20">
        <v>2017</v>
      </c>
      <c r="G1567" s="20">
        <v>3</v>
      </c>
      <c r="H1567" s="20" t="s">
        <v>213</v>
      </c>
      <c r="I1567" s="20" t="s">
        <v>51</v>
      </c>
      <c r="J1567" s="20">
        <v>9</v>
      </c>
      <c r="K1567" s="35">
        <v>1773354</v>
      </c>
      <c r="L1567" s="35">
        <v>209243</v>
      </c>
      <c r="M1567" s="35">
        <v>142285</v>
      </c>
      <c r="N1567" s="35"/>
      <c r="O1567" s="35">
        <v>225579</v>
      </c>
      <c r="P1567" s="35">
        <v>4379039</v>
      </c>
      <c r="Q1567" s="35">
        <v>1331870</v>
      </c>
      <c r="R1567" s="35">
        <v>385725</v>
      </c>
    </row>
    <row r="1568" spans="1:18" ht="13.5" customHeight="1">
      <c r="A1568" s="20">
        <v>1564</v>
      </c>
      <c r="B1568" s="45" t="s">
        <v>286</v>
      </c>
      <c r="C1568" s="44" t="s">
        <v>170</v>
      </c>
      <c r="D1568" s="45" t="s">
        <v>395</v>
      </c>
      <c r="E1568" s="20">
        <v>88</v>
      </c>
      <c r="F1568" s="20">
        <v>2017</v>
      </c>
      <c r="G1568" s="20">
        <v>4</v>
      </c>
      <c r="H1568" s="20" t="s">
        <v>211</v>
      </c>
      <c r="I1568" s="20" t="s">
        <v>46</v>
      </c>
      <c r="J1568" s="20">
        <v>12</v>
      </c>
      <c r="K1568" s="35">
        <v>2485531</v>
      </c>
      <c r="L1568" s="35">
        <v>296689</v>
      </c>
      <c r="M1568" s="35">
        <v>266886</v>
      </c>
      <c r="N1568" s="35">
        <v>266886</v>
      </c>
      <c r="O1568" s="35">
        <v>233910</v>
      </c>
      <c r="P1568" s="35">
        <v>4388770</v>
      </c>
      <c r="Q1568" s="35">
        <v>1217000</v>
      </c>
      <c r="R1568" s="35">
        <v>385725</v>
      </c>
    </row>
    <row r="1569" spans="1:18" ht="13.5" customHeight="1">
      <c r="A1569" s="20">
        <v>1565</v>
      </c>
      <c r="B1569" s="45" t="s">
        <v>286</v>
      </c>
      <c r="C1569" s="44" t="s">
        <v>170</v>
      </c>
      <c r="D1569" s="45" t="s">
        <v>395</v>
      </c>
      <c r="E1569" s="20">
        <v>88</v>
      </c>
      <c r="F1569" s="20">
        <v>2018</v>
      </c>
      <c r="G1569" s="20">
        <v>1</v>
      </c>
      <c r="H1569" s="20" t="s">
        <v>257</v>
      </c>
      <c r="I1569" s="20" t="s">
        <v>43</v>
      </c>
      <c r="J1569" s="20">
        <v>3</v>
      </c>
      <c r="K1569" s="35">
        <v>1380098</v>
      </c>
      <c r="L1569" s="35">
        <v>372726</v>
      </c>
      <c r="M1569" s="35">
        <v>253458</v>
      </c>
      <c r="N1569" s="35"/>
      <c r="O1569" s="35">
        <v>223936</v>
      </c>
      <c r="P1569" s="35">
        <v>4240698</v>
      </c>
      <c r="Q1569" s="35">
        <v>1254324</v>
      </c>
      <c r="R1569" s="35">
        <v>385725</v>
      </c>
    </row>
    <row r="1570" spans="1:18" ht="13.5" customHeight="1">
      <c r="A1570" s="20">
        <v>1566</v>
      </c>
      <c r="B1570" s="45" t="s">
        <v>286</v>
      </c>
      <c r="C1570" s="21" t="s">
        <v>170</v>
      </c>
      <c r="D1570" s="45" t="s">
        <v>395</v>
      </c>
      <c r="E1570" s="20">
        <v>88</v>
      </c>
      <c r="F1570" s="20">
        <v>2018</v>
      </c>
      <c r="G1570" s="20">
        <v>2</v>
      </c>
      <c r="H1570" s="20" t="s">
        <v>264</v>
      </c>
      <c r="I1570" s="20" t="s">
        <v>44</v>
      </c>
      <c r="J1570" s="20">
        <v>6</v>
      </c>
      <c r="K1570" s="37">
        <v>1423090</v>
      </c>
      <c r="L1570" s="37">
        <v>176832</v>
      </c>
      <c r="M1570" s="37">
        <v>123782</v>
      </c>
      <c r="N1570" s="37"/>
      <c r="O1570" s="37">
        <v>235807</v>
      </c>
      <c r="P1570" s="37">
        <v>5010531</v>
      </c>
      <c r="Q1570" s="37">
        <v>1625413</v>
      </c>
      <c r="R1570" s="37">
        <v>385725</v>
      </c>
    </row>
    <row r="1571" spans="1:18" ht="13.5" customHeight="1">
      <c r="A1571" s="20">
        <v>1567</v>
      </c>
      <c r="B1571" s="45" t="s">
        <v>286</v>
      </c>
      <c r="C1571" s="21" t="s">
        <v>170</v>
      </c>
      <c r="D1571" s="45" t="s">
        <v>395</v>
      </c>
      <c r="E1571" s="20">
        <v>88</v>
      </c>
      <c r="F1571" s="20">
        <v>2018</v>
      </c>
      <c r="G1571" s="20">
        <v>3</v>
      </c>
      <c r="H1571" s="20" t="s">
        <v>256</v>
      </c>
      <c r="I1571" s="20" t="s">
        <v>51</v>
      </c>
      <c r="J1571" s="20">
        <v>9</v>
      </c>
      <c r="K1571" s="37">
        <v>2662269</v>
      </c>
      <c r="L1571" s="37">
        <v>274933</v>
      </c>
      <c r="M1571" s="37">
        <v>192453</v>
      </c>
      <c r="N1571" s="37"/>
      <c r="O1571" s="37">
        <v>238140</v>
      </c>
      <c r="P1571" s="37">
        <v>4694583</v>
      </c>
      <c r="Q1571" s="37">
        <v>1319367</v>
      </c>
      <c r="R1571" s="37">
        <v>385725</v>
      </c>
    </row>
    <row r="1572" spans="1:18" ht="13.5" customHeight="1">
      <c r="A1572" s="20">
        <v>1568</v>
      </c>
      <c r="B1572" s="45" t="s">
        <v>286</v>
      </c>
      <c r="C1572" s="21" t="s">
        <v>170</v>
      </c>
      <c r="D1572" s="45" t="s">
        <v>395</v>
      </c>
      <c r="E1572" s="20">
        <v>88</v>
      </c>
      <c r="F1572" s="20">
        <v>2019</v>
      </c>
      <c r="G1572" s="20">
        <v>1</v>
      </c>
      <c r="H1572" s="20" t="s">
        <v>277</v>
      </c>
      <c r="I1572" s="20" t="s">
        <v>44</v>
      </c>
      <c r="J1572" s="20">
        <v>3</v>
      </c>
      <c r="K1572" s="37">
        <v>168578</v>
      </c>
      <c r="L1572" s="37">
        <v>-188665</v>
      </c>
      <c r="M1572" s="37">
        <v>-188665</v>
      </c>
      <c r="N1572" s="37"/>
      <c r="O1572" s="37">
        <v>254803</v>
      </c>
      <c r="P1572" s="37">
        <v>5276831</v>
      </c>
      <c r="Q1572" s="37">
        <v>2323506</v>
      </c>
      <c r="R1572" s="37">
        <v>385725</v>
      </c>
    </row>
    <row r="1573" spans="1:18" ht="13.5" customHeight="1">
      <c r="A1573" s="20">
        <v>1569</v>
      </c>
      <c r="B1573" s="45" t="s">
        <v>286</v>
      </c>
      <c r="C1573" s="21" t="s">
        <v>170</v>
      </c>
      <c r="D1573" s="45" t="s">
        <v>395</v>
      </c>
      <c r="E1573" s="20">
        <v>88</v>
      </c>
      <c r="F1573" s="20">
        <v>2019</v>
      </c>
      <c r="G1573" s="20">
        <v>2</v>
      </c>
      <c r="H1573" s="20" t="s">
        <v>278</v>
      </c>
      <c r="I1573" s="20" t="s">
        <v>51</v>
      </c>
      <c r="J1573" s="20">
        <v>6</v>
      </c>
      <c r="K1573" s="37">
        <v>2036955</v>
      </c>
      <c r="L1573" s="37">
        <v>537179</v>
      </c>
      <c r="M1573" s="37">
        <v>370026</v>
      </c>
      <c r="N1573" s="37"/>
      <c r="O1573" s="37">
        <v>249879</v>
      </c>
      <c r="P1573" s="37">
        <v>6185158</v>
      </c>
      <c r="Q1573" s="37">
        <v>2505988</v>
      </c>
      <c r="R1573" s="37">
        <v>385725</v>
      </c>
    </row>
    <row r="1574" spans="1:18" ht="13.5" customHeight="1">
      <c r="A1574" s="20">
        <v>1570</v>
      </c>
      <c r="B1574" s="45" t="s">
        <v>286</v>
      </c>
      <c r="C1574" s="21" t="s">
        <v>170</v>
      </c>
      <c r="D1574" s="45" t="s">
        <v>395</v>
      </c>
      <c r="E1574" s="20">
        <v>88</v>
      </c>
      <c r="F1574" s="20">
        <v>2019</v>
      </c>
      <c r="G1574" s="20">
        <v>3</v>
      </c>
      <c r="H1574" s="20" t="s">
        <v>279</v>
      </c>
      <c r="I1574" s="20" t="s">
        <v>46</v>
      </c>
      <c r="J1574" s="20">
        <v>12</v>
      </c>
      <c r="K1574" s="37">
        <v>2793480</v>
      </c>
      <c r="L1574" s="37">
        <v>526412</v>
      </c>
      <c r="M1574" s="37">
        <v>421130</v>
      </c>
      <c r="N1574" s="37">
        <v>421130</v>
      </c>
      <c r="O1574" s="37">
        <v>294456</v>
      </c>
      <c r="P1574" s="37">
        <v>5144939</v>
      </c>
      <c r="Q1574" s="37">
        <v>1592254</v>
      </c>
      <c r="R1574" s="37">
        <v>385725</v>
      </c>
    </row>
    <row r="1575" spans="1:18" ht="13.5" customHeight="1">
      <c r="A1575" s="20">
        <v>1571</v>
      </c>
      <c r="B1575" s="45" t="s">
        <v>286</v>
      </c>
      <c r="C1575" s="21" t="s">
        <v>170</v>
      </c>
      <c r="D1575" s="45" t="s">
        <v>395</v>
      </c>
      <c r="E1575" s="20">
        <v>88</v>
      </c>
      <c r="F1575" s="20">
        <v>2019</v>
      </c>
      <c r="G1575" s="20">
        <v>4</v>
      </c>
      <c r="H1575" s="20" t="s">
        <v>281</v>
      </c>
      <c r="I1575" s="20" t="s">
        <v>43</v>
      </c>
      <c r="J1575" s="20">
        <v>15</v>
      </c>
      <c r="K1575" s="37">
        <v>3479474</v>
      </c>
      <c r="L1575" s="37">
        <v>379929</v>
      </c>
      <c r="M1575" s="37">
        <v>161960</v>
      </c>
      <c r="N1575" s="37">
        <v>161960</v>
      </c>
      <c r="O1575" s="37">
        <v>243265</v>
      </c>
      <c r="P1575" s="37">
        <v>5547466</v>
      </c>
      <c r="Q1575" s="37">
        <v>2405475</v>
      </c>
      <c r="R1575" s="37">
        <v>385725</v>
      </c>
    </row>
    <row r="1576" spans="1:18" ht="13.5" customHeight="1">
      <c r="A1576" s="20">
        <v>1572</v>
      </c>
      <c r="B1576" s="45" t="s">
        <v>286</v>
      </c>
      <c r="C1576" s="21" t="s">
        <v>170</v>
      </c>
      <c r="D1576" s="45" t="s">
        <v>395</v>
      </c>
      <c r="E1576" s="20">
        <v>88</v>
      </c>
      <c r="F1576" s="46">
        <v>2020</v>
      </c>
      <c r="G1576" s="46">
        <v>4</v>
      </c>
      <c r="H1576" s="47" t="s">
        <v>312</v>
      </c>
      <c r="I1576" s="47" t="s">
        <v>43</v>
      </c>
      <c r="J1576" s="46">
        <v>3</v>
      </c>
      <c r="K1576" s="37">
        <v>79691</v>
      </c>
      <c r="L1576" s="37">
        <v>-242416</v>
      </c>
      <c r="M1576" s="37">
        <v>-242416</v>
      </c>
      <c r="N1576" s="37"/>
      <c r="O1576" s="37">
        <v>291385</v>
      </c>
      <c r="P1576" s="37">
        <v>4811423</v>
      </c>
      <c r="Q1576" s="37">
        <v>1501155</v>
      </c>
      <c r="R1576" s="37">
        <v>385725</v>
      </c>
    </row>
    <row r="1577" spans="1:18" ht="13.5" customHeight="1">
      <c r="A1577" s="20">
        <v>1573</v>
      </c>
      <c r="B1577" s="45" t="s">
        <v>287</v>
      </c>
      <c r="C1577" s="44" t="s">
        <v>16</v>
      </c>
      <c r="D1577" s="45" t="s">
        <v>396</v>
      </c>
      <c r="E1577" s="20">
        <v>89</v>
      </c>
      <c r="F1577" s="20">
        <v>2015</v>
      </c>
      <c r="G1577" s="20">
        <v>1</v>
      </c>
      <c r="H1577" s="20" t="s">
        <v>202</v>
      </c>
      <c r="I1577" s="54" t="s">
        <v>43</v>
      </c>
      <c r="J1577" s="20">
        <v>3</v>
      </c>
      <c r="K1577" s="35">
        <v>1292063</v>
      </c>
      <c r="L1577" s="35">
        <v>839044</v>
      </c>
      <c r="M1577" s="35">
        <v>671235</v>
      </c>
      <c r="N1577" s="35">
        <v>671235</v>
      </c>
      <c r="O1577" s="35">
        <v>1071562</v>
      </c>
      <c r="P1577" s="35">
        <v>19099481</v>
      </c>
      <c r="Q1577" s="35">
        <v>2804477</v>
      </c>
      <c r="R1577" s="35">
        <v>3999396</v>
      </c>
    </row>
    <row r="1578" spans="1:18" ht="13.5" customHeight="1">
      <c r="A1578" s="20">
        <v>1574</v>
      </c>
      <c r="B1578" s="45" t="s">
        <v>287</v>
      </c>
      <c r="C1578" s="44" t="s">
        <v>16</v>
      </c>
      <c r="D1578" s="45" t="s">
        <v>396</v>
      </c>
      <c r="E1578" s="20">
        <v>89</v>
      </c>
      <c r="F1578" s="20">
        <v>2015</v>
      </c>
      <c r="G1578" s="20">
        <v>2</v>
      </c>
      <c r="H1578" s="20" t="s">
        <v>203</v>
      </c>
      <c r="I1578" s="54" t="s">
        <v>44</v>
      </c>
      <c r="J1578" s="20">
        <v>6</v>
      </c>
      <c r="K1578" s="35">
        <v>1885386</v>
      </c>
      <c r="L1578" s="35">
        <v>606378</v>
      </c>
      <c r="M1578" s="35">
        <v>485102</v>
      </c>
      <c r="N1578" s="35">
        <v>485102</v>
      </c>
      <c r="O1578" s="35">
        <v>1067833</v>
      </c>
      <c r="P1578" s="35">
        <v>20294104</v>
      </c>
      <c r="Q1578" s="35">
        <v>4221313</v>
      </c>
      <c r="R1578" s="35">
        <v>3999396</v>
      </c>
    </row>
    <row r="1579" spans="1:18" ht="13.5" customHeight="1">
      <c r="A1579" s="20">
        <v>1575</v>
      </c>
      <c r="B1579" s="45" t="s">
        <v>287</v>
      </c>
      <c r="C1579" s="44" t="s">
        <v>16</v>
      </c>
      <c r="D1579" s="45" t="s">
        <v>396</v>
      </c>
      <c r="E1579" s="20">
        <v>89</v>
      </c>
      <c r="F1579" s="20">
        <v>2015</v>
      </c>
      <c r="G1579" s="20">
        <v>3</v>
      </c>
      <c r="H1579" s="20" t="s">
        <v>204</v>
      </c>
      <c r="I1579" s="54" t="s">
        <v>51</v>
      </c>
      <c r="J1579" s="20">
        <v>9</v>
      </c>
      <c r="K1579" s="35">
        <v>2686889</v>
      </c>
      <c r="L1579" s="35">
        <v>814727</v>
      </c>
      <c r="M1579" s="35">
        <v>651781</v>
      </c>
      <c r="N1579" s="35">
        <v>651781</v>
      </c>
      <c r="O1579" s="35">
        <v>1058139</v>
      </c>
      <c r="P1579" s="35">
        <v>19921815</v>
      </c>
      <c r="Q1579" s="35">
        <v>3682345</v>
      </c>
      <c r="R1579" s="35">
        <v>3999396</v>
      </c>
    </row>
    <row r="1580" spans="1:18" ht="13.5" customHeight="1">
      <c r="A1580" s="20">
        <v>1576</v>
      </c>
      <c r="B1580" s="45" t="s">
        <v>287</v>
      </c>
      <c r="C1580" s="44" t="s">
        <v>16</v>
      </c>
      <c r="D1580" s="45" t="s">
        <v>396</v>
      </c>
      <c r="E1580" s="20">
        <v>89</v>
      </c>
      <c r="F1580" s="20">
        <v>2015</v>
      </c>
      <c r="G1580" s="20">
        <v>4</v>
      </c>
      <c r="H1580" s="20" t="s">
        <v>205</v>
      </c>
      <c r="I1580" s="54" t="s">
        <v>46</v>
      </c>
      <c r="J1580" s="20">
        <v>12</v>
      </c>
      <c r="K1580" s="35">
        <v>3681250</v>
      </c>
      <c r="L1580" s="35">
        <v>929109</v>
      </c>
      <c r="M1580" s="35">
        <v>512247</v>
      </c>
      <c r="N1580" s="35">
        <v>721705</v>
      </c>
      <c r="O1580" s="35">
        <v>1195422</v>
      </c>
      <c r="P1580" s="35">
        <v>19492236</v>
      </c>
      <c r="Q1580" s="35">
        <v>3182842</v>
      </c>
      <c r="R1580" s="35">
        <v>3999396</v>
      </c>
    </row>
    <row r="1581" spans="1:18" ht="13.5" customHeight="1">
      <c r="A1581" s="20">
        <v>1577</v>
      </c>
      <c r="B1581" s="45" t="s">
        <v>287</v>
      </c>
      <c r="C1581" s="44" t="s">
        <v>16</v>
      </c>
      <c r="D1581" s="45" t="s">
        <v>396</v>
      </c>
      <c r="E1581" s="20">
        <v>89</v>
      </c>
      <c r="F1581" s="20">
        <v>2016</v>
      </c>
      <c r="G1581" s="20">
        <v>1</v>
      </c>
      <c r="H1581" s="20" t="s">
        <v>206</v>
      </c>
      <c r="I1581" s="54" t="s">
        <v>43</v>
      </c>
      <c r="J1581" s="20">
        <v>3</v>
      </c>
      <c r="K1581" s="35">
        <v>1489954</v>
      </c>
      <c r="L1581" s="35">
        <v>665682</v>
      </c>
      <c r="M1581" s="35">
        <v>532546</v>
      </c>
      <c r="N1581" s="35">
        <v>532546</v>
      </c>
      <c r="O1581" s="35">
        <v>1013632</v>
      </c>
      <c r="P1581" s="35">
        <v>20614653</v>
      </c>
      <c r="Q1581" s="35">
        <v>3712209</v>
      </c>
      <c r="R1581" s="35">
        <v>3999396</v>
      </c>
    </row>
    <row r="1582" spans="1:18" ht="13.5" customHeight="1">
      <c r="A1582" s="20">
        <v>1578</v>
      </c>
      <c r="B1582" s="45" t="s">
        <v>287</v>
      </c>
      <c r="C1582" s="44" t="s">
        <v>16</v>
      </c>
      <c r="D1582" s="45" t="s">
        <v>396</v>
      </c>
      <c r="E1582" s="20">
        <v>89</v>
      </c>
      <c r="F1582" s="20">
        <v>2016</v>
      </c>
      <c r="G1582" s="20">
        <v>2</v>
      </c>
      <c r="H1582" s="20" t="s">
        <v>207</v>
      </c>
      <c r="I1582" s="54" t="s">
        <v>44</v>
      </c>
      <c r="J1582" s="20">
        <v>6</v>
      </c>
      <c r="K1582" s="35">
        <v>2177462</v>
      </c>
      <c r="L1582" s="35">
        <v>939779</v>
      </c>
      <c r="M1582" s="35">
        <v>751823</v>
      </c>
      <c r="N1582" s="35">
        <v>751823</v>
      </c>
      <c r="O1582" s="35">
        <v>1076195</v>
      </c>
      <c r="P1582" s="35">
        <v>21872259</v>
      </c>
      <c r="Q1582" s="35">
        <v>4975377</v>
      </c>
      <c r="R1582" s="35">
        <v>3999396</v>
      </c>
    </row>
    <row r="1583" spans="1:18" ht="13.5" customHeight="1">
      <c r="A1583" s="20">
        <v>1579</v>
      </c>
      <c r="B1583" s="45" t="s">
        <v>287</v>
      </c>
      <c r="C1583" s="44" t="s">
        <v>16</v>
      </c>
      <c r="D1583" s="45" t="s">
        <v>396</v>
      </c>
      <c r="E1583" s="20">
        <v>89</v>
      </c>
      <c r="F1583" s="20">
        <v>2016</v>
      </c>
      <c r="G1583" s="20">
        <v>3</v>
      </c>
      <c r="H1583" s="20" t="s">
        <v>208</v>
      </c>
      <c r="I1583" s="54" t="s">
        <v>45</v>
      </c>
      <c r="J1583" s="20">
        <v>9</v>
      </c>
      <c r="K1583" s="35">
        <v>3242005</v>
      </c>
      <c r="L1583" s="35">
        <v>770123</v>
      </c>
      <c r="M1583" s="35">
        <v>616098</v>
      </c>
      <c r="N1583" s="35">
        <v>616098</v>
      </c>
      <c r="O1583" s="35">
        <v>1219026</v>
      </c>
      <c r="P1583" s="35">
        <v>21264782</v>
      </c>
      <c r="Q1583" s="35">
        <v>4339289</v>
      </c>
      <c r="R1583" s="35">
        <v>3999396</v>
      </c>
    </row>
    <row r="1584" spans="1:18" ht="13.5" customHeight="1">
      <c r="A1584" s="20">
        <v>1580</v>
      </c>
      <c r="B1584" s="45" t="s">
        <v>287</v>
      </c>
      <c r="C1584" s="44" t="s">
        <v>16</v>
      </c>
      <c r="D1584" s="45" t="s">
        <v>396</v>
      </c>
      <c r="E1584" s="20">
        <v>89</v>
      </c>
      <c r="F1584" s="20">
        <v>2016</v>
      </c>
      <c r="G1584" s="20">
        <v>4</v>
      </c>
      <c r="H1584" s="20" t="s">
        <v>209</v>
      </c>
      <c r="I1584" s="20" t="s">
        <v>46</v>
      </c>
      <c r="J1584" s="20">
        <v>12</v>
      </c>
      <c r="K1584" s="35">
        <v>3960410</v>
      </c>
      <c r="L1584" s="35">
        <v>942682</v>
      </c>
      <c r="M1584" s="35">
        <v>544564</v>
      </c>
      <c r="N1584" s="35">
        <v>223295</v>
      </c>
      <c r="O1584" s="35">
        <v>1111339</v>
      </c>
      <c r="P1584" s="35">
        <v>20332447</v>
      </c>
      <c r="Q1584" s="35">
        <v>3799155</v>
      </c>
      <c r="R1584" s="35">
        <v>3999999</v>
      </c>
    </row>
    <row r="1585" spans="1:18" ht="13.5" customHeight="1">
      <c r="A1585" s="20">
        <v>1581</v>
      </c>
      <c r="B1585" s="45" t="s">
        <v>287</v>
      </c>
      <c r="C1585" s="44" t="s">
        <v>16</v>
      </c>
      <c r="D1585" s="45" t="s">
        <v>396</v>
      </c>
      <c r="E1585" s="20">
        <v>89</v>
      </c>
      <c r="F1585" s="20">
        <v>2017</v>
      </c>
      <c r="G1585" s="20">
        <v>1</v>
      </c>
      <c r="H1585" s="20" t="s">
        <v>210</v>
      </c>
      <c r="I1585" s="20" t="s">
        <v>43</v>
      </c>
      <c r="J1585" s="20">
        <v>3</v>
      </c>
      <c r="K1585" s="35">
        <v>1413531</v>
      </c>
      <c r="L1585" s="35">
        <v>1778392</v>
      </c>
      <c r="M1585" s="35">
        <v>1422714</v>
      </c>
      <c r="N1585" s="35">
        <v>1422714</v>
      </c>
      <c r="O1585" s="35">
        <v>1371329</v>
      </c>
      <c r="P1585" s="35">
        <v>23138854</v>
      </c>
      <c r="Q1585" s="35">
        <v>4135037</v>
      </c>
      <c r="R1585" s="35">
        <v>3999999</v>
      </c>
    </row>
    <row r="1586" spans="1:18" ht="13.5" customHeight="1">
      <c r="A1586" s="20">
        <v>1582</v>
      </c>
      <c r="B1586" s="45" t="s">
        <v>287</v>
      </c>
      <c r="C1586" s="44" t="s">
        <v>16</v>
      </c>
      <c r="D1586" s="45" t="s">
        <v>396</v>
      </c>
      <c r="E1586" s="20">
        <v>89</v>
      </c>
      <c r="F1586" s="20">
        <v>2017</v>
      </c>
      <c r="G1586" s="20">
        <v>2</v>
      </c>
      <c r="H1586" s="20" t="s">
        <v>212</v>
      </c>
      <c r="I1586" s="20" t="s">
        <v>44</v>
      </c>
      <c r="J1586" s="20">
        <v>6</v>
      </c>
      <c r="K1586" s="35">
        <v>2260967</v>
      </c>
      <c r="L1586" s="35">
        <v>3142593</v>
      </c>
      <c r="M1586" s="35">
        <v>2514075</v>
      </c>
      <c r="N1586" s="35">
        <v>2514075</v>
      </c>
      <c r="O1586" s="35">
        <v>1304172</v>
      </c>
      <c r="P1586" s="35">
        <v>23993512</v>
      </c>
      <c r="Q1586" s="35">
        <v>4946150</v>
      </c>
      <c r="R1586" s="35">
        <v>3999999</v>
      </c>
    </row>
    <row r="1587" spans="1:18" ht="13.5" customHeight="1">
      <c r="A1587" s="20">
        <v>1583</v>
      </c>
      <c r="B1587" s="45" t="s">
        <v>287</v>
      </c>
      <c r="C1587" s="44" t="s">
        <v>16</v>
      </c>
      <c r="D1587" s="45" t="s">
        <v>396</v>
      </c>
      <c r="E1587" s="20">
        <v>89</v>
      </c>
      <c r="F1587" s="20">
        <v>2017</v>
      </c>
      <c r="G1587" s="20">
        <v>3</v>
      </c>
      <c r="H1587" s="20" t="s">
        <v>213</v>
      </c>
      <c r="I1587" s="20" t="s">
        <v>51</v>
      </c>
      <c r="J1587" s="20">
        <v>9</v>
      </c>
      <c r="K1587" s="35">
        <v>3153853</v>
      </c>
      <c r="L1587" s="35">
        <v>2878779</v>
      </c>
      <c r="M1587" s="35">
        <v>2446962</v>
      </c>
      <c r="N1587" s="35">
        <v>2446962</v>
      </c>
      <c r="O1587" s="35">
        <v>1311128</v>
      </c>
      <c r="P1587" s="35">
        <v>24508137</v>
      </c>
      <c r="Q1587" s="35">
        <v>4056368</v>
      </c>
      <c r="R1587" s="35">
        <v>3999999</v>
      </c>
    </row>
    <row r="1588" spans="1:18" ht="13.5" customHeight="1">
      <c r="A1588" s="20">
        <v>1584</v>
      </c>
      <c r="B1588" s="45" t="s">
        <v>287</v>
      </c>
      <c r="C1588" s="44" t="s">
        <v>16</v>
      </c>
      <c r="D1588" s="45" t="s">
        <v>396</v>
      </c>
      <c r="E1588" s="20">
        <v>89</v>
      </c>
      <c r="F1588" s="20">
        <v>2018</v>
      </c>
      <c r="G1588" s="20">
        <v>1</v>
      </c>
      <c r="H1588" s="20" t="s">
        <v>257</v>
      </c>
      <c r="I1588" s="20" t="s">
        <v>43</v>
      </c>
      <c r="J1588" s="20">
        <v>3</v>
      </c>
      <c r="K1588" s="35">
        <v>2171960</v>
      </c>
      <c r="L1588" s="35">
        <v>469193</v>
      </c>
      <c r="M1588" s="35">
        <v>375354</v>
      </c>
      <c r="N1588" s="35">
        <v>300284</v>
      </c>
      <c r="O1588" s="35">
        <v>1328373</v>
      </c>
      <c r="P1588" s="35">
        <v>24200705</v>
      </c>
      <c r="Q1588" s="35">
        <v>3870484</v>
      </c>
      <c r="R1588" s="35">
        <v>3999999</v>
      </c>
    </row>
    <row r="1589" spans="1:18" ht="13.5" customHeight="1">
      <c r="A1589" s="20">
        <v>1585</v>
      </c>
      <c r="B1589" s="45" t="s">
        <v>287</v>
      </c>
      <c r="C1589" s="21" t="s">
        <v>16</v>
      </c>
      <c r="D1589" s="45" t="s">
        <v>396</v>
      </c>
      <c r="E1589" s="20">
        <v>89</v>
      </c>
      <c r="F1589" s="20">
        <v>2018</v>
      </c>
      <c r="G1589" s="20">
        <v>2</v>
      </c>
      <c r="H1589" s="20" t="s">
        <v>264</v>
      </c>
      <c r="I1589" s="20" t="s">
        <v>44</v>
      </c>
      <c r="J1589" s="20">
        <v>6</v>
      </c>
      <c r="K1589" s="37">
        <v>2498853</v>
      </c>
      <c r="L1589" s="37">
        <v>750018</v>
      </c>
      <c r="M1589" s="37">
        <v>493768</v>
      </c>
      <c r="N1589" s="37">
        <v>494582</v>
      </c>
      <c r="O1589" s="37">
        <v>1315124</v>
      </c>
      <c r="P1589" s="37">
        <v>25510097</v>
      </c>
      <c r="Q1589" s="37">
        <v>5062687</v>
      </c>
      <c r="R1589" s="37">
        <v>3999999</v>
      </c>
    </row>
    <row r="1590" spans="1:18" ht="13.5" customHeight="1">
      <c r="A1590" s="20">
        <v>1586</v>
      </c>
      <c r="B1590" s="45" t="s">
        <v>287</v>
      </c>
      <c r="C1590" s="21" t="s">
        <v>16</v>
      </c>
      <c r="D1590" s="45" t="s">
        <v>396</v>
      </c>
      <c r="E1590" s="20">
        <v>89</v>
      </c>
      <c r="F1590" s="20">
        <v>2018</v>
      </c>
      <c r="G1590" s="20">
        <v>4</v>
      </c>
      <c r="H1590" s="20" t="s">
        <v>265</v>
      </c>
      <c r="I1590" s="20" t="s">
        <v>46</v>
      </c>
      <c r="J1590" s="20">
        <v>12</v>
      </c>
      <c r="K1590" s="37">
        <v>4942397</v>
      </c>
      <c r="L1590" s="37">
        <v>134703</v>
      </c>
      <c r="M1590" s="37">
        <v>-290118</v>
      </c>
      <c r="N1590" s="37">
        <v>-1632345</v>
      </c>
      <c r="O1590" s="37">
        <v>1303014</v>
      </c>
      <c r="P1590" s="37">
        <v>23145508</v>
      </c>
      <c r="Q1590" s="37">
        <v>5225021</v>
      </c>
      <c r="R1590" s="37">
        <v>3999999</v>
      </c>
    </row>
    <row r="1591" spans="1:18" ht="13.5" customHeight="1">
      <c r="A1591" s="20">
        <v>1587</v>
      </c>
      <c r="B1591" s="45" t="s">
        <v>287</v>
      </c>
      <c r="C1591" s="21" t="s">
        <v>16</v>
      </c>
      <c r="D1591" s="45" t="s">
        <v>396</v>
      </c>
      <c r="E1591" s="20">
        <v>89</v>
      </c>
      <c r="F1591" s="20">
        <v>2019</v>
      </c>
      <c r="G1591" s="20">
        <v>1</v>
      </c>
      <c r="H1591" s="20" t="s">
        <v>277</v>
      </c>
      <c r="I1591" s="20" t="s">
        <v>43</v>
      </c>
      <c r="J1591" s="20">
        <v>3</v>
      </c>
      <c r="K1591" s="37">
        <v>1480368</v>
      </c>
      <c r="L1591" s="37">
        <v>627520</v>
      </c>
      <c r="M1591" s="37">
        <v>439264</v>
      </c>
      <c r="N1591" s="37">
        <v>439158</v>
      </c>
      <c r="O1591" s="37">
        <v>1449427</v>
      </c>
      <c r="P1591" s="37">
        <v>24996417</v>
      </c>
      <c r="Q1591" s="37">
        <v>5571299</v>
      </c>
      <c r="R1591" s="37">
        <v>3999999</v>
      </c>
    </row>
    <row r="1592" spans="1:18" ht="13.5" customHeight="1">
      <c r="A1592" s="20">
        <v>1588</v>
      </c>
      <c r="B1592" s="45" t="s">
        <v>287</v>
      </c>
      <c r="C1592" s="21" t="s">
        <v>16</v>
      </c>
      <c r="D1592" s="45" t="s">
        <v>396</v>
      </c>
      <c r="E1592" s="20">
        <v>89</v>
      </c>
      <c r="F1592" s="20">
        <v>2019</v>
      </c>
      <c r="G1592" s="20">
        <v>2</v>
      </c>
      <c r="H1592" s="20" t="s">
        <v>278</v>
      </c>
      <c r="I1592" s="20" t="s">
        <v>44</v>
      </c>
      <c r="J1592" s="20">
        <v>6</v>
      </c>
      <c r="K1592" s="37">
        <v>3012140</v>
      </c>
      <c r="L1592" s="37">
        <v>818239</v>
      </c>
      <c r="M1592" s="37">
        <v>572767</v>
      </c>
      <c r="N1592" s="37">
        <v>570794</v>
      </c>
      <c r="O1592" s="37">
        <v>1392105</v>
      </c>
      <c r="P1592" s="37">
        <v>24896224</v>
      </c>
      <c r="Q1592" s="37">
        <v>6404941</v>
      </c>
      <c r="R1592" s="37">
        <v>3999999</v>
      </c>
    </row>
    <row r="1593" spans="1:18" ht="13.5" customHeight="1">
      <c r="A1593" s="20">
        <v>1589</v>
      </c>
      <c r="B1593" s="45" t="s">
        <v>287</v>
      </c>
      <c r="C1593" s="21" t="s">
        <v>16</v>
      </c>
      <c r="D1593" s="45" t="s">
        <v>396</v>
      </c>
      <c r="E1593" s="20">
        <v>89</v>
      </c>
      <c r="F1593" s="20">
        <v>2019</v>
      </c>
      <c r="G1593" s="20">
        <v>3</v>
      </c>
      <c r="H1593" s="20" t="s">
        <v>279</v>
      </c>
      <c r="I1593" s="20" t="s">
        <v>51</v>
      </c>
      <c r="J1593" s="20">
        <v>9</v>
      </c>
      <c r="K1593" s="37">
        <v>4600161</v>
      </c>
      <c r="L1593" s="37">
        <v>866861</v>
      </c>
      <c r="M1593" s="37">
        <v>591914</v>
      </c>
      <c r="N1593" s="37">
        <v>588663</v>
      </c>
      <c r="O1593" s="37">
        <v>1414050</v>
      </c>
      <c r="P1593" s="37">
        <v>24630712</v>
      </c>
      <c r="Q1593" s="37">
        <v>6121560</v>
      </c>
      <c r="R1593" s="37">
        <v>3999999</v>
      </c>
    </row>
    <row r="1594" spans="1:18" ht="13.5" customHeight="1">
      <c r="A1594" s="20">
        <v>1590</v>
      </c>
      <c r="B1594" s="45" t="s">
        <v>287</v>
      </c>
      <c r="C1594" s="21" t="s">
        <v>16</v>
      </c>
      <c r="D1594" s="45" t="s">
        <v>396</v>
      </c>
      <c r="E1594" s="20">
        <v>89</v>
      </c>
      <c r="F1594" s="20">
        <v>2019</v>
      </c>
      <c r="G1594" s="20">
        <v>4</v>
      </c>
      <c r="H1594" s="20" t="s">
        <v>281</v>
      </c>
      <c r="I1594" s="20" t="s">
        <v>46</v>
      </c>
      <c r="J1594" s="20">
        <v>12</v>
      </c>
      <c r="K1594" s="37">
        <v>6518964</v>
      </c>
      <c r="L1594" s="37">
        <v>1350290</v>
      </c>
      <c r="M1594" s="37">
        <v>930238</v>
      </c>
      <c r="N1594" s="37">
        <v>927977</v>
      </c>
      <c r="O1594" s="37">
        <v>1381180</v>
      </c>
      <c r="P1594" s="37">
        <v>24716894</v>
      </c>
      <c r="Q1594" s="37">
        <v>5850058</v>
      </c>
      <c r="R1594" s="37">
        <v>3999999</v>
      </c>
    </row>
    <row r="1595" spans="1:18" ht="13.5" customHeight="1">
      <c r="A1595" s="20">
        <v>1591</v>
      </c>
      <c r="B1595" s="45" t="s">
        <v>287</v>
      </c>
      <c r="C1595" s="21" t="s">
        <v>16</v>
      </c>
      <c r="D1595" s="45" t="s">
        <v>396</v>
      </c>
      <c r="E1595" s="20">
        <v>89</v>
      </c>
      <c r="F1595" s="46">
        <v>2020</v>
      </c>
      <c r="G1595" s="46">
        <v>1</v>
      </c>
      <c r="H1595" s="47" t="s">
        <v>309</v>
      </c>
      <c r="I1595" s="47" t="s">
        <v>43</v>
      </c>
      <c r="J1595" s="46">
        <v>3</v>
      </c>
      <c r="K1595" s="37">
        <v>1820189</v>
      </c>
      <c r="L1595" s="37">
        <v>-340193</v>
      </c>
      <c r="M1595" s="37">
        <v>-338492</v>
      </c>
      <c r="N1595" s="37">
        <v>677146</v>
      </c>
      <c r="O1595" s="37">
        <v>1359798</v>
      </c>
      <c r="P1595" s="37">
        <v>30797984</v>
      </c>
      <c r="Q1595" s="37">
        <v>8097339</v>
      </c>
      <c r="R1595" s="37">
        <v>3999999</v>
      </c>
    </row>
    <row r="1596" spans="1:18" ht="13.5" customHeight="1">
      <c r="A1596" s="20">
        <v>1592</v>
      </c>
      <c r="B1596" s="45" t="s">
        <v>287</v>
      </c>
      <c r="C1596" s="21" t="s">
        <v>16</v>
      </c>
      <c r="D1596" s="45" t="s">
        <v>396</v>
      </c>
      <c r="E1596" s="20">
        <v>89</v>
      </c>
      <c r="F1596" s="46">
        <v>2020</v>
      </c>
      <c r="G1596" s="46">
        <v>2</v>
      </c>
      <c r="H1596" s="47" t="s">
        <v>310</v>
      </c>
      <c r="I1596" s="47" t="s">
        <v>44</v>
      </c>
      <c r="J1596" s="46">
        <v>6</v>
      </c>
      <c r="K1596" s="37">
        <v>3763182</v>
      </c>
      <c r="L1596" s="37">
        <v>915069</v>
      </c>
      <c r="M1596" s="37">
        <v>550437</v>
      </c>
      <c r="N1596" s="37">
        <v>15400736</v>
      </c>
      <c r="O1596" s="37">
        <v>1331339</v>
      </c>
      <c r="P1596" s="37">
        <v>32529915</v>
      </c>
      <c r="Q1596" s="37">
        <v>8938344</v>
      </c>
      <c r="R1596" s="37">
        <v>4000000</v>
      </c>
    </row>
    <row r="1597" spans="1:18" ht="13.5" customHeight="1">
      <c r="A1597" s="20">
        <v>1593</v>
      </c>
      <c r="B1597" s="45" t="s">
        <v>287</v>
      </c>
      <c r="C1597" s="21" t="s">
        <v>16</v>
      </c>
      <c r="D1597" s="45" t="s">
        <v>396</v>
      </c>
      <c r="E1597" s="20">
        <v>89</v>
      </c>
      <c r="F1597" s="46">
        <v>2020</v>
      </c>
      <c r="G1597" s="46">
        <v>3</v>
      </c>
      <c r="H1597" s="47" t="s">
        <v>311</v>
      </c>
      <c r="I1597" s="47" t="s">
        <v>51</v>
      </c>
      <c r="J1597" s="46">
        <v>9</v>
      </c>
      <c r="K1597" s="37">
        <v>5802696</v>
      </c>
      <c r="L1597" s="37">
        <v>1525804</v>
      </c>
      <c r="M1597" s="37">
        <v>1124956</v>
      </c>
      <c r="N1597" s="37">
        <v>2438212</v>
      </c>
      <c r="O1597" s="37">
        <v>1308154</v>
      </c>
      <c r="P1597" s="37">
        <v>32852261</v>
      </c>
      <c r="Q1597" s="37">
        <v>8671273</v>
      </c>
      <c r="R1597" s="37">
        <v>4000000</v>
      </c>
    </row>
    <row r="1598" spans="1:18" ht="13.5" customHeight="1">
      <c r="A1598" s="20">
        <v>1594</v>
      </c>
      <c r="B1598" s="45" t="s">
        <v>303</v>
      </c>
      <c r="C1598" s="44" t="s">
        <v>17</v>
      </c>
      <c r="D1598" s="45" t="s">
        <v>397</v>
      </c>
      <c r="E1598" s="20">
        <v>90</v>
      </c>
      <c r="F1598" s="20">
        <v>2015</v>
      </c>
      <c r="G1598" s="20">
        <v>1</v>
      </c>
      <c r="H1598" s="20" t="s">
        <v>202</v>
      </c>
      <c r="I1598" s="54" t="s">
        <v>43</v>
      </c>
      <c r="J1598" s="20">
        <v>3</v>
      </c>
      <c r="K1598" s="35">
        <v>1871478</v>
      </c>
      <c r="L1598" s="35">
        <v>40827</v>
      </c>
      <c r="M1598" s="35">
        <v>13820</v>
      </c>
      <c r="N1598" s="35">
        <v>13820</v>
      </c>
      <c r="O1598" s="35">
        <v>754304</v>
      </c>
      <c r="P1598" s="35">
        <v>4926867</v>
      </c>
      <c r="Q1598" s="35">
        <v>3705784</v>
      </c>
      <c r="R1598" s="35">
        <v>1000000</v>
      </c>
    </row>
    <row r="1599" spans="1:18" ht="13.5" customHeight="1">
      <c r="A1599" s="20">
        <v>1595</v>
      </c>
      <c r="B1599" s="45" t="s">
        <v>303</v>
      </c>
      <c r="C1599" s="44" t="s">
        <v>17</v>
      </c>
      <c r="D1599" s="45" t="s">
        <v>397</v>
      </c>
      <c r="E1599" s="20">
        <v>90</v>
      </c>
      <c r="F1599" s="20">
        <v>2015</v>
      </c>
      <c r="G1599" s="20">
        <v>2</v>
      </c>
      <c r="H1599" s="20" t="s">
        <v>203</v>
      </c>
      <c r="I1599" s="54" t="s">
        <v>44</v>
      </c>
      <c r="J1599" s="20">
        <v>6</v>
      </c>
      <c r="K1599" s="35">
        <v>4006594</v>
      </c>
      <c r="L1599" s="35">
        <v>106124</v>
      </c>
      <c r="M1599" s="35">
        <v>62527</v>
      </c>
      <c r="N1599" s="35">
        <v>62527</v>
      </c>
      <c r="O1599" s="35">
        <v>758566</v>
      </c>
      <c r="P1599" s="35">
        <v>5769241</v>
      </c>
      <c r="Q1599" s="35">
        <v>3922814</v>
      </c>
      <c r="R1599" s="35">
        <v>1000000</v>
      </c>
    </row>
    <row r="1600" spans="1:18" ht="13.5" customHeight="1">
      <c r="A1600" s="20">
        <v>1596</v>
      </c>
      <c r="B1600" s="45" t="s">
        <v>303</v>
      </c>
      <c r="C1600" s="44" t="s">
        <v>17</v>
      </c>
      <c r="D1600" s="45" t="s">
        <v>397</v>
      </c>
      <c r="E1600" s="20">
        <v>90</v>
      </c>
      <c r="F1600" s="20">
        <v>2015</v>
      </c>
      <c r="G1600" s="20">
        <v>3</v>
      </c>
      <c r="H1600" s="20" t="s">
        <v>204</v>
      </c>
      <c r="I1600" s="54" t="s">
        <v>51</v>
      </c>
      <c r="J1600" s="20">
        <v>9</v>
      </c>
      <c r="K1600" s="35">
        <v>6371792</v>
      </c>
      <c r="L1600" s="35">
        <v>200821</v>
      </c>
      <c r="M1600" s="35">
        <v>112242</v>
      </c>
      <c r="N1600" s="35">
        <v>112242</v>
      </c>
      <c r="O1600" s="35">
        <v>812237</v>
      </c>
      <c r="P1600" s="35">
        <v>5537481</v>
      </c>
      <c r="Q1600" s="35">
        <v>3664262</v>
      </c>
      <c r="R1600" s="35">
        <v>1000000</v>
      </c>
    </row>
    <row r="1601" spans="1:18" ht="13.5" customHeight="1">
      <c r="A1601" s="20">
        <v>1597</v>
      </c>
      <c r="B1601" s="45" t="s">
        <v>303</v>
      </c>
      <c r="C1601" s="44" t="s">
        <v>17</v>
      </c>
      <c r="D1601" s="45" t="s">
        <v>397</v>
      </c>
      <c r="E1601" s="20">
        <v>90</v>
      </c>
      <c r="F1601" s="20">
        <v>2015</v>
      </c>
      <c r="G1601" s="20">
        <v>4</v>
      </c>
      <c r="H1601" s="20" t="s">
        <v>205</v>
      </c>
      <c r="I1601" s="54" t="s">
        <v>46</v>
      </c>
      <c r="J1601" s="20">
        <v>12</v>
      </c>
      <c r="K1601" s="35">
        <v>8963293</v>
      </c>
      <c r="L1601" s="35">
        <v>300115</v>
      </c>
      <c r="M1601" s="35">
        <v>187917</v>
      </c>
      <c r="N1601" s="35">
        <v>187917</v>
      </c>
      <c r="O1601" s="35">
        <v>832575</v>
      </c>
      <c r="P1601" s="35">
        <v>4569513</v>
      </c>
      <c r="Q1601" s="35">
        <v>2620714</v>
      </c>
      <c r="R1601" s="35">
        <v>1000000</v>
      </c>
    </row>
    <row r="1602" spans="1:18" ht="13.5" customHeight="1">
      <c r="A1602" s="20">
        <v>1598</v>
      </c>
      <c r="B1602" s="45" t="s">
        <v>303</v>
      </c>
      <c r="C1602" s="44" t="s">
        <v>17</v>
      </c>
      <c r="D1602" s="45" t="s">
        <v>397</v>
      </c>
      <c r="E1602" s="20">
        <v>90</v>
      </c>
      <c r="F1602" s="20">
        <v>2016</v>
      </c>
      <c r="G1602" s="20">
        <v>1</v>
      </c>
      <c r="H1602" s="20" t="s">
        <v>206</v>
      </c>
      <c r="I1602" s="54" t="s">
        <v>43</v>
      </c>
      <c r="J1602" s="20">
        <v>3</v>
      </c>
      <c r="K1602" s="35">
        <v>2091393</v>
      </c>
      <c r="L1602" s="35">
        <v>3423</v>
      </c>
      <c r="M1602" s="35">
        <v>2328</v>
      </c>
      <c r="N1602" s="35">
        <v>2328</v>
      </c>
      <c r="O1602" s="35">
        <v>848271</v>
      </c>
      <c r="P1602" s="35">
        <v>5100931</v>
      </c>
      <c r="Q1602" s="35">
        <v>3149805</v>
      </c>
      <c r="R1602" s="35">
        <v>1000000</v>
      </c>
    </row>
    <row r="1603" spans="1:18" ht="13.5" customHeight="1">
      <c r="A1603" s="20">
        <v>1599</v>
      </c>
      <c r="B1603" s="45" t="s">
        <v>303</v>
      </c>
      <c r="C1603" s="44" t="s">
        <v>17</v>
      </c>
      <c r="D1603" s="45" t="s">
        <v>397</v>
      </c>
      <c r="E1603" s="20">
        <v>90</v>
      </c>
      <c r="F1603" s="20">
        <v>2016</v>
      </c>
      <c r="G1603" s="20">
        <v>2</v>
      </c>
      <c r="H1603" s="20" t="s">
        <v>207</v>
      </c>
      <c r="I1603" s="54" t="s">
        <v>44</v>
      </c>
      <c r="J1603" s="20">
        <v>6</v>
      </c>
      <c r="K1603" s="35">
        <v>4574187</v>
      </c>
      <c r="L1603" s="35">
        <v>61440</v>
      </c>
      <c r="M1603" s="35">
        <v>41779</v>
      </c>
      <c r="N1603" s="35">
        <v>41779</v>
      </c>
      <c r="O1603" s="35">
        <v>856982</v>
      </c>
      <c r="P1603" s="35">
        <v>4650664</v>
      </c>
      <c r="Q1603" s="35">
        <v>2674261</v>
      </c>
      <c r="R1603" s="35">
        <v>1000000</v>
      </c>
    </row>
    <row r="1604" spans="1:18" ht="13.5" customHeight="1">
      <c r="A1604" s="20">
        <v>1600</v>
      </c>
      <c r="B1604" s="45" t="s">
        <v>303</v>
      </c>
      <c r="C1604" s="44" t="s">
        <v>17</v>
      </c>
      <c r="D1604" s="45" t="s">
        <v>397</v>
      </c>
      <c r="E1604" s="20">
        <v>90</v>
      </c>
      <c r="F1604" s="20">
        <v>2016</v>
      </c>
      <c r="G1604" s="20">
        <v>3</v>
      </c>
      <c r="H1604" s="20" t="s">
        <v>208</v>
      </c>
      <c r="I1604" s="54" t="s">
        <v>45</v>
      </c>
      <c r="J1604" s="20">
        <v>9</v>
      </c>
      <c r="K1604" s="35">
        <v>7633808</v>
      </c>
      <c r="L1604" s="35">
        <v>157858</v>
      </c>
      <c r="M1604" s="35">
        <v>107344</v>
      </c>
      <c r="N1604" s="35">
        <v>107344</v>
      </c>
      <c r="O1604" s="35">
        <v>880738</v>
      </c>
      <c r="P1604" s="35">
        <v>4402003</v>
      </c>
      <c r="Q1604" s="35">
        <v>2361338</v>
      </c>
      <c r="R1604" s="35">
        <v>1000000</v>
      </c>
    </row>
    <row r="1605" spans="1:18" ht="13.5" customHeight="1">
      <c r="A1605" s="20">
        <v>1601</v>
      </c>
      <c r="B1605" s="45" t="s">
        <v>303</v>
      </c>
      <c r="C1605" s="44" t="s">
        <v>17</v>
      </c>
      <c r="D1605" s="45" t="s">
        <v>397</v>
      </c>
      <c r="E1605" s="20">
        <v>90</v>
      </c>
      <c r="F1605" s="20">
        <v>2016</v>
      </c>
      <c r="G1605" s="20">
        <v>4</v>
      </c>
      <c r="H1605" s="20" t="s">
        <v>209</v>
      </c>
      <c r="I1605" s="20" t="s">
        <v>46</v>
      </c>
      <c r="J1605" s="20">
        <v>12</v>
      </c>
      <c r="K1605" s="35">
        <v>11067161</v>
      </c>
      <c r="L1605" s="35">
        <v>223990</v>
      </c>
      <c r="M1605" s="35">
        <v>152281</v>
      </c>
      <c r="N1605" s="35">
        <v>152281</v>
      </c>
      <c r="O1605" s="35">
        <v>1070291</v>
      </c>
      <c r="P1605" s="35">
        <v>7357533</v>
      </c>
      <c r="Q1605" s="35">
        <v>5271930</v>
      </c>
      <c r="R1605" s="35">
        <v>1000000</v>
      </c>
    </row>
    <row r="1606" spans="1:18" ht="13.5" customHeight="1">
      <c r="A1606" s="20">
        <v>1602</v>
      </c>
      <c r="B1606" s="45" t="s">
        <v>303</v>
      </c>
      <c r="C1606" s="44" t="s">
        <v>17</v>
      </c>
      <c r="D1606" s="45" t="s">
        <v>397</v>
      </c>
      <c r="E1606" s="20">
        <v>90</v>
      </c>
      <c r="F1606" s="20">
        <v>2017</v>
      </c>
      <c r="G1606" s="20">
        <v>1</v>
      </c>
      <c r="H1606" s="20" t="s">
        <v>210</v>
      </c>
      <c r="I1606" s="20" t="s">
        <v>43</v>
      </c>
      <c r="J1606" s="20">
        <v>3</v>
      </c>
      <c r="K1606" s="35">
        <v>3122559</v>
      </c>
      <c r="L1606" s="35">
        <v>25954</v>
      </c>
      <c r="M1606" s="35">
        <v>17648</v>
      </c>
      <c r="N1606" s="35">
        <v>17648</v>
      </c>
      <c r="O1606" s="35">
        <v>1088942</v>
      </c>
      <c r="P1606" s="35">
        <v>8299191</v>
      </c>
      <c r="Q1606" s="35">
        <v>6196039</v>
      </c>
      <c r="R1606" s="35">
        <v>1000000</v>
      </c>
    </row>
    <row r="1607" spans="1:18" ht="13.5" customHeight="1">
      <c r="A1607" s="20">
        <v>1603</v>
      </c>
      <c r="B1607" s="45" t="s">
        <v>303</v>
      </c>
      <c r="C1607" s="44" t="s">
        <v>17</v>
      </c>
      <c r="D1607" s="45" t="s">
        <v>397</v>
      </c>
      <c r="E1607" s="20">
        <v>90</v>
      </c>
      <c r="F1607" s="20">
        <v>2017</v>
      </c>
      <c r="G1607" s="20">
        <v>2</v>
      </c>
      <c r="H1607" s="20" t="s">
        <v>212</v>
      </c>
      <c r="I1607" s="20" t="s">
        <v>44</v>
      </c>
      <c r="J1607" s="20">
        <v>6</v>
      </c>
      <c r="K1607" s="35">
        <v>592768</v>
      </c>
      <c r="L1607" s="35">
        <v>-121031</v>
      </c>
      <c r="M1607" s="35">
        <v>-121031</v>
      </c>
      <c r="N1607" s="35">
        <v>-121031</v>
      </c>
      <c r="O1607" s="35">
        <v>1087814</v>
      </c>
      <c r="P1607" s="35">
        <v>6828501</v>
      </c>
      <c r="Q1607" s="35">
        <v>4719728</v>
      </c>
      <c r="R1607" s="35">
        <v>1000000</v>
      </c>
    </row>
    <row r="1608" spans="1:18" ht="13.5" customHeight="1">
      <c r="A1608" s="20">
        <v>1604</v>
      </c>
      <c r="B1608" s="45" t="s">
        <v>303</v>
      </c>
      <c r="C1608" s="44" t="s">
        <v>17</v>
      </c>
      <c r="D1608" s="45" t="s">
        <v>397</v>
      </c>
      <c r="E1608" s="20">
        <v>90</v>
      </c>
      <c r="F1608" s="20">
        <v>2017</v>
      </c>
      <c r="G1608" s="20">
        <v>3</v>
      </c>
      <c r="H1608" s="20" t="s">
        <v>213</v>
      </c>
      <c r="I1608" s="20" t="s">
        <v>51</v>
      </c>
      <c r="J1608" s="20">
        <v>9</v>
      </c>
      <c r="K1608" s="35">
        <v>8176489</v>
      </c>
      <c r="L1608" s="35">
        <v>-261792</v>
      </c>
      <c r="M1608" s="35">
        <v>-261792</v>
      </c>
      <c r="N1608" s="35">
        <v>261792</v>
      </c>
      <c r="O1608" s="35">
        <v>1086510</v>
      </c>
      <c r="P1608" s="35">
        <v>5747554</v>
      </c>
      <c r="Q1608" s="35">
        <v>3184166</v>
      </c>
      <c r="R1608" s="35">
        <v>1500000</v>
      </c>
    </row>
    <row r="1609" spans="1:18" ht="13.5" customHeight="1">
      <c r="A1609" s="20">
        <v>1605</v>
      </c>
      <c r="B1609" s="45" t="s">
        <v>303</v>
      </c>
      <c r="C1609" s="44" t="s">
        <v>17</v>
      </c>
      <c r="D1609" s="45" t="s">
        <v>397</v>
      </c>
      <c r="E1609" s="20">
        <v>90</v>
      </c>
      <c r="F1609" s="20">
        <v>2017</v>
      </c>
      <c r="G1609" s="20">
        <v>4</v>
      </c>
      <c r="H1609" s="20" t="s">
        <v>211</v>
      </c>
      <c r="I1609" s="20" t="s">
        <v>46</v>
      </c>
      <c r="J1609" s="20">
        <v>12</v>
      </c>
      <c r="K1609" s="35">
        <v>10188513</v>
      </c>
      <c r="L1609" s="35">
        <v>-725803</v>
      </c>
      <c r="M1609" s="35">
        <v>-725803</v>
      </c>
      <c r="N1609" s="35">
        <v>-725803</v>
      </c>
      <c r="O1609" s="35">
        <v>1072080</v>
      </c>
      <c r="P1609" s="35">
        <v>5260126</v>
      </c>
      <c r="Q1609" s="35">
        <v>3162189</v>
      </c>
      <c r="R1609" s="35">
        <v>1500000</v>
      </c>
    </row>
    <row r="1610" spans="1:18" ht="13.5" customHeight="1">
      <c r="A1610" s="20">
        <v>1606</v>
      </c>
      <c r="B1610" s="45" t="s">
        <v>303</v>
      </c>
      <c r="C1610" s="44" t="s">
        <v>17</v>
      </c>
      <c r="D1610" s="45" t="s">
        <v>397</v>
      </c>
      <c r="E1610" s="20">
        <v>90</v>
      </c>
      <c r="F1610" s="20">
        <v>2018</v>
      </c>
      <c r="G1610" s="20">
        <v>1</v>
      </c>
      <c r="H1610" s="20" t="s">
        <v>257</v>
      </c>
      <c r="I1610" s="20" t="s">
        <v>43</v>
      </c>
      <c r="J1610" s="20">
        <v>3</v>
      </c>
      <c r="K1610" s="35">
        <v>1618489</v>
      </c>
      <c r="L1610" s="35">
        <v>-102933</v>
      </c>
      <c r="M1610" s="35">
        <v>-102933</v>
      </c>
      <c r="N1610" s="35">
        <v>-102933</v>
      </c>
      <c r="O1610" s="35">
        <v>1040103</v>
      </c>
      <c r="P1610" s="35">
        <v>5077005</v>
      </c>
      <c r="Q1610" s="35">
        <v>3082001</v>
      </c>
      <c r="R1610" s="35">
        <v>1500000</v>
      </c>
    </row>
    <row r="1611" spans="1:18" ht="13.5" customHeight="1">
      <c r="A1611" s="20">
        <v>1607</v>
      </c>
      <c r="B1611" s="45" t="s">
        <v>303</v>
      </c>
      <c r="C1611" s="44" t="s">
        <v>17</v>
      </c>
      <c r="D1611" s="45" t="s">
        <v>397</v>
      </c>
      <c r="E1611" s="20">
        <v>90</v>
      </c>
      <c r="F1611" s="20">
        <v>2018</v>
      </c>
      <c r="G1611" s="20">
        <v>2</v>
      </c>
      <c r="H1611" s="20" t="s">
        <v>264</v>
      </c>
      <c r="I1611" s="20" t="s">
        <v>44</v>
      </c>
      <c r="J1611" s="20">
        <v>6</v>
      </c>
      <c r="K1611" s="37">
        <v>3369245</v>
      </c>
      <c r="L1611" s="37">
        <v>-229122</v>
      </c>
      <c r="M1611" s="37">
        <v>-229122</v>
      </c>
      <c r="N1611" s="37">
        <v>-229122</v>
      </c>
      <c r="O1611" s="37">
        <v>1049636</v>
      </c>
      <c r="P1611" s="37">
        <v>4411092</v>
      </c>
      <c r="Q1611" s="37">
        <v>2395195</v>
      </c>
      <c r="R1611" s="37">
        <v>1500000</v>
      </c>
    </row>
    <row r="1612" spans="1:18" ht="13.5" customHeight="1">
      <c r="A1612" s="20">
        <v>1608</v>
      </c>
      <c r="B1612" s="45" t="s">
        <v>303</v>
      </c>
      <c r="C1612" s="44" t="s">
        <v>17</v>
      </c>
      <c r="D1612" s="45" t="s">
        <v>397</v>
      </c>
      <c r="E1612" s="20">
        <v>90</v>
      </c>
      <c r="F1612" s="20">
        <v>2018</v>
      </c>
      <c r="G1612" s="20">
        <v>3</v>
      </c>
      <c r="H1612" s="20" t="s">
        <v>256</v>
      </c>
      <c r="I1612" s="20" t="s">
        <v>51</v>
      </c>
      <c r="J1612" s="20">
        <v>9</v>
      </c>
      <c r="K1612" s="37">
        <v>5509921</v>
      </c>
      <c r="L1612" s="37">
        <v>-475291</v>
      </c>
      <c r="M1612" s="37">
        <v>-475291</v>
      </c>
      <c r="N1612" s="37">
        <v>-475291</v>
      </c>
      <c r="O1612" s="37">
        <v>1037838</v>
      </c>
      <c r="P1612" s="37">
        <v>3763108</v>
      </c>
      <c r="Q1612" s="37">
        <v>2140461</v>
      </c>
      <c r="R1612" s="37">
        <v>1500000</v>
      </c>
    </row>
    <row r="1613" spans="1:18" ht="13.5" customHeight="1">
      <c r="A1613" s="20">
        <v>1609</v>
      </c>
      <c r="B1613" s="45" t="s">
        <v>303</v>
      </c>
      <c r="C1613" s="44" t="s">
        <v>17</v>
      </c>
      <c r="D1613" s="45" t="s">
        <v>397</v>
      </c>
      <c r="E1613" s="20">
        <v>90</v>
      </c>
      <c r="F1613" s="20">
        <v>2018</v>
      </c>
      <c r="G1613" s="20">
        <v>4</v>
      </c>
      <c r="H1613" s="20" t="s">
        <v>265</v>
      </c>
      <c r="I1613" s="20" t="s">
        <v>46</v>
      </c>
      <c r="J1613" s="20">
        <v>12</v>
      </c>
      <c r="K1613" s="37">
        <v>7834018</v>
      </c>
      <c r="L1613" s="37">
        <v>-761227</v>
      </c>
      <c r="M1613" s="37">
        <v>-620311</v>
      </c>
      <c r="N1613" s="37">
        <v>-620311</v>
      </c>
      <c r="O1613" s="37">
        <v>993608</v>
      </c>
      <c r="P1613" s="37">
        <v>3944419</v>
      </c>
      <c r="Q1613" s="37">
        <v>2481179</v>
      </c>
      <c r="R1613" s="37">
        <v>1500000</v>
      </c>
    </row>
    <row r="1614" spans="1:18" ht="13.5" customHeight="1">
      <c r="A1614" s="20">
        <v>1610</v>
      </c>
      <c r="B1614" s="45" t="s">
        <v>303</v>
      </c>
      <c r="C1614" s="44" t="s">
        <v>17</v>
      </c>
      <c r="D1614" s="45" t="s">
        <v>397</v>
      </c>
      <c r="E1614" s="20">
        <v>90</v>
      </c>
      <c r="F1614" s="20">
        <v>2019</v>
      </c>
      <c r="G1614" s="20">
        <v>1</v>
      </c>
      <c r="H1614" s="20" t="s">
        <v>277</v>
      </c>
      <c r="I1614" s="20" t="s">
        <v>43</v>
      </c>
      <c r="J1614" s="20">
        <v>3</v>
      </c>
      <c r="K1614" s="37">
        <v>2401498</v>
      </c>
      <c r="L1614" s="37">
        <v>14011</v>
      </c>
      <c r="M1614" s="37">
        <v>9528</v>
      </c>
      <c r="N1614" s="37">
        <v>9528</v>
      </c>
      <c r="O1614" s="37">
        <v>952662</v>
      </c>
      <c r="P1614" s="37">
        <v>3841152</v>
      </c>
      <c r="Q1614" s="37">
        <v>2368384</v>
      </c>
      <c r="R1614" s="37">
        <v>1500000</v>
      </c>
    </row>
    <row r="1615" spans="1:18" ht="13.5" customHeight="1">
      <c r="A1615" s="20">
        <v>1611</v>
      </c>
      <c r="B1615" s="45" t="s">
        <v>303</v>
      </c>
      <c r="C1615" s="44" t="s">
        <v>17</v>
      </c>
      <c r="D1615" s="45" t="s">
        <v>397</v>
      </c>
      <c r="E1615" s="20">
        <v>90</v>
      </c>
      <c r="F1615" s="20">
        <v>2019</v>
      </c>
      <c r="G1615" s="20">
        <v>2</v>
      </c>
      <c r="H1615" s="20" t="s">
        <v>278</v>
      </c>
      <c r="I1615" s="20" t="s">
        <v>44</v>
      </c>
      <c r="J1615" s="20">
        <v>6</v>
      </c>
      <c r="K1615" s="37">
        <v>4829648</v>
      </c>
      <c r="L1615" s="37">
        <v>-6583</v>
      </c>
      <c r="M1615" s="37">
        <v>-6583</v>
      </c>
      <c r="N1615" s="37">
        <v>-6583</v>
      </c>
      <c r="O1615" s="37">
        <v>909803</v>
      </c>
      <c r="P1615" s="37">
        <v>4014157</v>
      </c>
      <c r="Q1615" s="37">
        <v>2557499</v>
      </c>
      <c r="R1615" s="37">
        <v>1500000</v>
      </c>
    </row>
    <row r="1616" spans="1:18" ht="13.5" customHeight="1">
      <c r="A1616" s="20">
        <v>1612</v>
      </c>
      <c r="B1616" s="45" t="s">
        <v>303</v>
      </c>
      <c r="C1616" s="44" t="s">
        <v>17</v>
      </c>
      <c r="D1616" s="45" t="s">
        <v>397</v>
      </c>
      <c r="E1616" s="20">
        <v>90</v>
      </c>
      <c r="F1616" s="20">
        <v>2019</v>
      </c>
      <c r="G1616" s="20">
        <v>3</v>
      </c>
      <c r="H1616" s="20" t="s">
        <v>279</v>
      </c>
      <c r="I1616" s="20" t="s">
        <v>51</v>
      </c>
      <c r="J1616" s="20">
        <v>9</v>
      </c>
      <c r="K1616" s="37">
        <v>7431223</v>
      </c>
      <c r="L1616" s="37">
        <v>14086</v>
      </c>
      <c r="M1616" s="37">
        <v>9578</v>
      </c>
      <c r="N1616" s="37">
        <v>9578</v>
      </c>
      <c r="O1616" s="37">
        <v>878410</v>
      </c>
      <c r="P1616" s="37">
        <v>3448529</v>
      </c>
      <c r="Q1616" s="37">
        <v>1975710</v>
      </c>
      <c r="R1616" s="37">
        <v>1500000</v>
      </c>
    </row>
    <row r="1617" spans="1:18" ht="13.5" customHeight="1">
      <c r="A1617" s="20">
        <v>1613</v>
      </c>
      <c r="B1617" s="45" t="s">
        <v>303</v>
      </c>
      <c r="C1617" s="44" t="s">
        <v>17</v>
      </c>
      <c r="D1617" s="45" t="s">
        <v>397</v>
      </c>
      <c r="E1617" s="20">
        <v>90</v>
      </c>
      <c r="F1617" s="20">
        <v>2019</v>
      </c>
      <c r="G1617" s="20">
        <v>4</v>
      </c>
      <c r="H1617" s="20" t="s">
        <v>281</v>
      </c>
      <c r="I1617" s="20" t="s">
        <v>46</v>
      </c>
      <c r="J1617" s="20">
        <v>12</v>
      </c>
      <c r="K1617" s="37">
        <v>9945457</v>
      </c>
      <c r="L1617" s="37">
        <v>51024</v>
      </c>
      <c r="M1617" s="37">
        <v>34696</v>
      </c>
      <c r="N1617" s="37">
        <v>34696</v>
      </c>
      <c r="O1617" s="37">
        <v>858973</v>
      </c>
      <c r="P1617" s="37">
        <v>3949091</v>
      </c>
      <c r="Q1617" s="37">
        <v>2451154</v>
      </c>
      <c r="R1617" s="37">
        <v>1500000</v>
      </c>
    </row>
    <row r="1618" spans="1:18" ht="13.5" customHeight="1">
      <c r="A1618" s="20">
        <v>1614</v>
      </c>
      <c r="B1618" s="45" t="s">
        <v>303</v>
      </c>
      <c r="C1618" s="44" t="s">
        <v>17</v>
      </c>
      <c r="D1618" s="45" t="s">
        <v>397</v>
      </c>
      <c r="E1618" s="20">
        <v>90</v>
      </c>
      <c r="F1618" s="46">
        <v>2020</v>
      </c>
      <c r="G1618" s="46">
        <v>1</v>
      </c>
      <c r="H1618" s="47" t="s">
        <v>309</v>
      </c>
      <c r="I1618" s="47" t="s">
        <v>43</v>
      </c>
      <c r="J1618" s="46">
        <v>3</v>
      </c>
      <c r="K1618" s="37">
        <v>2468119</v>
      </c>
      <c r="L1618" s="37">
        <v>59554</v>
      </c>
      <c r="M1618" s="37">
        <v>40497</v>
      </c>
      <c r="N1618" s="37">
        <v>40497</v>
      </c>
      <c r="O1618" s="37">
        <v>827348</v>
      </c>
      <c r="P1618" s="37">
        <v>4381881</v>
      </c>
      <c r="Q1618" s="37">
        <v>2771792</v>
      </c>
      <c r="R1618" s="37">
        <v>1500000</v>
      </c>
    </row>
    <row r="1619" spans="1:18" ht="13.5" customHeight="1">
      <c r="A1619" s="20">
        <v>1615</v>
      </c>
      <c r="B1619" s="45" t="s">
        <v>303</v>
      </c>
      <c r="C1619" s="44" t="s">
        <v>17</v>
      </c>
      <c r="D1619" s="45" t="s">
        <v>397</v>
      </c>
      <c r="E1619" s="20">
        <v>90</v>
      </c>
      <c r="F1619" s="46">
        <v>2020</v>
      </c>
      <c r="G1619" s="46">
        <v>2</v>
      </c>
      <c r="H1619" s="47" t="s">
        <v>310</v>
      </c>
      <c r="I1619" s="47" t="s">
        <v>44</v>
      </c>
      <c r="J1619" s="46">
        <v>6</v>
      </c>
      <c r="K1619" s="37">
        <v>4919611</v>
      </c>
      <c r="L1619" s="37">
        <v>138731</v>
      </c>
      <c r="M1619" s="37">
        <v>94337</v>
      </c>
      <c r="N1619" s="37">
        <v>94337</v>
      </c>
      <c r="O1619" s="37">
        <v>789785</v>
      </c>
      <c r="P1619" s="37">
        <v>3697057</v>
      </c>
      <c r="Q1619" s="37">
        <v>2033127</v>
      </c>
      <c r="R1619" s="37">
        <v>1500000</v>
      </c>
    </row>
    <row r="1620" spans="1:18" ht="13.5" customHeight="1">
      <c r="A1620" s="20">
        <v>1616</v>
      </c>
      <c r="B1620" s="45" t="s">
        <v>303</v>
      </c>
      <c r="C1620" s="44" t="s">
        <v>17</v>
      </c>
      <c r="D1620" s="45" t="s">
        <v>397</v>
      </c>
      <c r="E1620" s="20">
        <v>90</v>
      </c>
      <c r="F1620" s="46">
        <v>2020</v>
      </c>
      <c r="G1620" s="46">
        <v>3</v>
      </c>
      <c r="H1620" s="47" t="s">
        <v>311</v>
      </c>
      <c r="I1620" s="47" t="s">
        <v>51</v>
      </c>
      <c r="J1620" s="46">
        <v>9</v>
      </c>
      <c r="K1620" s="37">
        <v>7988456</v>
      </c>
      <c r="L1620" s="37">
        <v>330594</v>
      </c>
      <c r="M1620" s="37">
        <v>224804</v>
      </c>
      <c r="N1620" s="37">
        <v>224804</v>
      </c>
      <c r="O1620" s="37">
        <v>762648</v>
      </c>
      <c r="P1620" s="37">
        <v>3092426</v>
      </c>
      <c r="Q1620" s="37">
        <v>1298030</v>
      </c>
      <c r="R1620" s="37">
        <v>1500000</v>
      </c>
    </row>
    <row r="1621" spans="1:18" ht="13.5" customHeight="1">
      <c r="A1621" s="20">
        <v>1617</v>
      </c>
      <c r="B1621" s="45" t="s">
        <v>293</v>
      </c>
      <c r="C1621" s="44" t="s">
        <v>18</v>
      </c>
      <c r="D1621" s="45" t="s">
        <v>398</v>
      </c>
      <c r="E1621" s="20">
        <v>92</v>
      </c>
      <c r="F1621" s="20">
        <v>2015</v>
      </c>
      <c r="G1621" s="20">
        <v>1</v>
      </c>
      <c r="H1621" s="20" t="s">
        <v>202</v>
      </c>
      <c r="I1621" s="54" t="s">
        <v>43</v>
      </c>
      <c r="J1621" s="20">
        <v>3</v>
      </c>
      <c r="K1621" s="35">
        <v>1521331</v>
      </c>
      <c r="L1621" s="35">
        <v>-42173</v>
      </c>
      <c r="M1621" s="35">
        <v>-42173</v>
      </c>
      <c r="N1621" s="35">
        <v>-42173</v>
      </c>
      <c r="O1621" s="35">
        <v>4226790</v>
      </c>
      <c r="P1621" s="35">
        <v>7778012</v>
      </c>
      <c r="Q1621" s="35">
        <v>4727638</v>
      </c>
      <c r="R1621" s="35">
        <v>490000</v>
      </c>
    </row>
    <row r="1622" spans="1:18" ht="13.5" customHeight="1">
      <c r="A1622" s="20">
        <v>1618</v>
      </c>
      <c r="B1622" s="45" t="s">
        <v>293</v>
      </c>
      <c r="C1622" s="44" t="s">
        <v>18</v>
      </c>
      <c r="D1622" s="45" t="s">
        <v>398</v>
      </c>
      <c r="E1622" s="20">
        <v>92</v>
      </c>
      <c r="F1622" s="20">
        <v>2015</v>
      </c>
      <c r="G1622" s="20">
        <v>2</v>
      </c>
      <c r="H1622" s="20" t="s">
        <v>203</v>
      </c>
      <c r="I1622" s="54" t="s">
        <v>44</v>
      </c>
      <c r="J1622" s="20">
        <v>6</v>
      </c>
      <c r="K1622" s="35">
        <v>3408748</v>
      </c>
      <c r="L1622" s="35">
        <v>43726</v>
      </c>
      <c r="M1622" s="35">
        <v>29734</v>
      </c>
      <c r="N1622" s="35">
        <v>29734</v>
      </c>
      <c r="O1622" s="35">
        <v>4154988</v>
      </c>
      <c r="P1622" s="35">
        <v>7636067</v>
      </c>
      <c r="Q1622" s="35">
        <v>4557886</v>
      </c>
      <c r="R1622" s="35">
        <v>490000</v>
      </c>
    </row>
    <row r="1623" spans="1:18" ht="13.5" customHeight="1">
      <c r="A1623" s="20">
        <v>1619</v>
      </c>
      <c r="B1623" s="45" t="s">
        <v>293</v>
      </c>
      <c r="C1623" s="44" t="s">
        <v>18</v>
      </c>
      <c r="D1623" s="45" t="s">
        <v>398</v>
      </c>
      <c r="E1623" s="20">
        <v>92</v>
      </c>
      <c r="F1623" s="20">
        <v>2015</v>
      </c>
      <c r="G1623" s="20">
        <v>3</v>
      </c>
      <c r="H1623" s="20" t="s">
        <v>204</v>
      </c>
      <c r="I1623" s="54" t="s">
        <v>51</v>
      </c>
      <c r="J1623" s="20">
        <v>9</v>
      </c>
      <c r="K1623" s="35">
        <v>5283825</v>
      </c>
      <c r="L1623" s="35">
        <v>60628</v>
      </c>
      <c r="M1623" s="35">
        <v>41227</v>
      </c>
      <c r="N1623" s="35">
        <v>41227</v>
      </c>
      <c r="O1623" s="35">
        <v>4074084</v>
      </c>
      <c r="P1623" s="35">
        <v>7818715</v>
      </c>
      <c r="Q1623" s="35">
        <v>4733941</v>
      </c>
      <c r="R1623" s="35">
        <v>490000</v>
      </c>
    </row>
    <row r="1624" spans="1:18" ht="13.5" customHeight="1">
      <c r="A1624" s="20">
        <v>1620</v>
      </c>
      <c r="B1624" s="45" t="s">
        <v>293</v>
      </c>
      <c r="C1624" s="44" t="s">
        <v>18</v>
      </c>
      <c r="D1624" s="45" t="s">
        <v>398</v>
      </c>
      <c r="E1624" s="20">
        <v>92</v>
      </c>
      <c r="F1624" s="20">
        <v>2015</v>
      </c>
      <c r="G1624" s="20">
        <v>4</v>
      </c>
      <c r="H1624" s="20" t="s">
        <v>205</v>
      </c>
      <c r="I1624" s="54" t="s">
        <v>46</v>
      </c>
      <c r="J1624" s="20">
        <v>12</v>
      </c>
      <c r="K1624" s="35">
        <v>7568466</v>
      </c>
      <c r="L1624" s="35">
        <v>142397</v>
      </c>
      <c r="M1624" s="35">
        <v>68033</v>
      </c>
      <c r="N1624" s="35">
        <v>68033</v>
      </c>
      <c r="O1624" s="35">
        <v>4300147</v>
      </c>
      <c r="P1624" s="35">
        <v>8236737</v>
      </c>
      <c r="Q1624" s="35">
        <v>5125158</v>
      </c>
      <c r="R1624" s="35">
        <v>490000</v>
      </c>
    </row>
    <row r="1625" spans="1:18" ht="13.5" customHeight="1">
      <c r="A1625" s="20">
        <v>1621</v>
      </c>
      <c r="B1625" s="45" t="s">
        <v>293</v>
      </c>
      <c r="C1625" s="44" t="s">
        <v>18</v>
      </c>
      <c r="D1625" s="45" t="s">
        <v>398</v>
      </c>
      <c r="E1625" s="20">
        <v>92</v>
      </c>
      <c r="F1625" s="20">
        <v>2016</v>
      </c>
      <c r="G1625" s="20">
        <v>1</v>
      </c>
      <c r="H1625" s="20" t="s">
        <v>206</v>
      </c>
      <c r="I1625" s="54" t="s">
        <v>43</v>
      </c>
      <c r="J1625" s="20">
        <v>3</v>
      </c>
      <c r="K1625" s="35">
        <v>1824413</v>
      </c>
      <c r="L1625" s="35">
        <v>36358</v>
      </c>
      <c r="M1625" s="35">
        <v>24723</v>
      </c>
      <c r="N1625" s="35">
        <v>24723</v>
      </c>
      <c r="O1625" s="35">
        <v>4263919</v>
      </c>
      <c r="P1625" s="35">
        <v>7544922</v>
      </c>
      <c r="Q1625" s="35">
        <v>4408619</v>
      </c>
      <c r="R1625" s="35">
        <v>490000</v>
      </c>
    </row>
    <row r="1626" spans="1:18" ht="13.5" customHeight="1">
      <c r="A1626" s="20">
        <v>1622</v>
      </c>
      <c r="B1626" s="45" t="s">
        <v>293</v>
      </c>
      <c r="C1626" s="44" t="s">
        <v>18</v>
      </c>
      <c r="D1626" s="45" t="s">
        <v>398</v>
      </c>
      <c r="E1626" s="20">
        <v>92</v>
      </c>
      <c r="F1626" s="20">
        <v>2016</v>
      </c>
      <c r="G1626" s="20">
        <v>2</v>
      </c>
      <c r="H1626" s="20" t="s">
        <v>207</v>
      </c>
      <c r="I1626" s="54" t="s">
        <v>44</v>
      </c>
      <c r="J1626" s="20">
        <v>6</v>
      </c>
      <c r="K1626" s="35">
        <v>3702933</v>
      </c>
      <c r="L1626" s="35">
        <v>44248</v>
      </c>
      <c r="M1626" s="35">
        <v>30089</v>
      </c>
      <c r="N1626" s="35">
        <v>30089</v>
      </c>
      <c r="O1626" s="35">
        <v>4191991</v>
      </c>
      <c r="P1626" s="35">
        <v>7235705</v>
      </c>
      <c r="Q1626" s="35">
        <v>4152836</v>
      </c>
      <c r="R1626" s="35">
        <v>490000</v>
      </c>
    </row>
    <row r="1627" spans="1:18" ht="13.5" customHeight="1">
      <c r="A1627" s="20">
        <v>1623</v>
      </c>
      <c r="B1627" s="45" t="s">
        <v>293</v>
      </c>
      <c r="C1627" s="44" t="s">
        <v>18</v>
      </c>
      <c r="D1627" s="45" t="s">
        <v>398</v>
      </c>
      <c r="E1627" s="20">
        <v>92</v>
      </c>
      <c r="F1627" s="20">
        <v>2016</v>
      </c>
      <c r="G1627" s="20">
        <v>3</v>
      </c>
      <c r="H1627" s="20" t="s">
        <v>208</v>
      </c>
      <c r="I1627" s="54" t="s">
        <v>45</v>
      </c>
      <c r="J1627" s="20">
        <v>9</v>
      </c>
      <c r="K1627" s="35">
        <v>5944052</v>
      </c>
      <c r="L1627" s="35">
        <v>66238</v>
      </c>
      <c r="M1627" s="35">
        <v>44397</v>
      </c>
      <c r="N1627" s="35">
        <v>44397</v>
      </c>
      <c r="O1627" s="35">
        <v>4071839</v>
      </c>
      <c r="P1627" s="35">
        <v>7549505</v>
      </c>
      <c r="Q1627" s="35">
        <v>4452327</v>
      </c>
      <c r="R1627" s="35">
        <v>490000</v>
      </c>
    </row>
    <row r="1628" spans="1:18" ht="13.5" customHeight="1">
      <c r="A1628" s="20">
        <v>1624</v>
      </c>
      <c r="B1628" s="45" t="s">
        <v>293</v>
      </c>
      <c r="C1628" s="44" t="s">
        <v>18</v>
      </c>
      <c r="D1628" s="45" t="s">
        <v>398</v>
      </c>
      <c r="E1628" s="20">
        <v>92</v>
      </c>
      <c r="F1628" s="20">
        <v>2016</v>
      </c>
      <c r="G1628" s="20">
        <v>4</v>
      </c>
      <c r="H1628" s="20" t="s">
        <v>209</v>
      </c>
      <c r="I1628" s="20" t="s">
        <v>46</v>
      </c>
      <c r="J1628" s="20">
        <v>12</v>
      </c>
      <c r="K1628" s="35">
        <v>8469359</v>
      </c>
      <c r="L1628" s="35">
        <v>345939</v>
      </c>
      <c r="M1628" s="35">
        <v>-41094</v>
      </c>
      <c r="N1628" s="35">
        <v>-41094</v>
      </c>
      <c r="O1628" s="35">
        <v>3987172</v>
      </c>
      <c r="P1628" s="35">
        <v>8619721</v>
      </c>
      <c r="Q1628" s="35">
        <v>5608035</v>
      </c>
      <c r="R1628" s="35">
        <v>490000</v>
      </c>
    </row>
    <row r="1629" spans="1:18" ht="13.5" customHeight="1">
      <c r="A1629" s="20">
        <v>1625</v>
      </c>
      <c r="B1629" s="45" t="s">
        <v>293</v>
      </c>
      <c r="C1629" s="44" t="s">
        <v>18</v>
      </c>
      <c r="D1629" s="45" t="s">
        <v>398</v>
      </c>
      <c r="E1629" s="20">
        <v>92</v>
      </c>
      <c r="F1629" s="20">
        <v>2017</v>
      </c>
      <c r="G1629" s="20">
        <v>1</v>
      </c>
      <c r="H1629" s="20" t="s">
        <v>210</v>
      </c>
      <c r="I1629" s="20" t="s">
        <v>43</v>
      </c>
      <c r="J1629" s="20">
        <v>3</v>
      </c>
      <c r="K1629" s="35">
        <v>2362156</v>
      </c>
      <c r="L1629" s="35">
        <v>35502</v>
      </c>
      <c r="M1629" s="35">
        <v>24141</v>
      </c>
      <c r="N1629" s="35">
        <v>24141</v>
      </c>
      <c r="O1629" s="35">
        <v>3889282</v>
      </c>
      <c r="P1629" s="35">
        <v>8888160</v>
      </c>
      <c r="Q1629" s="35">
        <v>5852334</v>
      </c>
      <c r="R1629" s="35">
        <v>490000</v>
      </c>
    </row>
    <row r="1630" spans="1:18" ht="13.5" customHeight="1">
      <c r="A1630" s="20">
        <v>1626</v>
      </c>
      <c r="B1630" s="45" t="s">
        <v>293</v>
      </c>
      <c r="C1630" s="44" t="s">
        <v>18</v>
      </c>
      <c r="D1630" s="45" t="s">
        <v>398</v>
      </c>
      <c r="E1630" s="20">
        <v>92</v>
      </c>
      <c r="F1630" s="20">
        <v>2017</v>
      </c>
      <c r="G1630" s="20">
        <v>2</v>
      </c>
      <c r="H1630" s="20" t="s">
        <v>212</v>
      </c>
      <c r="I1630" s="20" t="s">
        <v>44</v>
      </c>
      <c r="J1630" s="20">
        <v>6</v>
      </c>
      <c r="K1630" s="35">
        <v>4465812</v>
      </c>
      <c r="L1630" s="35">
        <v>139506</v>
      </c>
      <c r="M1630" s="35">
        <v>94864</v>
      </c>
      <c r="N1630" s="35">
        <v>94864</v>
      </c>
      <c r="O1630" s="35">
        <v>3812212</v>
      </c>
      <c r="P1630" s="35">
        <v>7354270</v>
      </c>
      <c r="Q1630" s="35">
        <v>4306520</v>
      </c>
      <c r="R1630" s="35">
        <v>490000</v>
      </c>
    </row>
    <row r="1631" spans="1:18" ht="13.5" customHeight="1">
      <c r="A1631" s="20">
        <v>1627</v>
      </c>
      <c r="B1631" s="45" t="s">
        <v>293</v>
      </c>
      <c r="C1631" s="44" t="s">
        <v>18</v>
      </c>
      <c r="D1631" s="45" t="s">
        <v>398</v>
      </c>
      <c r="E1631" s="20">
        <v>92</v>
      </c>
      <c r="F1631" s="20">
        <v>2017</v>
      </c>
      <c r="G1631" s="20">
        <v>3</v>
      </c>
      <c r="H1631" s="20" t="s">
        <v>213</v>
      </c>
      <c r="I1631" s="20" t="s">
        <v>51</v>
      </c>
      <c r="J1631" s="20">
        <v>9</v>
      </c>
      <c r="K1631" s="35">
        <v>6926118</v>
      </c>
      <c r="L1631" s="35">
        <v>322393</v>
      </c>
      <c r="M1631" s="35">
        <v>218506</v>
      </c>
      <c r="N1631" s="35">
        <v>218506</v>
      </c>
      <c r="O1631" s="35">
        <v>3749646</v>
      </c>
      <c r="P1631" s="35">
        <v>7261865</v>
      </c>
      <c r="Q1631" s="35">
        <v>4090474</v>
      </c>
      <c r="R1631" s="35">
        <v>490000</v>
      </c>
    </row>
    <row r="1632" spans="1:18" ht="13.5" customHeight="1">
      <c r="A1632" s="20">
        <v>1628</v>
      </c>
      <c r="B1632" s="45" t="s">
        <v>293</v>
      </c>
      <c r="C1632" s="44" t="s">
        <v>18</v>
      </c>
      <c r="D1632" s="45" t="s">
        <v>398</v>
      </c>
      <c r="E1632" s="20">
        <v>92</v>
      </c>
      <c r="F1632" s="20">
        <v>2018</v>
      </c>
      <c r="G1632" s="20">
        <v>1</v>
      </c>
      <c r="H1632" s="20" t="s">
        <v>257</v>
      </c>
      <c r="I1632" s="20" t="s">
        <v>43</v>
      </c>
      <c r="J1632" s="20">
        <v>3</v>
      </c>
      <c r="K1632" s="35">
        <v>2182015</v>
      </c>
      <c r="L1632" s="35">
        <v>249320</v>
      </c>
      <c r="M1632" s="35">
        <v>162058</v>
      </c>
      <c r="N1632" s="35">
        <v>404572</v>
      </c>
      <c r="O1632" s="35">
        <v>3334050</v>
      </c>
      <c r="P1632" s="35">
        <v>7779906</v>
      </c>
      <c r="Q1632" s="35">
        <v>4051582</v>
      </c>
      <c r="R1632" s="35">
        <v>490000</v>
      </c>
    </row>
    <row r="1633" spans="1:18" ht="13.5" customHeight="1">
      <c r="A1633" s="20">
        <v>1629</v>
      </c>
      <c r="B1633" s="45" t="s">
        <v>293</v>
      </c>
      <c r="C1633" s="44" t="s">
        <v>18</v>
      </c>
      <c r="D1633" s="45" t="s">
        <v>398</v>
      </c>
      <c r="E1633" s="20">
        <v>92</v>
      </c>
      <c r="F1633" s="20">
        <v>2018</v>
      </c>
      <c r="G1633" s="20">
        <v>2</v>
      </c>
      <c r="H1633" s="20" t="s">
        <v>264</v>
      </c>
      <c r="I1633" s="20" t="s">
        <v>44</v>
      </c>
      <c r="J1633" s="20">
        <v>6</v>
      </c>
      <c r="K1633" s="37">
        <v>4609030</v>
      </c>
      <c r="L1633" s="37">
        <v>388902</v>
      </c>
      <c r="M1633" s="37">
        <v>264454</v>
      </c>
      <c r="N1633" s="37">
        <v>601375</v>
      </c>
      <c r="O1633" s="37">
        <v>3415063</v>
      </c>
      <c r="P1633" s="37">
        <v>7145263</v>
      </c>
      <c r="Q1633" s="37">
        <v>3441388</v>
      </c>
      <c r="R1633" s="37">
        <v>490000</v>
      </c>
    </row>
    <row r="1634" spans="1:18" ht="13.5" customHeight="1">
      <c r="A1634" s="20">
        <v>1630</v>
      </c>
      <c r="B1634" s="45" t="s">
        <v>293</v>
      </c>
      <c r="C1634" s="44" t="s">
        <v>18</v>
      </c>
      <c r="D1634" s="45" t="s">
        <v>398</v>
      </c>
      <c r="E1634" s="20">
        <v>92</v>
      </c>
      <c r="F1634" s="20">
        <v>2018</v>
      </c>
      <c r="G1634" s="20">
        <v>3</v>
      </c>
      <c r="H1634" s="20" t="s">
        <v>256</v>
      </c>
      <c r="I1634" s="20" t="s">
        <v>51</v>
      </c>
      <c r="J1634" s="20">
        <v>9</v>
      </c>
      <c r="K1634" s="37">
        <v>6540805</v>
      </c>
      <c r="L1634" s="37">
        <v>609936</v>
      </c>
      <c r="M1634" s="37">
        <v>414756</v>
      </c>
      <c r="N1634" s="37">
        <v>744330</v>
      </c>
      <c r="O1634" s="37">
        <v>3444790</v>
      </c>
      <c r="P1634" s="37">
        <v>7347390</v>
      </c>
      <c r="Q1634" s="37">
        <v>3516905</v>
      </c>
      <c r="R1634" s="37">
        <v>490000</v>
      </c>
    </row>
    <row r="1635" spans="1:18" ht="13.5" customHeight="1">
      <c r="A1635" s="20">
        <v>1631</v>
      </c>
      <c r="B1635" s="45" t="s">
        <v>293</v>
      </c>
      <c r="C1635" s="44" t="s">
        <v>18</v>
      </c>
      <c r="D1635" s="45" t="s">
        <v>398</v>
      </c>
      <c r="E1635" s="20">
        <v>92</v>
      </c>
      <c r="F1635" s="20">
        <v>2018</v>
      </c>
      <c r="G1635" s="20">
        <v>4</v>
      </c>
      <c r="H1635" s="20" t="s">
        <v>265</v>
      </c>
      <c r="I1635" s="20" t="s">
        <v>46</v>
      </c>
      <c r="J1635" s="20">
        <v>12</v>
      </c>
      <c r="K1635" s="37">
        <v>8552163</v>
      </c>
      <c r="L1635" s="37">
        <v>817912</v>
      </c>
      <c r="M1635" s="37">
        <v>585200</v>
      </c>
      <c r="N1635" s="37">
        <v>585200</v>
      </c>
      <c r="O1635" s="37">
        <v>3504599</v>
      </c>
      <c r="P1635" s="37">
        <v>8102078</v>
      </c>
      <c r="Q1635" s="37">
        <v>4484676</v>
      </c>
      <c r="R1635" s="37">
        <v>490000</v>
      </c>
    </row>
    <row r="1636" spans="1:18" ht="13.5" customHeight="1">
      <c r="A1636" s="20">
        <v>1632</v>
      </c>
      <c r="B1636" s="45" t="s">
        <v>293</v>
      </c>
      <c r="C1636" s="44" t="s">
        <v>18</v>
      </c>
      <c r="D1636" s="45" t="s">
        <v>398</v>
      </c>
      <c r="E1636" s="20">
        <v>92</v>
      </c>
      <c r="F1636" s="20">
        <v>2019</v>
      </c>
      <c r="G1636" s="20">
        <v>1</v>
      </c>
      <c r="H1636" s="20" t="s">
        <v>277</v>
      </c>
      <c r="I1636" s="20" t="s">
        <v>43</v>
      </c>
      <c r="J1636" s="20">
        <v>3</v>
      </c>
      <c r="K1636" s="37">
        <v>1868823</v>
      </c>
      <c r="L1636" s="37">
        <v>196456</v>
      </c>
      <c r="M1636" s="37">
        <v>133590</v>
      </c>
      <c r="N1636" s="37">
        <v>133590</v>
      </c>
      <c r="O1636" s="37">
        <v>3516068</v>
      </c>
      <c r="P1636" s="37">
        <v>9874153</v>
      </c>
      <c r="Q1636" s="37">
        <v>4328287</v>
      </c>
      <c r="R1636" s="37">
        <v>862617</v>
      </c>
    </row>
    <row r="1637" spans="1:18" ht="13.5" customHeight="1">
      <c r="A1637" s="20">
        <v>1633</v>
      </c>
      <c r="B1637" s="45" t="s">
        <v>293</v>
      </c>
      <c r="C1637" s="44" t="s">
        <v>18</v>
      </c>
      <c r="D1637" s="45" t="s">
        <v>398</v>
      </c>
      <c r="E1637" s="20">
        <v>92</v>
      </c>
      <c r="F1637" s="20">
        <v>2019</v>
      </c>
      <c r="G1637" s="20">
        <v>2</v>
      </c>
      <c r="H1637" s="20" t="s">
        <v>278</v>
      </c>
      <c r="I1637" s="20" t="s">
        <v>44</v>
      </c>
      <c r="J1637" s="20">
        <v>6</v>
      </c>
      <c r="K1637" s="37">
        <v>4055680</v>
      </c>
      <c r="L1637" s="37">
        <v>427687</v>
      </c>
      <c r="M1637" s="37">
        <v>290827</v>
      </c>
      <c r="N1637" s="37">
        <v>290827</v>
      </c>
      <c r="O1637" s="37">
        <v>3550832</v>
      </c>
      <c r="P1637" s="37">
        <v>10547366</v>
      </c>
      <c r="Q1637" s="37">
        <v>5172124</v>
      </c>
      <c r="R1637" s="37">
        <v>862617</v>
      </c>
    </row>
    <row r="1638" spans="1:18" ht="13.5" customHeight="1">
      <c r="A1638" s="20">
        <v>1634</v>
      </c>
      <c r="B1638" s="45" t="s">
        <v>293</v>
      </c>
      <c r="C1638" s="44" t="s">
        <v>18</v>
      </c>
      <c r="D1638" s="45" t="s">
        <v>398</v>
      </c>
      <c r="E1638" s="20">
        <v>92</v>
      </c>
      <c r="F1638" s="20">
        <v>2019</v>
      </c>
      <c r="G1638" s="20">
        <v>3</v>
      </c>
      <c r="H1638" s="20" t="s">
        <v>279</v>
      </c>
      <c r="I1638" s="20" t="s">
        <v>51</v>
      </c>
      <c r="J1638" s="20">
        <v>9</v>
      </c>
      <c r="K1638" s="37">
        <v>5914541</v>
      </c>
      <c r="L1638" s="37">
        <v>696437</v>
      </c>
      <c r="M1638" s="37">
        <v>473577</v>
      </c>
      <c r="N1638" s="37">
        <v>473577</v>
      </c>
      <c r="O1638" s="37">
        <v>3610817</v>
      </c>
      <c r="P1638" s="37">
        <v>9578630</v>
      </c>
      <c r="Q1638" s="37">
        <v>4020638</v>
      </c>
      <c r="R1638" s="37">
        <v>862617</v>
      </c>
    </row>
    <row r="1639" spans="1:18" ht="13.5" customHeight="1">
      <c r="A1639" s="20">
        <v>1635</v>
      </c>
      <c r="B1639" s="45" t="s">
        <v>293</v>
      </c>
      <c r="C1639" s="44" t="s">
        <v>18</v>
      </c>
      <c r="D1639" s="45" t="s">
        <v>398</v>
      </c>
      <c r="E1639" s="20">
        <v>92</v>
      </c>
      <c r="F1639" s="20">
        <v>2019</v>
      </c>
      <c r="G1639" s="20">
        <v>4</v>
      </c>
      <c r="H1639" s="20" t="s">
        <v>281</v>
      </c>
      <c r="I1639" s="20" t="s">
        <v>46</v>
      </c>
      <c r="J1639" s="20">
        <v>12</v>
      </c>
      <c r="K1639" s="37">
        <v>8080507</v>
      </c>
      <c r="L1639" s="37">
        <v>924824</v>
      </c>
      <c r="M1639" s="37">
        <v>628880</v>
      </c>
      <c r="N1639" s="37">
        <v>628880</v>
      </c>
      <c r="O1639" s="37">
        <v>4181455</v>
      </c>
      <c r="P1639" s="37">
        <v>9348188</v>
      </c>
      <c r="Q1639" s="37">
        <v>3632892</v>
      </c>
      <c r="R1639" s="37">
        <v>862617</v>
      </c>
    </row>
    <row r="1640" spans="1:18" ht="13.5" customHeight="1">
      <c r="A1640" s="20">
        <v>1636</v>
      </c>
      <c r="B1640" s="45" t="s">
        <v>293</v>
      </c>
      <c r="C1640" s="44" t="s">
        <v>18</v>
      </c>
      <c r="D1640" s="45" t="s">
        <v>398</v>
      </c>
      <c r="E1640" s="20">
        <v>92</v>
      </c>
      <c r="F1640" s="46">
        <v>2020</v>
      </c>
      <c r="G1640" s="46">
        <v>1</v>
      </c>
      <c r="H1640" s="47" t="s">
        <v>309</v>
      </c>
      <c r="I1640" s="47" t="s">
        <v>43</v>
      </c>
      <c r="J1640" s="46">
        <v>3</v>
      </c>
      <c r="K1640" s="37">
        <v>1829408</v>
      </c>
      <c r="L1640" s="37">
        <v>62939</v>
      </c>
      <c r="M1640" s="37">
        <v>42798</v>
      </c>
      <c r="N1640" s="37">
        <v>42798</v>
      </c>
      <c r="O1640" s="37">
        <v>4075755</v>
      </c>
      <c r="P1640" s="37">
        <v>10840027</v>
      </c>
      <c r="Q1640" s="37">
        <v>4924371</v>
      </c>
      <c r="R1640" s="37">
        <v>862617</v>
      </c>
    </row>
    <row r="1641" spans="1:18" ht="13.5" customHeight="1">
      <c r="A1641" s="20">
        <v>1637</v>
      </c>
      <c r="B1641" s="45" t="s">
        <v>293</v>
      </c>
      <c r="C1641" s="44" t="s">
        <v>18</v>
      </c>
      <c r="D1641" s="45" t="s">
        <v>398</v>
      </c>
      <c r="E1641" s="20">
        <v>92</v>
      </c>
      <c r="F1641" s="46">
        <v>2020</v>
      </c>
      <c r="G1641" s="46">
        <v>2</v>
      </c>
      <c r="H1641" s="47" t="s">
        <v>310</v>
      </c>
      <c r="I1641" s="47" t="s">
        <v>44</v>
      </c>
      <c r="J1641" s="46">
        <v>6</v>
      </c>
      <c r="K1641" s="37">
        <v>4072366</v>
      </c>
      <c r="L1641" s="37">
        <v>645421</v>
      </c>
      <c r="M1641" s="37">
        <v>4388886</v>
      </c>
      <c r="N1641" s="37">
        <v>438886</v>
      </c>
      <c r="O1641" s="37">
        <v>4068099</v>
      </c>
      <c r="P1641" s="37">
        <v>11396389</v>
      </c>
      <c r="Q1641" s="37">
        <v>5515955</v>
      </c>
      <c r="R1641" s="37">
        <v>862617</v>
      </c>
    </row>
    <row r="1642" spans="1:18" ht="13.5" customHeight="1">
      <c r="A1642" s="20">
        <v>1638</v>
      </c>
      <c r="B1642" s="45" t="s">
        <v>293</v>
      </c>
      <c r="C1642" s="44" t="s">
        <v>18</v>
      </c>
      <c r="D1642" s="45" t="s">
        <v>398</v>
      </c>
      <c r="E1642" s="20">
        <v>92</v>
      </c>
      <c r="F1642" s="46">
        <v>2020</v>
      </c>
      <c r="G1642" s="46">
        <v>3</v>
      </c>
      <c r="H1642" s="47" t="s">
        <v>311</v>
      </c>
      <c r="I1642" s="47" t="s">
        <v>51</v>
      </c>
      <c r="J1642" s="46">
        <v>9</v>
      </c>
      <c r="K1642" s="37">
        <v>6438066</v>
      </c>
      <c r="L1642" s="37">
        <v>1002546</v>
      </c>
      <c r="M1642" s="37">
        <v>681731</v>
      </c>
      <c r="N1642" s="37">
        <v>681731</v>
      </c>
      <c r="O1642" s="37">
        <v>3987984</v>
      </c>
      <c r="P1642" s="37">
        <v>13880674</v>
      </c>
      <c r="Q1642" s="37">
        <v>7757394</v>
      </c>
      <c r="R1642" s="37">
        <v>862617</v>
      </c>
    </row>
    <row r="1643" spans="1:18" ht="13.5" customHeight="1">
      <c r="A1643" s="20">
        <v>1639</v>
      </c>
      <c r="B1643" s="45" t="s">
        <v>292</v>
      </c>
      <c r="C1643" s="44" t="s">
        <v>19</v>
      </c>
      <c r="D1643" s="45" t="s">
        <v>399</v>
      </c>
      <c r="E1643" s="20">
        <v>93</v>
      </c>
      <c r="F1643" s="20">
        <v>2015</v>
      </c>
      <c r="G1643" s="20">
        <v>1</v>
      </c>
      <c r="H1643" s="20" t="s">
        <v>202</v>
      </c>
      <c r="I1643" s="54" t="s">
        <v>43</v>
      </c>
      <c r="J1643" s="20">
        <v>3</v>
      </c>
      <c r="K1643" s="35">
        <v>155569.43599999999</v>
      </c>
      <c r="L1643" s="35">
        <v>11284.398999999999</v>
      </c>
      <c r="M1643" s="35">
        <v>10135.665999999999</v>
      </c>
      <c r="N1643" s="35">
        <v>10135.665999999999</v>
      </c>
      <c r="O1643" s="35">
        <v>279591.44400000002</v>
      </c>
      <c r="P1643" s="35">
        <v>345037.12699999998</v>
      </c>
      <c r="Q1643" s="35">
        <v>112953.52</v>
      </c>
      <c r="R1643" s="35">
        <v>135000</v>
      </c>
    </row>
    <row r="1644" spans="1:18" ht="13.5" customHeight="1">
      <c r="A1644" s="20">
        <v>1640</v>
      </c>
      <c r="B1644" s="45" t="s">
        <v>292</v>
      </c>
      <c r="C1644" s="44" t="s">
        <v>19</v>
      </c>
      <c r="D1644" s="45" t="s">
        <v>399</v>
      </c>
      <c r="E1644" s="20">
        <v>93</v>
      </c>
      <c r="F1644" s="20">
        <v>2015</v>
      </c>
      <c r="G1644" s="20">
        <v>2</v>
      </c>
      <c r="H1644" s="20" t="s">
        <v>203</v>
      </c>
      <c r="I1644" s="54" t="s">
        <v>44</v>
      </c>
      <c r="J1644" s="20">
        <v>6</v>
      </c>
      <c r="K1644" s="35">
        <v>485553.38099999999</v>
      </c>
      <c r="L1644" s="35">
        <v>35364.434000000001</v>
      </c>
      <c r="M1644" s="35">
        <v>32164.962</v>
      </c>
      <c r="N1644" s="35">
        <v>32164.962</v>
      </c>
      <c r="O1644" s="35">
        <v>293294.35600000003</v>
      </c>
      <c r="P1644" s="35">
        <v>422049.93699999998</v>
      </c>
      <c r="Q1644" s="35">
        <v>167937.033</v>
      </c>
      <c r="R1644" s="35">
        <v>135000</v>
      </c>
    </row>
    <row r="1645" spans="1:18" ht="13.5" customHeight="1">
      <c r="A1645" s="20">
        <v>1641</v>
      </c>
      <c r="B1645" s="45" t="s">
        <v>292</v>
      </c>
      <c r="C1645" s="44" t="s">
        <v>19</v>
      </c>
      <c r="D1645" s="45" t="s">
        <v>399</v>
      </c>
      <c r="E1645" s="20">
        <v>93</v>
      </c>
      <c r="F1645" s="20">
        <v>2015</v>
      </c>
      <c r="G1645" s="20">
        <v>3</v>
      </c>
      <c r="H1645" s="20" t="s">
        <v>204</v>
      </c>
      <c r="I1645" s="54" t="s">
        <v>51</v>
      </c>
      <c r="J1645" s="20">
        <v>9</v>
      </c>
      <c r="K1645" s="35">
        <v>753206.89</v>
      </c>
      <c r="L1645" s="35">
        <v>51075.875</v>
      </c>
      <c r="M1645" s="35">
        <v>47191.432999999997</v>
      </c>
      <c r="N1645" s="35">
        <v>47191.432999999997</v>
      </c>
      <c r="O1645" s="35">
        <v>298797.359</v>
      </c>
      <c r="P1645" s="35">
        <v>404428.34299999999</v>
      </c>
      <c r="Q1645" s="35">
        <v>135288.96799999999</v>
      </c>
      <c r="R1645" s="35">
        <v>148500</v>
      </c>
    </row>
    <row r="1646" spans="1:18" ht="13.5" customHeight="1">
      <c r="A1646" s="20">
        <v>1642</v>
      </c>
      <c r="B1646" s="45" t="s">
        <v>292</v>
      </c>
      <c r="C1646" s="44" t="s">
        <v>19</v>
      </c>
      <c r="D1646" s="45" t="s">
        <v>399</v>
      </c>
      <c r="E1646" s="20">
        <v>93</v>
      </c>
      <c r="F1646" s="20">
        <v>2015</v>
      </c>
      <c r="G1646" s="20">
        <v>4</v>
      </c>
      <c r="H1646" s="20" t="s">
        <v>205</v>
      </c>
      <c r="I1646" s="54" t="s">
        <v>46</v>
      </c>
      <c r="J1646" s="20">
        <v>12</v>
      </c>
      <c r="K1646" s="35">
        <v>1009806.763</v>
      </c>
      <c r="L1646" s="35">
        <v>65276.33</v>
      </c>
      <c r="M1646" s="35">
        <v>60337.718000000001</v>
      </c>
      <c r="N1646" s="35">
        <v>49269.909</v>
      </c>
      <c r="O1646" s="35">
        <v>266505.592</v>
      </c>
      <c r="P1646" s="35">
        <v>420149.79100000003</v>
      </c>
      <c r="Q1646" s="35">
        <v>159695.43299999999</v>
      </c>
      <c r="R1646" s="35">
        <v>148500</v>
      </c>
    </row>
    <row r="1647" spans="1:18" ht="13.5" customHeight="1">
      <c r="A1647" s="20">
        <v>1643</v>
      </c>
      <c r="B1647" s="45" t="s">
        <v>292</v>
      </c>
      <c r="C1647" s="44" t="s">
        <v>19</v>
      </c>
      <c r="D1647" s="45" t="s">
        <v>399</v>
      </c>
      <c r="E1647" s="20">
        <v>93</v>
      </c>
      <c r="F1647" s="20">
        <v>2016</v>
      </c>
      <c r="G1647" s="20">
        <v>1</v>
      </c>
      <c r="H1647" s="20" t="s">
        <v>206</v>
      </c>
      <c r="I1647" s="54" t="s">
        <v>43</v>
      </c>
      <c r="J1647" s="20">
        <v>3</v>
      </c>
      <c r="K1647" s="35">
        <v>246687.25700000001</v>
      </c>
      <c r="L1647" s="35">
        <v>15769.384</v>
      </c>
      <c r="M1647" s="35">
        <v>13039.993</v>
      </c>
      <c r="N1647" s="35">
        <v>13039.993</v>
      </c>
      <c r="O1647" s="35">
        <v>259142.16399999999</v>
      </c>
      <c r="P1647" s="35">
        <v>429506.609</v>
      </c>
      <c r="Q1647" s="35">
        <v>156017.25700000001</v>
      </c>
      <c r="R1647" s="35">
        <v>148500</v>
      </c>
    </row>
    <row r="1648" spans="1:18" ht="13.5" customHeight="1">
      <c r="A1648" s="20">
        <v>1644</v>
      </c>
      <c r="B1648" s="45" t="s">
        <v>292</v>
      </c>
      <c r="C1648" s="44" t="s">
        <v>19</v>
      </c>
      <c r="D1648" s="45" t="s">
        <v>399</v>
      </c>
      <c r="E1648" s="20">
        <v>93</v>
      </c>
      <c r="F1648" s="20">
        <v>2016</v>
      </c>
      <c r="G1648" s="20">
        <v>2</v>
      </c>
      <c r="H1648" s="20" t="s">
        <v>207</v>
      </c>
      <c r="I1648" s="54" t="s">
        <v>44</v>
      </c>
      <c r="J1648" s="20">
        <v>6</v>
      </c>
      <c r="K1648" s="35">
        <v>554697.99699999997</v>
      </c>
      <c r="L1648" s="35">
        <v>42565.733999999997</v>
      </c>
      <c r="M1648" s="35">
        <v>35817.593999999997</v>
      </c>
      <c r="N1648" s="35">
        <v>35817.593999999997</v>
      </c>
      <c r="O1648" s="35">
        <v>301634.91800000001</v>
      </c>
      <c r="P1648" s="35">
        <v>431569.89500000002</v>
      </c>
      <c r="Q1648" s="35">
        <v>135309.592</v>
      </c>
      <c r="R1648" s="35">
        <v>148500</v>
      </c>
    </row>
    <row r="1649" spans="1:18" ht="13.5" customHeight="1">
      <c r="A1649" s="20">
        <v>1645</v>
      </c>
      <c r="B1649" s="45" t="s">
        <v>292</v>
      </c>
      <c r="C1649" s="44" t="s">
        <v>19</v>
      </c>
      <c r="D1649" s="45" t="s">
        <v>399</v>
      </c>
      <c r="E1649" s="20">
        <v>93</v>
      </c>
      <c r="F1649" s="20">
        <v>2016</v>
      </c>
      <c r="G1649" s="20">
        <v>3</v>
      </c>
      <c r="H1649" s="20" t="s">
        <v>208</v>
      </c>
      <c r="I1649" s="54" t="s">
        <v>45</v>
      </c>
      <c r="J1649" s="20">
        <v>9</v>
      </c>
      <c r="K1649" s="35">
        <v>847397.70400000003</v>
      </c>
      <c r="L1649" s="35">
        <v>61110.788999999997</v>
      </c>
      <c r="M1649" s="35">
        <v>51168.408000000003</v>
      </c>
      <c r="N1649" s="35">
        <v>51168.408000000003</v>
      </c>
      <c r="O1649" s="35">
        <v>367910.32</v>
      </c>
      <c r="P1649" s="35">
        <v>463641.05599999998</v>
      </c>
      <c r="Q1649" s="35">
        <v>152029.93900000001</v>
      </c>
      <c r="R1649" s="35">
        <v>163350</v>
      </c>
    </row>
    <row r="1650" spans="1:18" ht="13.5" customHeight="1">
      <c r="A1650" s="20">
        <v>1646</v>
      </c>
      <c r="B1650" s="45" t="s">
        <v>292</v>
      </c>
      <c r="C1650" s="44" t="s">
        <v>19</v>
      </c>
      <c r="D1650" s="45" t="s">
        <v>399</v>
      </c>
      <c r="E1650" s="20">
        <v>93</v>
      </c>
      <c r="F1650" s="20">
        <v>2016</v>
      </c>
      <c r="G1650" s="20">
        <v>4</v>
      </c>
      <c r="H1650" s="20" t="s">
        <v>209</v>
      </c>
      <c r="I1650" s="20" t="s">
        <v>46</v>
      </c>
      <c r="J1650" s="20">
        <v>12</v>
      </c>
      <c r="K1650" s="35">
        <v>1093805.2879999999</v>
      </c>
      <c r="L1650" s="35">
        <v>70181.03</v>
      </c>
      <c r="M1650" s="35">
        <v>57848.754000000001</v>
      </c>
      <c r="N1650" s="35">
        <v>55932.163</v>
      </c>
      <c r="O1650" s="35">
        <v>318804.87599999999</v>
      </c>
      <c r="P1650" s="35">
        <v>475140.93199999997</v>
      </c>
      <c r="Q1650" s="35">
        <v>173607.435</v>
      </c>
      <c r="R1650" s="35">
        <v>163350</v>
      </c>
    </row>
    <row r="1651" spans="1:18" ht="13.5" customHeight="1">
      <c r="A1651" s="20">
        <v>1647</v>
      </c>
      <c r="B1651" s="45" t="s">
        <v>292</v>
      </c>
      <c r="C1651" s="44" t="s">
        <v>19</v>
      </c>
      <c r="D1651" s="45" t="s">
        <v>399</v>
      </c>
      <c r="E1651" s="20">
        <v>93</v>
      </c>
      <c r="F1651" s="20">
        <v>2017</v>
      </c>
      <c r="G1651" s="20">
        <v>1</v>
      </c>
      <c r="H1651" s="20" t="s">
        <v>210</v>
      </c>
      <c r="I1651" s="20" t="s">
        <v>43</v>
      </c>
      <c r="J1651" s="20">
        <v>3</v>
      </c>
      <c r="K1651" s="35">
        <v>239742.09299999999</v>
      </c>
      <c r="L1651" s="35">
        <v>8734.7559999999994</v>
      </c>
      <c r="M1651" s="35">
        <v>6653.3249999999998</v>
      </c>
      <c r="N1651" s="35">
        <v>6653.3249999999998</v>
      </c>
      <c r="O1651" s="35">
        <v>326620.00599999999</v>
      </c>
      <c r="P1651" s="35">
        <v>491407.48700000002</v>
      </c>
      <c r="Q1651" s="35">
        <v>180894.21100000001</v>
      </c>
      <c r="R1651" s="35">
        <v>163350</v>
      </c>
    </row>
    <row r="1652" spans="1:18" ht="13.5" customHeight="1">
      <c r="A1652" s="20">
        <v>1648</v>
      </c>
      <c r="B1652" s="45" t="s">
        <v>292</v>
      </c>
      <c r="C1652" s="44" t="s">
        <v>19</v>
      </c>
      <c r="D1652" s="45" t="s">
        <v>399</v>
      </c>
      <c r="E1652" s="20">
        <v>93</v>
      </c>
      <c r="F1652" s="20">
        <v>2017</v>
      </c>
      <c r="G1652" s="20">
        <v>2</v>
      </c>
      <c r="H1652" s="20" t="s">
        <v>212</v>
      </c>
      <c r="I1652" s="20" t="s">
        <v>44</v>
      </c>
      <c r="J1652" s="20">
        <v>6</v>
      </c>
      <c r="K1652" s="35">
        <v>470811.90399999998</v>
      </c>
      <c r="L1652" s="35">
        <v>18544.900000000001</v>
      </c>
      <c r="M1652" s="35">
        <v>14278.642</v>
      </c>
      <c r="N1652" s="35">
        <v>14278.642</v>
      </c>
      <c r="O1652" s="35">
        <v>326131.15700000001</v>
      </c>
      <c r="P1652" s="35">
        <v>496593.89799999999</v>
      </c>
      <c r="Q1652" s="35">
        <v>176458.769</v>
      </c>
      <c r="R1652" s="35">
        <v>163350</v>
      </c>
    </row>
    <row r="1653" spans="1:18" ht="13.5" customHeight="1">
      <c r="A1653" s="20">
        <v>1649</v>
      </c>
      <c r="B1653" s="45" t="s">
        <v>292</v>
      </c>
      <c r="C1653" s="44" t="s">
        <v>19</v>
      </c>
      <c r="D1653" s="45" t="s">
        <v>399</v>
      </c>
      <c r="E1653" s="20">
        <v>93</v>
      </c>
      <c r="F1653" s="20">
        <v>2017</v>
      </c>
      <c r="G1653" s="20">
        <v>4</v>
      </c>
      <c r="H1653" s="20" t="s">
        <v>211</v>
      </c>
      <c r="I1653" s="20" t="s">
        <v>46</v>
      </c>
      <c r="J1653" s="20">
        <v>12</v>
      </c>
      <c r="K1653" s="35">
        <v>967193.65500000003</v>
      </c>
      <c r="L1653" s="35">
        <v>41520.582999999999</v>
      </c>
      <c r="M1653" s="35">
        <v>38227.646999999997</v>
      </c>
      <c r="N1653" s="35">
        <v>34049.258999999998</v>
      </c>
      <c r="O1653" s="35">
        <v>384041.625</v>
      </c>
      <c r="P1653" s="35">
        <v>539237.53599999996</v>
      </c>
      <c r="Q1653" s="35">
        <v>213458.80300000001</v>
      </c>
      <c r="R1653" s="35">
        <v>163350</v>
      </c>
    </row>
    <row r="1654" spans="1:18" ht="13.5" customHeight="1">
      <c r="A1654" s="20">
        <v>1650</v>
      </c>
      <c r="B1654" s="45" t="s">
        <v>292</v>
      </c>
      <c r="C1654" s="44" t="s">
        <v>19</v>
      </c>
      <c r="D1654" s="45" t="s">
        <v>399</v>
      </c>
      <c r="E1654" s="20">
        <v>93</v>
      </c>
      <c r="F1654" s="20">
        <v>2018</v>
      </c>
      <c r="G1654" s="20">
        <v>1</v>
      </c>
      <c r="H1654" s="20" t="s">
        <v>257</v>
      </c>
      <c r="I1654" s="20" t="s">
        <v>43</v>
      </c>
      <c r="J1654" s="20">
        <v>3</v>
      </c>
      <c r="K1654" s="35">
        <v>204764.902</v>
      </c>
      <c r="L1654" s="35">
        <v>7662.22</v>
      </c>
      <c r="M1654" s="35">
        <v>5836.08</v>
      </c>
      <c r="N1654" s="35">
        <v>5836.08</v>
      </c>
      <c r="O1654" s="35">
        <v>399842.57900000003</v>
      </c>
      <c r="P1654" s="35">
        <v>823833.81099999999</v>
      </c>
      <c r="Q1654" s="35">
        <v>494826.59600000002</v>
      </c>
      <c r="R1654" s="35">
        <v>163350</v>
      </c>
    </row>
    <row r="1655" spans="1:18" ht="13.5" customHeight="1">
      <c r="A1655" s="20">
        <v>1651</v>
      </c>
      <c r="B1655" s="45" t="s">
        <v>292</v>
      </c>
      <c r="C1655" s="44" t="s">
        <v>19</v>
      </c>
      <c r="D1655" s="45" t="s">
        <v>399</v>
      </c>
      <c r="E1655" s="20">
        <v>93</v>
      </c>
      <c r="F1655" s="20">
        <v>2018</v>
      </c>
      <c r="G1655" s="20">
        <v>3</v>
      </c>
      <c r="H1655" s="20" t="s">
        <v>256</v>
      </c>
      <c r="I1655" s="20" t="s">
        <v>51</v>
      </c>
      <c r="J1655" s="20">
        <v>9</v>
      </c>
      <c r="K1655" s="35">
        <v>640959.37199999997</v>
      </c>
      <c r="L1655" s="35">
        <v>35722.18</v>
      </c>
      <c r="M1655" s="35">
        <v>27863.3</v>
      </c>
      <c r="N1655" s="35">
        <v>27863.3</v>
      </c>
      <c r="O1655" s="35">
        <v>386256.89199999999</v>
      </c>
      <c r="P1655" s="35">
        <v>832914.72699999996</v>
      </c>
      <c r="Q1655" s="35">
        <v>484292.77799999999</v>
      </c>
      <c r="R1655" s="35">
        <v>163350</v>
      </c>
    </row>
    <row r="1656" spans="1:18" ht="13.5" customHeight="1">
      <c r="A1656" s="20">
        <v>1652</v>
      </c>
      <c r="B1656" s="45" t="s">
        <v>292</v>
      </c>
      <c r="C1656" s="44" t="s">
        <v>19</v>
      </c>
      <c r="D1656" s="45" t="s">
        <v>399</v>
      </c>
      <c r="E1656" s="20">
        <v>93</v>
      </c>
      <c r="F1656" s="20">
        <v>2018</v>
      </c>
      <c r="G1656" s="20">
        <v>4</v>
      </c>
      <c r="H1656" s="20" t="s">
        <v>265</v>
      </c>
      <c r="I1656" s="20" t="s">
        <v>46</v>
      </c>
      <c r="J1656" s="20">
        <v>12</v>
      </c>
      <c r="K1656" s="35">
        <v>786912.33100000001</v>
      </c>
      <c r="L1656" s="35">
        <v>42602.245999999999</v>
      </c>
      <c r="M1656" s="35">
        <v>39240.911999999997</v>
      </c>
      <c r="N1656" s="35">
        <v>40849.692000000003</v>
      </c>
      <c r="O1656" s="35">
        <v>379042.73800000001</v>
      </c>
      <c r="P1656" s="35">
        <v>825689.55200000003</v>
      </c>
      <c r="Q1656" s="35">
        <v>492536.93800000002</v>
      </c>
      <c r="R1656" s="35">
        <v>163350</v>
      </c>
    </row>
    <row r="1657" spans="1:18" ht="13.5" customHeight="1">
      <c r="A1657" s="20">
        <v>1653</v>
      </c>
      <c r="B1657" s="45" t="s">
        <v>292</v>
      </c>
      <c r="C1657" s="44" t="s">
        <v>19</v>
      </c>
      <c r="D1657" s="45" t="s">
        <v>399</v>
      </c>
      <c r="E1657" s="20">
        <v>93</v>
      </c>
      <c r="F1657" s="20">
        <v>2019</v>
      </c>
      <c r="G1657" s="20">
        <v>1</v>
      </c>
      <c r="H1657" s="20" t="s">
        <v>277</v>
      </c>
      <c r="I1657" s="20" t="s">
        <v>43</v>
      </c>
      <c r="J1657" s="20">
        <v>3</v>
      </c>
      <c r="K1657" s="35">
        <v>179340.84400000001</v>
      </c>
      <c r="L1657" s="35">
        <v>10022.936</v>
      </c>
      <c r="M1657" s="35">
        <v>8185.0590000000002</v>
      </c>
      <c r="N1657" s="35">
        <v>8185.0590000000002</v>
      </c>
      <c r="O1657" s="35">
        <v>368528.96600000001</v>
      </c>
      <c r="P1657" s="35">
        <v>809302.93200000003</v>
      </c>
      <c r="Q1657" s="35">
        <v>467490.06199999998</v>
      </c>
      <c r="R1657" s="35">
        <v>163350</v>
      </c>
    </row>
    <row r="1658" spans="1:18" ht="13.5" customHeight="1">
      <c r="A1658" s="20">
        <v>1654</v>
      </c>
      <c r="B1658" s="45" t="s">
        <v>292</v>
      </c>
      <c r="C1658" s="44" t="s">
        <v>19</v>
      </c>
      <c r="D1658" s="45" t="s">
        <v>399</v>
      </c>
      <c r="E1658" s="20">
        <v>93</v>
      </c>
      <c r="F1658" s="20">
        <v>2019</v>
      </c>
      <c r="G1658" s="20">
        <v>2</v>
      </c>
      <c r="H1658" s="20" t="s">
        <v>278</v>
      </c>
      <c r="I1658" s="20" t="s">
        <v>44</v>
      </c>
      <c r="J1658" s="20">
        <v>6</v>
      </c>
      <c r="K1658" s="35">
        <v>355457</v>
      </c>
      <c r="L1658" s="35">
        <v>15441</v>
      </c>
      <c r="M1658" s="35">
        <v>12673</v>
      </c>
      <c r="N1658" s="35">
        <v>12673</v>
      </c>
      <c r="O1658" s="35">
        <v>357564</v>
      </c>
      <c r="P1658" s="35">
        <v>801670</v>
      </c>
      <c r="Q1658" s="35">
        <v>457984</v>
      </c>
      <c r="R1658" s="35">
        <v>163350</v>
      </c>
    </row>
    <row r="1659" spans="1:18" ht="13.5" customHeight="1">
      <c r="A1659" s="20">
        <v>1655</v>
      </c>
      <c r="B1659" s="45" t="s">
        <v>292</v>
      </c>
      <c r="C1659" s="44" t="s">
        <v>19</v>
      </c>
      <c r="D1659" s="45" t="s">
        <v>399</v>
      </c>
      <c r="E1659" s="20">
        <v>93</v>
      </c>
      <c r="F1659" s="20">
        <v>2019</v>
      </c>
      <c r="G1659" s="20">
        <v>3</v>
      </c>
      <c r="H1659" s="20" t="s">
        <v>279</v>
      </c>
      <c r="I1659" s="20" t="s">
        <v>51</v>
      </c>
      <c r="J1659" s="20">
        <v>9</v>
      </c>
      <c r="K1659" s="37">
        <v>527407.08799999999</v>
      </c>
      <c r="L1659" s="37">
        <v>18831.004000000001</v>
      </c>
      <c r="M1659" s="37">
        <v>15443.583000000001</v>
      </c>
      <c r="N1659" s="37">
        <v>15443.583000000001</v>
      </c>
      <c r="O1659" s="37">
        <v>347637.02399999998</v>
      </c>
      <c r="P1659" s="37">
        <v>741968.22600000002</v>
      </c>
      <c r="Q1659" s="37">
        <v>396542.58100000001</v>
      </c>
      <c r="R1659" s="37">
        <v>163350</v>
      </c>
    </row>
    <row r="1660" spans="1:18" ht="13.5" customHeight="1">
      <c r="A1660" s="20">
        <v>1656</v>
      </c>
      <c r="B1660" s="45" t="s">
        <v>292</v>
      </c>
      <c r="C1660" s="44" t="s">
        <v>19</v>
      </c>
      <c r="D1660" s="45" t="s">
        <v>399</v>
      </c>
      <c r="E1660" s="20">
        <v>93</v>
      </c>
      <c r="F1660" s="20">
        <v>2019</v>
      </c>
      <c r="G1660" s="20">
        <v>4</v>
      </c>
      <c r="H1660" s="20" t="s">
        <v>281</v>
      </c>
      <c r="I1660" s="20" t="s">
        <v>46</v>
      </c>
      <c r="J1660" s="20">
        <v>12</v>
      </c>
      <c r="K1660" s="37">
        <v>679128.23600000003</v>
      </c>
      <c r="L1660" s="37">
        <v>20223.751</v>
      </c>
      <c r="M1660" s="37">
        <v>18583.751</v>
      </c>
      <c r="N1660" s="37">
        <v>18583.751</v>
      </c>
      <c r="O1660" s="37">
        <v>337771.24</v>
      </c>
      <c r="P1660" s="37">
        <v>723759.37899999996</v>
      </c>
      <c r="Q1660" s="37">
        <v>378971.45500000002</v>
      </c>
      <c r="R1660" s="37">
        <v>163350</v>
      </c>
    </row>
    <row r="1661" spans="1:18" ht="13.5" customHeight="1">
      <c r="A1661" s="20">
        <v>1657</v>
      </c>
      <c r="B1661" s="45" t="s">
        <v>292</v>
      </c>
      <c r="C1661" s="44" t="s">
        <v>19</v>
      </c>
      <c r="D1661" s="45" t="s">
        <v>399</v>
      </c>
      <c r="E1661" s="20">
        <v>93</v>
      </c>
      <c r="F1661" s="46">
        <v>2020</v>
      </c>
      <c r="G1661" s="46">
        <v>1</v>
      </c>
      <c r="H1661" s="47" t="s">
        <v>309</v>
      </c>
      <c r="I1661" s="47" t="s">
        <v>43</v>
      </c>
      <c r="J1661" s="46">
        <v>3</v>
      </c>
      <c r="K1661" s="37">
        <v>169123.603</v>
      </c>
      <c r="L1661" s="37">
        <v>7630.366</v>
      </c>
      <c r="M1661" s="37">
        <v>6231.2079999999996</v>
      </c>
      <c r="N1661" s="37">
        <v>6231.2079999999996</v>
      </c>
      <c r="O1661" s="37">
        <v>341695.49</v>
      </c>
      <c r="P1661" s="37">
        <v>523098.42200000002</v>
      </c>
      <c r="Q1661" s="37">
        <v>170528.209</v>
      </c>
      <c r="R1661" s="37">
        <v>163350</v>
      </c>
    </row>
    <row r="1662" spans="1:18" ht="13.5" customHeight="1">
      <c r="A1662" s="20">
        <v>1658</v>
      </c>
      <c r="B1662" s="45" t="s">
        <v>292</v>
      </c>
      <c r="C1662" s="44" t="s">
        <v>19</v>
      </c>
      <c r="D1662" s="45" t="s">
        <v>399</v>
      </c>
      <c r="E1662" s="20">
        <v>93</v>
      </c>
      <c r="F1662" s="46">
        <v>2020</v>
      </c>
      <c r="G1662" s="46">
        <v>2</v>
      </c>
      <c r="H1662" s="47" t="s">
        <v>310</v>
      </c>
      <c r="I1662" s="47" t="s">
        <v>44</v>
      </c>
      <c r="J1662" s="46">
        <v>6</v>
      </c>
      <c r="K1662" s="37">
        <v>317648.141</v>
      </c>
      <c r="L1662" s="37">
        <v>14036.806</v>
      </c>
      <c r="M1662" s="37">
        <v>11758.806</v>
      </c>
      <c r="N1662" s="37">
        <v>11758.806</v>
      </c>
      <c r="O1662" s="37">
        <v>332921.02600000001</v>
      </c>
      <c r="P1662" s="37">
        <v>527558.84100000001</v>
      </c>
      <c r="Q1662" s="37">
        <v>169491.17300000001</v>
      </c>
      <c r="R1662" s="37">
        <v>163350</v>
      </c>
    </row>
    <row r="1663" spans="1:18" ht="13.5" customHeight="1">
      <c r="A1663" s="20">
        <v>1659</v>
      </c>
      <c r="B1663" s="45" t="s">
        <v>292</v>
      </c>
      <c r="C1663" s="44" t="s">
        <v>19</v>
      </c>
      <c r="D1663" s="45" t="s">
        <v>399</v>
      </c>
      <c r="E1663" s="20">
        <v>93</v>
      </c>
      <c r="F1663" s="46">
        <v>2020</v>
      </c>
      <c r="G1663" s="46">
        <v>3</v>
      </c>
      <c r="H1663" s="47" t="s">
        <v>311</v>
      </c>
      <c r="I1663" s="47" t="s">
        <v>51</v>
      </c>
      <c r="J1663" s="46">
        <v>9</v>
      </c>
      <c r="K1663" s="37">
        <v>561848.95299999998</v>
      </c>
      <c r="L1663" s="37">
        <v>19072.809000000001</v>
      </c>
      <c r="M1663" s="37"/>
      <c r="N1663" s="37">
        <v>15977.528</v>
      </c>
      <c r="O1663" s="37">
        <v>340615.049</v>
      </c>
      <c r="P1663" s="37">
        <v>658052.12600000005</v>
      </c>
      <c r="Q1663" s="37">
        <v>303238.30699999997</v>
      </c>
      <c r="R1663" s="37">
        <v>163350</v>
      </c>
    </row>
    <row r="1664" spans="1:18" ht="13.5" customHeight="1">
      <c r="A1664" s="20">
        <v>1660</v>
      </c>
      <c r="B1664" s="45" t="s">
        <v>302</v>
      </c>
      <c r="C1664" s="44" t="s">
        <v>20</v>
      </c>
      <c r="D1664" s="45" t="s">
        <v>400</v>
      </c>
      <c r="E1664" s="20">
        <v>94</v>
      </c>
      <c r="F1664" s="20">
        <v>2015</v>
      </c>
      <c r="G1664" s="20">
        <v>3</v>
      </c>
      <c r="H1664" s="20" t="s">
        <v>204</v>
      </c>
      <c r="I1664" s="54" t="s">
        <v>51</v>
      </c>
      <c r="J1664" s="20">
        <v>9</v>
      </c>
      <c r="K1664" s="35">
        <v>836963</v>
      </c>
      <c r="L1664" s="35">
        <v>-71959</v>
      </c>
      <c r="M1664" s="35">
        <v>-75745</v>
      </c>
      <c r="N1664" s="35">
        <v>-75745</v>
      </c>
      <c r="O1664" s="35">
        <v>1653615</v>
      </c>
      <c r="P1664" s="35">
        <v>2328334</v>
      </c>
      <c r="Q1664" s="35">
        <v>1643045</v>
      </c>
      <c r="R1664" s="35">
        <v>145745</v>
      </c>
    </row>
    <row r="1665" spans="1:18" ht="13.5" customHeight="1">
      <c r="A1665" s="20">
        <v>1661</v>
      </c>
      <c r="B1665" s="45" t="s">
        <v>302</v>
      </c>
      <c r="C1665" s="44" t="s">
        <v>20</v>
      </c>
      <c r="D1665" s="45" t="s">
        <v>400</v>
      </c>
      <c r="E1665" s="20">
        <v>94</v>
      </c>
      <c r="F1665" s="20">
        <v>2015</v>
      </c>
      <c r="G1665" s="20">
        <v>4</v>
      </c>
      <c r="H1665" s="20" t="s">
        <v>205</v>
      </c>
      <c r="I1665" s="54" t="s">
        <v>46</v>
      </c>
      <c r="J1665" s="20">
        <v>12</v>
      </c>
      <c r="K1665" s="35">
        <v>1187236</v>
      </c>
      <c r="L1665" s="35">
        <v>60459</v>
      </c>
      <c r="M1665" s="35">
        <v>52860</v>
      </c>
      <c r="N1665" s="35">
        <v>52860</v>
      </c>
      <c r="O1665" s="35">
        <v>1653615</v>
      </c>
      <c r="P1665" s="35">
        <v>2328334</v>
      </c>
      <c r="Q1665" s="35">
        <v>1643045</v>
      </c>
      <c r="R1665" s="35">
        <v>145745</v>
      </c>
    </row>
    <row r="1666" spans="1:18" ht="13.5" customHeight="1">
      <c r="A1666" s="20">
        <v>1662</v>
      </c>
      <c r="B1666" s="45" t="s">
        <v>302</v>
      </c>
      <c r="C1666" s="44" t="s">
        <v>169</v>
      </c>
      <c r="D1666" s="45" t="s">
        <v>400</v>
      </c>
      <c r="E1666" s="20">
        <v>94</v>
      </c>
      <c r="F1666" s="20">
        <v>2016</v>
      </c>
      <c r="G1666" s="20">
        <v>1</v>
      </c>
      <c r="H1666" s="20" t="s">
        <v>206</v>
      </c>
      <c r="I1666" s="20" t="s">
        <v>43</v>
      </c>
      <c r="J1666" s="20">
        <v>3</v>
      </c>
      <c r="K1666" s="35">
        <v>349236</v>
      </c>
      <c r="L1666" s="35">
        <v>29963</v>
      </c>
      <c r="M1666" s="35">
        <v>19776</v>
      </c>
      <c r="N1666" s="35">
        <v>19776</v>
      </c>
      <c r="O1666" s="35"/>
      <c r="P1666" s="35"/>
      <c r="Q1666" s="35"/>
      <c r="R1666" s="35">
        <v>145745</v>
      </c>
    </row>
    <row r="1667" spans="1:18" ht="13.5" customHeight="1">
      <c r="A1667" s="20">
        <v>1663</v>
      </c>
      <c r="B1667" s="45" t="s">
        <v>302</v>
      </c>
      <c r="C1667" s="44" t="s">
        <v>169</v>
      </c>
      <c r="D1667" s="45" t="s">
        <v>400</v>
      </c>
      <c r="E1667" s="20">
        <v>94</v>
      </c>
      <c r="F1667" s="20">
        <v>2016</v>
      </c>
      <c r="G1667" s="20">
        <v>2</v>
      </c>
      <c r="H1667" s="20" t="s">
        <v>207</v>
      </c>
      <c r="I1667" s="20" t="s">
        <v>44</v>
      </c>
      <c r="J1667" s="20">
        <v>6</v>
      </c>
      <c r="K1667" s="35">
        <v>614055</v>
      </c>
      <c r="L1667" s="35">
        <v>9440</v>
      </c>
      <c r="M1667" s="35">
        <v>6419</v>
      </c>
      <c r="N1667" s="35">
        <v>6419</v>
      </c>
      <c r="O1667" s="35"/>
      <c r="P1667" s="35"/>
      <c r="Q1667" s="35"/>
      <c r="R1667" s="35">
        <v>145745</v>
      </c>
    </row>
    <row r="1668" spans="1:18" ht="13.5" customHeight="1">
      <c r="A1668" s="20">
        <v>1664</v>
      </c>
      <c r="B1668" s="45" t="s">
        <v>302</v>
      </c>
      <c r="C1668" s="44" t="s">
        <v>20</v>
      </c>
      <c r="D1668" s="45" t="s">
        <v>400</v>
      </c>
      <c r="E1668" s="20">
        <v>94</v>
      </c>
      <c r="F1668" s="20">
        <v>2016</v>
      </c>
      <c r="G1668" s="20">
        <v>3</v>
      </c>
      <c r="H1668" s="20" t="s">
        <v>208</v>
      </c>
      <c r="I1668" s="54" t="s">
        <v>45</v>
      </c>
      <c r="J1668" s="20">
        <v>9</v>
      </c>
      <c r="K1668" s="35">
        <v>837192</v>
      </c>
      <c r="L1668" s="35">
        <v>-67708</v>
      </c>
      <c r="M1668" s="35">
        <v>-71725</v>
      </c>
      <c r="N1668" s="35">
        <v>-71725</v>
      </c>
      <c r="O1668" s="35">
        <v>1621021</v>
      </c>
      <c r="P1668" s="35">
        <v>2247969</v>
      </c>
      <c r="Q1668" s="35">
        <v>1634405</v>
      </c>
      <c r="R1668" s="35">
        <v>145745</v>
      </c>
    </row>
    <row r="1669" spans="1:18" ht="13.5" customHeight="1">
      <c r="A1669" s="20">
        <v>1665</v>
      </c>
      <c r="B1669" s="45" t="s">
        <v>302</v>
      </c>
      <c r="C1669" s="44" t="s">
        <v>169</v>
      </c>
      <c r="D1669" s="45" t="s">
        <v>400</v>
      </c>
      <c r="E1669" s="20">
        <v>94</v>
      </c>
      <c r="F1669" s="20">
        <v>2016</v>
      </c>
      <c r="G1669" s="20">
        <v>4</v>
      </c>
      <c r="H1669" s="20" t="s">
        <v>209</v>
      </c>
      <c r="I1669" s="20" t="s">
        <v>46</v>
      </c>
      <c r="J1669" s="20">
        <v>12</v>
      </c>
      <c r="K1669" s="35">
        <v>1091000</v>
      </c>
      <c r="L1669" s="35">
        <v>-215832</v>
      </c>
      <c r="M1669" s="35">
        <v>-219196</v>
      </c>
      <c r="N1669" s="35">
        <v>-219196</v>
      </c>
      <c r="O1669" s="35">
        <v>1605859</v>
      </c>
      <c r="P1669" s="35">
        <v>2205516</v>
      </c>
      <c r="Q1669" s="35">
        <v>1739423</v>
      </c>
      <c r="R1669" s="35">
        <v>145745</v>
      </c>
    </row>
    <row r="1670" spans="1:18" ht="13.5" customHeight="1">
      <c r="A1670" s="20">
        <v>1666</v>
      </c>
      <c r="B1670" s="45" t="s">
        <v>302</v>
      </c>
      <c r="C1670" s="44" t="s">
        <v>169</v>
      </c>
      <c r="D1670" s="45" t="s">
        <v>400</v>
      </c>
      <c r="E1670" s="20">
        <v>94</v>
      </c>
      <c r="F1670" s="20">
        <v>2017</v>
      </c>
      <c r="G1670" s="20">
        <v>1</v>
      </c>
      <c r="H1670" s="20" t="s">
        <v>210</v>
      </c>
      <c r="I1670" s="20" t="s">
        <v>43</v>
      </c>
      <c r="J1670" s="20">
        <v>3</v>
      </c>
      <c r="K1670" s="35">
        <v>261944</v>
      </c>
      <c r="L1670" s="35">
        <v>-64980</v>
      </c>
      <c r="M1670" s="35">
        <v>-64980</v>
      </c>
      <c r="N1670" s="35">
        <v>-64980</v>
      </c>
      <c r="O1670" s="35">
        <v>1597084</v>
      </c>
      <c r="P1670" s="35">
        <v>2145196</v>
      </c>
      <c r="Q1670" s="35">
        <v>1744083</v>
      </c>
      <c r="R1670" s="35">
        <v>145745</v>
      </c>
    </row>
    <row r="1671" spans="1:18" ht="13.5" customHeight="1">
      <c r="A1671" s="20">
        <v>1670</v>
      </c>
      <c r="B1671" s="45" t="s">
        <v>302</v>
      </c>
      <c r="C1671" s="44" t="s">
        <v>169</v>
      </c>
      <c r="D1671" s="45" t="s">
        <v>400</v>
      </c>
      <c r="E1671" s="20">
        <v>94</v>
      </c>
      <c r="F1671" s="20">
        <v>2017</v>
      </c>
      <c r="G1671" s="20">
        <v>1</v>
      </c>
      <c r="H1671" s="20" t="s">
        <v>211</v>
      </c>
      <c r="I1671" s="20" t="s">
        <v>46</v>
      </c>
      <c r="J1671" s="20">
        <v>12</v>
      </c>
      <c r="K1671" s="35">
        <v>1097061</v>
      </c>
      <c r="L1671" s="35">
        <v>-264809</v>
      </c>
      <c r="M1671" s="35">
        <v>-267844</v>
      </c>
      <c r="N1671" s="35">
        <v>-267844</v>
      </c>
      <c r="O1671" s="35">
        <v>1600155</v>
      </c>
      <c r="P1671" s="35">
        <v>1917776</v>
      </c>
      <c r="Q1671" s="35">
        <v>1572517</v>
      </c>
      <c r="R1671" s="35">
        <v>248864</v>
      </c>
    </row>
    <row r="1672" spans="1:18" ht="13.5" customHeight="1">
      <c r="A1672" s="20">
        <v>1667</v>
      </c>
      <c r="B1672" s="45" t="s">
        <v>302</v>
      </c>
      <c r="C1672" s="44" t="s">
        <v>169</v>
      </c>
      <c r="D1672" s="45" t="s">
        <v>400</v>
      </c>
      <c r="E1672" s="20">
        <v>94</v>
      </c>
      <c r="F1672" s="20">
        <v>2017</v>
      </c>
      <c r="G1672" s="20">
        <v>2</v>
      </c>
      <c r="H1672" s="20" t="s">
        <v>212</v>
      </c>
      <c r="I1672" s="20" t="s">
        <v>44</v>
      </c>
      <c r="J1672" s="20">
        <v>6</v>
      </c>
      <c r="K1672" s="35">
        <v>519514</v>
      </c>
      <c r="L1672" s="35">
        <v>-98259</v>
      </c>
      <c r="M1672" s="35">
        <v>-98259</v>
      </c>
      <c r="N1672" s="35">
        <v>-98259</v>
      </c>
      <c r="O1672" s="35">
        <v>1588596</v>
      </c>
      <c r="P1672" s="35">
        <v>2191057</v>
      </c>
      <c r="Q1672" s="35">
        <v>1676213</v>
      </c>
      <c r="R1672" s="35">
        <v>248864</v>
      </c>
    </row>
    <row r="1673" spans="1:18" ht="13.5" customHeight="1">
      <c r="A1673" s="20">
        <v>1668</v>
      </c>
      <c r="B1673" s="45" t="s">
        <v>302</v>
      </c>
      <c r="C1673" s="44" t="s">
        <v>169</v>
      </c>
      <c r="D1673" s="45" t="s">
        <v>400</v>
      </c>
      <c r="E1673" s="20">
        <v>94</v>
      </c>
      <c r="F1673" s="20">
        <v>2017</v>
      </c>
      <c r="G1673" s="20">
        <v>3</v>
      </c>
      <c r="H1673" s="20" t="s">
        <v>213</v>
      </c>
      <c r="I1673" s="20" t="s">
        <v>51</v>
      </c>
      <c r="J1673" s="20">
        <v>9</v>
      </c>
      <c r="K1673" s="35">
        <v>778243</v>
      </c>
      <c r="L1673" s="35">
        <v>-156584</v>
      </c>
      <c r="M1673" s="35">
        <v>-156584</v>
      </c>
      <c r="N1673" s="35">
        <v>-156584</v>
      </c>
      <c r="O1673" s="35">
        <v>1587203</v>
      </c>
      <c r="P1673" s="35">
        <v>2155844</v>
      </c>
      <c r="Q1673" s="35">
        <v>1699326</v>
      </c>
      <c r="R1673" s="35">
        <v>248864</v>
      </c>
    </row>
    <row r="1674" spans="1:18" ht="13.5" customHeight="1">
      <c r="A1674" s="20">
        <v>1669</v>
      </c>
      <c r="B1674" s="45" t="s">
        <v>302</v>
      </c>
      <c r="C1674" s="44" t="s">
        <v>169</v>
      </c>
      <c r="D1674" s="45" t="s">
        <v>400</v>
      </c>
      <c r="E1674" s="20">
        <v>94</v>
      </c>
      <c r="F1674" s="20">
        <v>2018</v>
      </c>
      <c r="G1674" s="20">
        <v>1</v>
      </c>
      <c r="H1674" s="20" t="s">
        <v>257</v>
      </c>
      <c r="I1674" s="20" t="s">
        <v>43</v>
      </c>
      <c r="J1674" s="20">
        <v>3</v>
      </c>
      <c r="K1674" s="35">
        <v>244501</v>
      </c>
      <c r="L1674" s="35">
        <v>-61289</v>
      </c>
      <c r="M1674" s="35">
        <v>-61289</v>
      </c>
      <c r="N1674" s="35">
        <v>-61289</v>
      </c>
      <c r="O1674" s="35">
        <v>1590837</v>
      </c>
      <c r="P1674" s="35">
        <v>2083736</v>
      </c>
      <c r="Q1674" s="35">
        <v>1799761</v>
      </c>
      <c r="R1674" s="35">
        <v>248864</v>
      </c>
    </row>
    <row r="1675" spans="1:18" ht="13.5" customHeight="1">
      <c r="A1675" s="20">
        <v>1671</v>
      </c>
      <c r="B1675" s="45" t="s">
        <v>302</v>
      </c>
      <c r="C1675" s="21" t="s">
        <v>169</v>
      </c>
      <c r="D1675" s="45" t="s">
        <v>400</v>
      </c>
      <c r="E1675" s="20">
        <v>94</v>
      </c>
      <c r="F1675" s="20">
        <v>2018</v>
      </c>
      <c r="G1675" s="20">
        <v>2</v>
      </c>
      <c r="H1675" s="20" t="s">
        <v>264</v>
      </c>
      <c r="I1675" s="20" t="s">
        <v>44</v>
      </c>
      <c r="J1675" s="20">
        <v>6</v>
      </c>
      <c r="K1675" s="37">
        <v>512990</v>
      </c>
      <c r="L1675" s="37">
        <v>-93920</v>
      </c>
      <c r="M1675" s="37">
        <v>-93920</v>
      </c>
      <c r="N1675" s="37">
        <v>-93920</v>
      </c>
      <c r="O1675" s="37">
        <v>1581485</v>
      </c>
      <c r="P1675" s="37">
        <v>2012527</v>
      </c>
      <c r="Q1675" s="37">
        <v>1761189</v>
      </c>
      <c r="R1675" s="37">
        <v>248864</v>
      </c>
    </row>
    <row r="1676" spans="1:18" ht="13.5" customHeight="1">
      <c r="A1676" s="20">
        <v>1672</v>
      </c>
      <c r="B1676" s="45" t="s">
        <v>302</v>
      </c>
      <c r="C1676" s="21" t="s">
        <v>169</v>
      </c>
      <c r="D1676" s="45" t="s">
        <v>400</v>
      </c>
      <c r="E1676" s="20">
        <v>94</v>
      </c>
      <c r="F1676" s="20">
        <v>2018</v>
      </c>
      <c r="G1676" s="20">
        <v>3</v>
      </c>
      <c r="H1676" s="20" t="s">
        <v>256</v>
      </c>
      <c r="I1676" s="20" t="s">
        <v>51</v>
      </c>
      <c r="J1676" s="20">
        <v>9</v>
      </c>
      <c r="K1676" s="37">
        <v>752461</v>
      </c>
      <c r="L1676" s="37">
        <v>186107</v>
      </c>
      <c r="M1676" s="37">
        <v>186107</v>
      </c>
      <c r="N1676" s="37">
        <v>186107</v>
      </c>
      <c r="O1676" s="37">
        <v>1569077</v>
      </c>
      <c r="P1676" s="37">
        <v>2027096</v>
      </c>
      <c r="Q1676" s="37">
        <v>1495730</v>
      </c>
      <c r="R1676" s="37">
        <v>248864</v>
      </c>
    </row>
    <row r="1677" spans="1:18" ht="13.5" customHeight="1">
      <c r="A1677" s="20">
        <v>1673</v>
      </c>
      <c r="B1677" s="45" t="s">
        <v>302</v>
      </c>
      <c r="C1677" s="21" t="s">
        <v>169</v>
      </c>
      <c r="D1677" s="45" t="s">
        <v>400</v>
      </c>
      <c r="E1677" s="20">
        <v>94</v>
      </c>
      <c r="F1677" s="20">
        <v>2018</v>
      </c>
      <c r="G1677" s="20">
        <v>4</v>
      </c>
      <c r="H1677" s="20" t="s">
        <v>265</v>
      </c>
      <c r="I1677" s="20" t="s">
        <v>46</v>
      </c>
      <c r="J1677" s="20">
        <v>12</v>
      </c>
      <c r="K1677" s="37">
        <v>970134</v>
      </c>
      <c r="L1677" s="37">
        <v>182302</v>
      </c>
      <c r="M1677" s="37">
        <v>319187</v>
      </c>
      <c r="N1677" s="37">
        <v>318187</v>
      </c>
      <c r="O1677" s="37">
        <v>1564566</v>
      </c>
      <c r="P1677" s="37">
        <v>1865942</v>
      </c>
      <c r="Q1677" s="37">
        <v>1202699</v>
      </c>
      <c r="R1677" s="37">
        <v>248864</v>
      </c>
    </row>
    <row r="1678" spans="1:18" ht="13.5" customHeight="1">
      <c r="A1678" s="20">
        <v>1674</v>
      </c>
      <c r="B1678" s="45" t="s">
        <v>302</v>
      </c>
      <c r="C1678" s="21" t="s">
        <v>169</v>
      </c>
      <c r="D1678" s="45" t="s">
        <v>400</v>
      </c>
      <c r="E1678" s="20">
        <v>94</v>
      </c>
      <c r="F1678" s="20">
        <v>2019</v>
      </c>
      <c r="G1678" s="20">
        <v>1</v>
      </c>
      <c r="H1678" s="20" t="s">
        <v>277</v>
      </c>
      <c r="I1678" s="20" t="s">
        <v>43</v>
      </c>
      <c r="J1678" s="20">
        <v>3</v>
      </c>
      <c r="K1678" s="37">
        <v>327629</v>
      </c>
      <c r="L1678" s="37">
        <v>-292</v>
      </c>
      <c r="M1678" s="37">
        <v>-292</v>
      </c>
      <c r="N1678" s="37">
        <v>-292</v>
      </c>
      <c r="O1678" s="37">
        <v>1558534</v>
      </c>
      <c r="P1678" s="37">
        <v>2812330</v>
      </c>
      <c r="Q1678" s="37">
        <v>2149379</v>
      </c>
      <c r="R1678" s="37">
        <v>248864</v>
      </c>
    </row>
    <row r="1679" spans="1:18" ht="13.5" customHeight="1">
      <c r="A1679" s="20">
        <v>1675</v>
      </c>
      <c r="B1679" s="45" t="s">
        <v>302</v>
      </c>
      <c r="C1679" s="21" t="s">
        <v>169</v>
      </c>
      <c r="D1679" s="45" t="s">
        <v>400</v>
      </c>
      <c r="E1679" s="20">
        <v>94</v>
      </c>
      <c r="F1679" s="20">
        <v>2019</v>
      </c>
      <c r="G1679" s="20">
        <v>2</v>
      </c>
      <c r="H1679" s="20" t="s">
        <v>278</v>
      </c>
      <c r="I1679" s="20" t="s">
        <v>44</v>
      </c>
      <c r="J1679" s="20">
        <v>6</v>
      </c>
      <c r="K1679" s="37">
        <v>604454</v>
      </c>
      <c r="L1679" s="37">
        <v>-27314</v>
      </c>
      <c r="M1679" s="37">
        <v>-29581</v>
      </c>
      <c r="N1679" s="37">
        <v>-29581</v>
      </c>
      <c r="O1679" s="37">
        <v>1561553</v>
      </c>
      <c r="P1679" s="37">
        <v>3769230</v>
      </c>
      <c r="Q1679" s="37">
        <v>3134351</v>
      </c>
      <c r="R1679" s="37">
        <v>248864</v>
      </c>
    </row>
    <row r="1680" spans="1:18" ht="13.5" customHeight="1">
      <c r="A1680" s="20">
        <v>1676</v>
      </c>
      <c r="B1680" s="45" t="s">
        <v>302</v>
      </c>
      <c r="C1680" s="21" t="s">
        <v>169</v>
      </c>
      <c r="D1680" s="45" t="s">
        <v>400</v>
      </c>
      <c r="E1680" s="20">
        <v>94</v>
      </c>
      <c r="F1680" s="20">
        <v>2019</v>
      </c>
      <c r="G1680" s="20">
        <v>3</v>
      </c>
      <c r="H1680" s="20" t="s">
        <v>279</v>
      </c>
      <c r="I1680" s="20" t="s">
        <v>51</v>
      </c>
      <c r="J1680" s="20">
        <v>9</v>
      </c>
      <c r="K1680" s="37">
        <v>858318</v>
      </c>
      <c r="L1680" s="37">
        <v>-30846</v>
      </c>
      <c r="M1680" s="37">
        <v>-34065</v>
      </c>
      <c r="N1680" s="37">
        <v>-34065</v>
      </c>
      <c r="O1680" s="37">
        <v>1561928</v>
      </c>
      <c r="P1680" s="37">
        <v>3550126</v>
      </c>
      <c r="Q1680" s="37">
        <v>792940</v>
      </c>
      <c r="R1680" s="37">
        <v>248864</v>
      </c>
    </row>
    <row r="1681" spans="1:18" ht="13.5" customHeight="1">
      <c r="A1681" s="20">
        <v>1677</v>
      </c>
      <c r="B1681" s="45" t="s">
        <v>302</v>
      </c>
      <c r="C1681" s="21" t="s">
        <v>169</v>
      </c>
      <c r="D1681" s="45" t="s">
        <v>400</v>
      </c>
      <c r="E1681" s="20">
        <v>94</v>
      </c>
      <c r="F1681" s="20">
        <v>2019</v>
      </c>
      <c r="G1681" s="20">
        <v>4</v>
      </c>
      <c r="H1681" s="20" t="s">
        <v>281</v>
      </c>
      <c r="I1681" s="20" t="s">
        <v>46</v>
      </c>
      <c r="J1681" s="20">
        <v>12</v>
      </c>
      <c r="K1681" s="37">
        <v>1106117</v>
      </c>
      <c r="L1681" s="37">
        <v>-921</v>
      </c>
      <c r="M1681" s="37">
        <v>-5068</v>
      </c>
      <c r="N1681" s="37">
        <v>-5068</v>
      </c>
      <c r="O1681" s="37">
        <v>271470</v>
      </c>
      <c r="P1681" s="37">
        <v>3689781</v>
      </c>
      <c r="Q1681" s="37">
        <v>3030391</v>
      </c>
      <c r="R1681" s="37">
        <v>248864</v>
      </c>
    </row>
    <row r="1682" spans="1:18" ht="13.5" customHeight="1">
      <c r="A1682" s="20">
        <v>1678</v>
      </c>
      <c r="B1682" s="45" t="s">
        <v>302</v>
      </c>
      <c r="C1682" s="21" t="s">
        <v>169</v>
      </c>
      <c r="D1682" s="45" t="s">
        <v>400</v>
      </c>
      <c r="E1682" s="20">
        <v>94</v>
      </c>
      <c r="F1682" s="46">
        <v>2020</v>
      </c>
      <c r="G1682" s="46">
        <v>1</v>
      </c>
      <c r="H1682" s="47" t="s">
        <v>309</v>
      </c>
      <c r="I1682" s="47" t="s">
        <v>43</v>
      </c>
      <c r="J1682" s="46">
        <v>3</v>
      </c>
      <c r="K1682" s="37">
        <v>264405</v>
      </c>
      <c r="L1682" s="37">
        <v>-24000</v>
      </c>
      <c r="M1682" s="37">
        <v>-24991</v>
      </c>
      <c r="N1682" s="37">
        <v>-24991</v>
      </c>
      <c r="O1682" s="37">
        <v>298528</v>
      </c>
      <c r="P1682" s="37">
        <v>3768903</v>
      </c>
      <c r="Q1682" s="37">
        <v>3144249</v>
      </c>
      <c r="R1682" s="37">
        <v>248864</v>
      </c>
    </row>
    <row r="1683" spans="1:18" ht="13.5" customHeight="1">
      <c r="A1683" s="20">
        <v>1679</v>
      </c>
      <c r="B1683" s="45" t="s">
        <v>302</v>
      </c>
      <c r="C1683" s="21" t="s">
        <v>169</v>
      </c>
      <c r="D1683" s="45" t="s">
        <v>400</v>
      </c>
      <c r="E1683" s="20">
        <v>94</v>
      </c>
      <c r="F1683" s="46">
        <v>2020</v>
      </c>
      <c r="G1683" s="46">
        <v>2</v>
      </c>
      <c r="H1683" s="47" t="s">
        <v>310</v>
      </c>
      <c r="I1683" s="47" t="s">
        <v>44</v>
      </c>
      <c r="J1683" s="46">
        <v>6</v>
      </c>
      <c r="K1683" s="37">
        <v>393964</v>
      </c>
      <c r="L1683" s="37">
        <v>-59255</v>
      </c>
      <c r="M1683" s="37">
        <v>-60732</v>
      </c>
      <c r="N1683" s="37">
        <v>-60732</v>
      </c>
      <c r="O1683" s="37">
        <v>294557</v>
      </c>
      <c r="P1683" s="37">
        <v>3757030</v>
      </c>
      <c r="Q1683" s="37">
        <v>3168116</v>
      </c>
      <c r="R1683" s="37">
        <v>248864</v>
      </c>
    </row>
    <row r="1684" spans="1:18" ht="13.5" customHeight="1">
      <c r="A1684" s="20">
        <v>1680</v>
      </c>
      <c r="B1684" s="45" t="s">
        <v>302</v>
      </c>
      <c r="C1684" s="21" t="s">
        <v>169</v>
      </c>
      <c r="D1684" s="45" t="s">
        <v>400</v>
      </c>
      <c r="E1684" s="20">
        <v>94</v>
      </c>
      <c r="F1684" s="46">
        <v>2020</v>
      </c>
      <c r="G1684" s="46">
        <v>3</v>
      </c>
      <c r="H1684" s="47" t="s">
        <v>311</v>
      </c>
      <c r="I1684" s="47" t="s">
        <v>51</v>
      </c>
      <c r="J1684" s="46">
        <v>9</v>
      </c>
      <c r="K1684" s="37">
        <v>566511</v>
      </c>
      <c r="L1684" s="37">
        <v>-98233</v>
      </c>
      <c r="M1684" s="37">
        <v>-100528</v>
      </c>
      <c r="N1684" s="37">
        <v>-100528</v>
      </c>
      <c r="O1684" s="37">
        <v>291813</v>
      </c>
      <c r="P1684" s="37">
        <v>4286507</v>
      </c>
      <c r="Q1684" s="37">
        <v>3737389</v>
      </c>
      <c r="R1684" s="37">
        <v>248864</v>
      </c>
    </row>
    <row r="1685" spans="1:18" ht="13.5" customHeight="1">
      <c r="A1685" s="20">
        <v>1681</v>
      </c>
      <c r="B1685" s="45" t="s">
        <v>290</v>
      </c>
      <c r="C1685" s="44" t="s">
        <v>21</v>
      </c>
      <c r="D1685" s="45" t="s">
        <v>305</v>
      </c>
      <c r="E1685" s="20">
        <v>95</v>
      </c>
      <c r="F1685" s="20">
        <v>2015</v>
      </c>
      <c r="G1685" s="20">
        <v>1</v>
      </c>
      <c r="H1685" s="20" t="s">
        <v>202</v>
      </c>
      <c r="I1685" s="54" t="s">
        <v>43</v>
      </c>
      <c r="J1685" s="20">
        <v>3</v>
      </c>
      <c r="K1685" s="35">
        <v>16499158</v>
      </c>
      <c r="L1685" s="35">
        <v>2066751</v>
      </c>
      <c r="M1685" s="35">
        <v>1488794</v>
      </c>
      <c r="N1685" s="35">
        <v>1488794</v>
      </c>
      <c r="O1685" s="35">
        <v>7211972</v>
      </c>
      <c r="P1685" s="35">
        <v>53002067</v>
      </c>
      <c r="Q1685" s="35">
        <v>37963823</v>
      </c>
      <c r="R1685" s="35">
        <v>180298</v>
      </c>
    </row>
    <row r="1686" spans="1:18" ht="13.5" customHeight="1">
      <c r="A1686" s="20">
        <v>1682</v>
      </c>
      <c r="B1686" s="45" t="s">
        <v>290</v>
      </c>
      <c r="C1686" s="44" t="s">
        <v>21</v>
      </c>
      <c r="D1686" s="45" t="s">
        <v>305</v>
      </c>
      <c r="E1686" s="20">
        <v>95</v>
      </c>
      <c r="F1686" s="20">
        <v>2015</v>
      </c>
      <c r="G1686" s="20">
        <v>2</v>
      </c>
      <c r="H1686" s="20" t="s">
        <v>203</v>
      </c>
      <c r="I1686" s="54" t="s">
        <v>44</v>
      </c>
      <c r="J1686" s="20">
        <v>6</v>
      </c>
      <c r="K1686" s="35">
        <v>31828211</v>
      </c>
      <c r="L1686" s="35">
        <v>4111509</v>
      </c>
      <c r="M1686" s="35">
        <v>2910492</v>
      </c>
      <c r="N1686" s="35">
        <v>2910492</v>
      </c>
      <c r="O1686" s="35">
        <v>7179288</v>
      </c>
      <c r="P1686" s="35">
        <v>48911796</v>
      </c>
      <c r="Q1686" s="35">
        <v>34831783</v>
      </c>
      <c r="R1686" s="35">
        <v>180298</v>
      </c>
    </row>
    <row r="1687" spans="1:18" ht="13.5" customHeight="1">
      <c r="A1687" s="20">
        <v>1683</v>
      </c>
      <c r="B1687" s="45" t="s">
        <v>290</v>
      </c>
      <c r="C1687" s="44" t="s">
        <v>21</v>
      </c>
      <c r="D1687" s="45" t="s">
        <v>305</v>
      </c>
      <c r="E1687" s="20">
        <v>95</v>
      </c>
      <c r="F1687" s="20">
        <v>2015</v>
      </c>
      <c r="G1687" s="20">
        <v>3</v>
      </c>
      <c r="H1687" s="20" t="s">
        <v>204</v>
      </c>
      <c r="I1687" s="54" t="s">
        <v>51</v>
      </c>
      <c r="J1687" s="20">
        <v>9</v>
      </c>
      <c r="K1687" s="35">
        <v>45326443</v>
      </c>
      <c r="L1687" s="35">
        <v>5247839</v>
      </c>
      <c r="M1687" s="35">
        <v>3649589</v>
      </c>
      <c r="N1687" s="35">
        <v>3649589</v>
      </c>
      <c r="O1687" s="35">
        <v>7405359</v>
      </c>
      <c r="P1687" s="35">
        <v>50047009</v>
      </c>
      <c r="Q1687" s="35">
        <v>35227899</v>
      </c>
      <c r="R1687" s="35">
        <v>180298</v>
      </c>
    </row>
    <row r="1688" spans="1:18" ht="13.5" customHeight="1">
      <c r="A1688" s="20">
        <v>1684</v>
      </c>
      <c r="B1688" s="45" t="s">
        <v>290</v>
      </c>
      <c r="C1688" s="44" t="s">
        <v>21</v>
      </c>
      <c r="D1688" s="45" t="s">
        <v>305</v>
      </c>
      <c r="E1688" s="20">
        <v>95</v>
      </c>
      <c r="F1688" s="20">
        <v>2015</v>
      </c>
      <c r="G1688" s="20">
        <v>4</v>
      </c>
      <c r="H1688" s="20" t="s">
        <v>205</v>
      </c>
      <c r="I1688" s="54" t="s">
        <v>52</v>
      </c>
      <c r="J1688" s="20">
        <v>12</v>
      </c>
      <c r="K1688" s="35">
        <v>64220901</v>
      </c>
      <c r="L1688" s="35">
        <v>6906322</v>
      </c>
      <c r="M1688" s="35">
        <v>4872929</v>
      </c>
      <c r="N1688" s="35">
        <v>4193880</v>
      </c>
      <c r="O1688" s="35">
        <v>7612813</v>
      </c>
      <c r="P1688" s="35">
        <v>54072089</v>
      </c>
      <c r="Q1688" s="35">
        <v>38708688</v>
      </c>
      <c r="R1688" s="35">
        <v>180298</v>
      </c>
    </row>
    <row r="1689" spans="1:18" ht="13.5" customHeight="1">
      <c r="A1689" s="20">
        <v>1685</v>
      </c>
      <c r="B1689" s="45" t="s">
        <v>290</v>
      </c>
      <c r="C1689" s="44" t="s">
        <v>21</v>
      </c>
      <c r="D1689" s="45" t="s">
        <v>305</v>
      </c>
      <c r="E1689" s="20">
        <v>95</v>
      </c>
      <c r="F1689" s="20">
        <v>2016</v>
      </c>
      <c r="G1689" s="20">
        <v>1</v>
      </c>
      <c r="H1689" s="20" t="s">
        <v>206</v>
      </c>
      <c r="I1689" s="54" t="s">
        <v>43</v>
      </c>
      <c r="J1689" s="20">
        <v>3</v>
      </c>
      <c r="K1689" s="35">
        <v>22680518</v>
      </c>
      <c r="L1689" s="35">
        <v>2687156</v>
      </c>
      <c r="M1689" s="35">
        <v>1816012</v>
      </c>
      <c r="N1689" s="35">
        <v>1816012</v>
      </c>
      <c r="O1689" s="35">
        <v>7515840</v>
      </c>
      <c r="P1689" s="35">
        <v>56478879</v>
      </c>
      <c r="Q1689" s="35">
        <v>39299466</v>
      </c>
      <c r="R1689" s="35">
        <v>180298</v>
      </c>
    </row>
    <row r="1690" spans="1:18" ht="13.5" customHeight="1">
      <c r="A1690" s="20">
        <v>1686</v>
      </c>
      <c r="B1690" s="45" t="s">
        <v>290</v>
      </c>
      <c r="C1690" s="44" t="s">
        <v>21</v>
      </c>
      <c r="D1690" s="45" t="s">
        <v>305</v>
      </c>
      <c r="E1690" s="20">
        <v>95</v>
      </c>
      <c r="F1690" s="20">
        <v>2016</v>
      </c>
      <c r="G1690" s="20">
        <v>2</v>
      </c>
      <c r="H1690" s="20" t="s">
        <v>207</v>
      </c>
      <c r="I1690" s="54" t="s">
        <v>44</v>
      </c>
      <c r="J1690" s="20">
        <v>6</v>
      </c>
      <c r="K1690" s="35">
        <v>50258003</v>
      </c>
      <c r="L1690" s="35">
        <v>6508893</v>
      </c>
      <c r="M1690" s="35">
        <v>4416144</v>
      </c>
      <c r="N1690" s="35">
        <v>4416144</v>
      </c>
      <c r="O1690" s="35">
        <v>7487204</v>
      </c>
      <c r="P1690" s="35">
        <v>55666432</v>
      </c>
      <c r="Q1690" s="35">
        <v>38483173</v>
      </c>
      <c r="R1690" s="35">
        <v>180298</v>
      </c>
    </row>
    <row r="1691" spans="1:18" ht="13.5" customHeight="1">
      <c r="A1691" s="20">
        <v>1687</v>
      </c>
      <c r="B1691" s="45" t="s">
        <v>290</v>
      </c>
      <c r="C1691" s="44" t="s">
        <v>21</v>
      </c>
      <c r="D1691" s="45" t="s">
        <v>305</v>
      </c>
      <c r="E1691" s="20">
        <v>95</v>
      </c>
      <c r="F1691" s="20">
        <v>2016</v>
      </c>
      <c r="G1691" s="20">
        <v>3</v>
      </c>
      <c r="H1691" s="20" t="s">
        <v>208</v>
      </c>
      <c r="I1691" s="54" t="s">
        <v>45</v>
      </c>
      <c r="J1691" s="20">
        <v>9</v>
      </c>
      <c r="K1691" s="35">
        <v>71868603</v>
      </c>
      <c r="L1691" s="35">
        <v>8476012</v>
      </c>
      <c r="M1691" s="35">
        <v>5744002</v>
      </c>
      <c r="N1691" s="35">
        <v>5744002</v>
      </c>
      <c r="O1691" s="35">
        <v>7648337</v>
      </c>
      <c r="P1691" s="35">
        <v>57397709</v>
      </c>
      <c r="Q1691" s="35">
        <v>38886593</v>
      </c>
      <c r="R1691" s="35">
        <v>180298</v>
      </c>
    </row>
    <row r="1692" spans="1:18" ht="13.5" customHeight="1">
      <c r="A1692" s="20">
        <v>1688</v>
      </c>
      <c r="B1692" s="45" t="s">
        <v>290</v>
      </c>
      <c r="C1692" s="44" t="s">
        <v>21</v>
      </c>
      <c r="D1692" s="45" t="s">
        <v>305</v>
      </c>
      <c r="E1692" s="20">
        <v>95</v>
      </c>
      <c r="F1692" s="20">
        <v>2016</v>
      </c>
      <c r="G1692" s="20">
        <v>4</v>
      </c>
      <c r="H1692" s="20" t="s">
        <v>209</v>
      </c>
      <c r="I1692" s="20" t="s">
        <v>46</v>
      </c>
      <c r="J1692" s="20">
        <v>12</v>
      </c>
      <c r="K1692" s="35">
        <v>94107683</v>
      </c>
      <c r="L1692" s="35">
        <v>12019892</v>
      </c>
      <c r="M1692" s="35">
        <v>8154293</v>
      </c>
      <c r="N1692" s="35">
        <v>8690381</v>
      </c>
      <c r="O1692" s="35">
        <v>7936960</v>
      </c>
      <c r="P1692" s="35">
        <v>61701329</v>
      </c>
      <c r="Q1692" s="35">
        <v>40243833</v>
      </c>
      <c r="R1692" s="35">
        <v>180298</v>
      </c>
    </row>
    <row r="1693" spans="1:18" ht="13.5" customHeight="1">
      <c r="A1693" s="20">
        <v>1689</v>
      </c>
      <c r="B1693" s="45" t="s">
        <v>290</v>
      </c>
      <c r="C1693" s="44" t="s">
        <v>21</v>
      </c>
      <c r="D1693" s="45" t="s">
        <v>305</v>
      </c>
      <c r="E1693" s="20">
        <v>95</v>
      </c>
      <c r="F1693" s="20">
        <v>2017</v>
      </c>
      <c r="G1693" s="20">
        <v>1</v>
      </c>
      <c r="H1693" s="20" t="s">
        <v>210</v>
      </c>
      <c r="I1693" s="20" t="s">
        <v>43</v>
      </c>
      <c r="J1693" s="20">
        <v>3</v>
      </c>
      <c r="K1693" s="35">
        <v>25168711</v>
      </c>
      <c r="L1693" s="35">
        <v>43335</v>
      </c>
      <c r="M1693" s="35">
        <v>13059</v>
      </c>
      <c r="N1693" s="35">
        <v>1280421</v>
      </c>
      <c r="O1693" s="35">
        <v>7999810</v>
      </c>
      <c r="P1693" s="35">
        <v>59048106</v>
      </c>
      <c r="Q1693" s="35">
        <v>36310189</v>
      </c>
      <c r="R1693" s="35">
        <v>180298</v>
      </c>
    </row>
    <row r="1694" spans="1:18" ht="13.5" customHeight="1">
      <c r="A1694" s="20">
        <v>1690</v>
      </c>
      <c r="B1694" s="45" t="s">
        <v>290</v>
      </c>
      <c r="C1694" s="44" t="s">
        <v>21</v>
      </c>
      <c r="D1694" s="45" t="s">
        <v>305</v>
      </c>
      <c r="E1694" s="20">
        <v>95</v>
      </c>
      <c r="F1694" s="20">
        <v>2017</v>
      </c>
      <c r="G1694" s="20">
        <v>2</v>
      </c>
      <c r="H1694" s="20" t="s">
        <v>212</v>
      </c>
      <c r="I1694" s="20" t="s">
        <v>44</v>
      </c>
      <c r="J1694" s="20">
        <v>6</v>
      </c>
      <c r="K1694" s="35">
        <v>56217639</v>
      </c>
      <c r="L1694" s="35">
        <v>3680754</v>
      </c>
      <c r="M1694" s="35">
        <v>2473751</v>
      </c>
      <c r="N1694" s="35">
        <v>3741113</v>
      </c>
      <c r="O1694" s="35">
        <v>8023035</v>
      </c>
      <c r="P1694" s="35">
        <v>58065697</v>
      </c>
      <c r="Q1694" s="35">
        <v>35751850</v>
      </c>
      <c r="R1694" s="35">
        <v>180298</v>
      </c>
    </row>
    <row r="1695" spans="1:18" ht="13.5" customHeight="1">
      <c r="A1695" s="20">
        <v>1691</v>
      </c>
      <c r="B1695" s="45" t="s">
        <v>290</v>
      </c>
      <c r="C1695" s="44" t="s">
        <v>245</v>
      </c>
      <c r="D1695" s="45" t="s">
        <v>305</v>
      </c>
      <c r="E1695" s="20">
        <v>95</v>
      </c>
      <c r="F1695" s="20">
        <v>2017</v>
      </c>
      <c r="G1695" s="20">
        <v>3</v>
      </c>
      <c r="H1695" s="20" t="s">
        <v>213</v>
      </c>
      <c r="I1695" s="20" t="s">
        <v>51</v>
      </c>
      <c r="J1695" s="20">
        <v>9</v>
      </c>
      <c r="K1695" s="35">
        <v>88246345</v>
      </c>
      <c r="L1695" s="35">
        <v>6826796</v>
      </c>
      <c r="M1695" s="35">
        <v>4593568</v>
      </c>
      <c r="N1695" s="35">
        <v>5860930</v>
      </c>
      <c r="O1695" s="35">
        <v>7956225</v>
      </c>
      <c r="P1695" s="35">
        <v>59914498</v>
      </c>
      <c r="Q1695" s="35">
        <v>34880834</v>
      </c>
      <c r="R1695" s="35">
        <v>180298</v>
      </c>
    </row>
    <row r="1696" spans="1:18" ht="13.5" customHeight="1">
      <c r="A1696" s="20">
        <v>1692</v>
      </c>
      <c r="B1696" s="45" t="s">
        <v>290</v>
      </c>
      <c r="C1696" s="44" t="s">
        <v>245</v>
      </c>
      <c r="D1696" s="45" t="s">
        <v>305</v>
      </c>
      <c r="E1696" s="20">
        <v>95</v>
      </c>
      <c r="F1696" s="20">
        <v>2017</v>
      </c>
      <c r="G1696" s="20">
        <v>4</v>
      </c>
      <c r="H1696" s="20" t="s">
        <v>211</v>
      </c>
      <c r="I1696" s="20" t="s">
        <v>46</v>
      </c>
      <c r="J1696" s="20">
        <v>12</v>
      </c>
      <c r="K1696" s="35">
        <v>125257108</v>
      </c>
      <c r="L1696" s="35">
        <v>11137886</v>
      </c>
      <c r="M1696" s="35">
        <v>7518733</v>
      </c>
      <c r="N1696" s="35">
        <v>8786095</v>
      </c>
      <c r="O1696" s="35">
        <v>8780077</v>
      </c>
      <c r="P1696" s="35">
        <v>74848928</v>
      </c>
      <c r="Q1696" s="35">
        <v>47290099</v>
      </c>
      <c r="R1696" s="35">
        <v>180298</v>
      </c>
    </row>
    <row r="1697" spans="1:18" ht="13.5" customHeight="1">
      <c r="A1697" s="20">
        <v>1693</v>
      </c>
      <c r="B1697" s="45" t="s">
        <v>290</v>
      </c>
      <c r="C1697" s="44" t="s">
        <v>245</v>
      </c>
      <c r="D1697" s="45" t="s">
        <v>305</v>
      </c>
      <c r="E1697" s="20">
        <v>95</v>
      </c>
      <c r="F1697" s="20">
        <v>2018</v>
      </c>
      <c r="G1697" s="20">
        <v>1</v>
      </c>
      <c r="H1697" s="20" t="s">
        <v>257</v>
      </c>
      <c r="I1697" s="20" t="s">
        <v>43</v>
      </c>
      <c r="J1697" s="20">
        <v>3</v>
      </c>
      <c r="K1697" s="35">
        <v>45076048</v>
      </c>
      <c r="L1697" s="35">
        <v>4076741</v>
      </c>
      <c r="M1697" s="35">
        <v>2756174</v>
      </c>
      <c r="N1697" s="35">
        <v>2756174</v>
      </c>
      <c r="O1697" s="35">
        <v>9001041</v>
      </c>
      <c r="P1697" s="35">
        <v>71544423</v>
      </c>
      <c r="Q1697" s="35">
        <v>41429420</v>
      </c>
      <c r="R1697" s="35">
        <v>180298</v>
      </c>
    </row>
    <row r="1698" spans="1:18" ht="13.5" customHeight="1">
      <c r="A1698" s="20">
        <v>1694</v>
      </c>
      <c r="B1698" s="45" t="s">
        <v>290</v>
      </c>
      <c r="C1698" s="44" t="s">
        <v>245</v>
      </c>
      <c r="D1698" s="45" t="s">
        <v>305</v>
      </c>
      <c r="E1698" s="20">
        <v>95</v>
      </c>
      <c r="F1698" s="20">
        <v>2018</v>
      </c>
      <c r="G1698" s="20">
        <v>2</v>
      </c>
      <c r="H1698" s="20" t="s">
        <v>264</v>
      </c>
      <c r="I1698" s="20" t="s">
        <v>44</v>
      </c>
      <c r="J1698" s="20">
        <v>6</v>
      </c>
      <c r="K1698" s="37">
        <v>83910993</v>
      </c>
      <c r="L1698" s="37">
        <v>8059596</v>
      </c>
      <c r="M1698" s="37">
        <v>5448350</v>
      </c>
      <c r="N1698" s="37">
        <v>5448350</v>
      </c>
      <c r="O1698" s="37">
        <v>9503473</v>
      </c>
      <c r="P1698" s="37">
        <v>72933837</v>
      </c>
      <c r="Q1698" s="37">
        <v>43011420</v>
      </c>
      <c r="R1698" s="37">
        <v>180298</v>
      </c>
    </row>
    <row r="1699" spans="1:18" ht="13.5" customHeight="1">
      <c r="A1699" s="20">
        <v>1695</v>
      </c>
      <c r="B1699" s="45" t="s">
        <v>290</v>
      </c>
      <c r="C1699" s="44" t="s">
        <v>245</v>
      </c>
      <c r="D1699" s="45" t="s">
        <v>305</v>
      </c>
      <c r="E1699" s="20">
        <v>95</v>
      </c>
      <c r="F1699" s="20">
        <v>2018</v>
      </c>
      <c r="G1699" s="20">
        <v>3</v>
      </c>
      <c r="H1699" s="20" t="s">
        <v>256</v>
      </c>
      <c r="I1699" s="20" t="s">
        <v>51</v>
      </c>
      <c r="J1699" s="20">
        <v>9</v>
      </c>
      <c r="K1699" s="37">
        <v>125042202</v>
      </c>
      <c r="L1699" s="37">
        <v>11646326</v>
      </c>
      <c r="M1699" s="37">
        <v>7871134</v>
      </c>
      <c r="N1699" s="37">
        <v>7871134</v>
      </c>
      <c r="O1699" s="37">
        <v>10432074</v>
      </c>
      <c r="P1699" s="37">
        <v>69541431</v>
      </c>
      <c r="Q1699" s="37">
        <v>37196230</v>
      </c>
      <c r="R1699" s="37">
        <v>180298</v>
      </c>
    </row>
    <row r="1700" spans="1:18" ht="13.5" customHeight="1">
      <c r="A1700" s="20">
        <v>1696</v>
      </c>
      <c r="B1700" s="45" t="s">
        <v>290</v>
      </c>
      <c r="C1700" s="44" t="s">
        <v>245</v>
      </c>
      <c r="D1700" s="45" t="s">
        <v>305</v>
      </c>
      <c r="E1700" s="20">
        <v>95</v>
      </c>
      <c r="F1700" s="20">
        <v>2018</v>
      </c>
      <c r="G1700" s="20">
        <v>4</v>
      </c>
      <c r="H1700" s="20" t="s">
        <v>265</v>
      </c>
      <c r="I1700" s="20" t="s">
        <v>46</v>
      </c>
      <c r="J1700" s="20">
        <v>12</v>
      </c>
      <c r="K1700" s="37">
        <v>164609535</v>
      </c>
      <c r="L1700" s="37">
        <v>13695459</v>
      </c>
      <c r="M1700" s="37">
        <v>9328935</v>
      </c>
      <c r="N1700" s="37">
        <v>9328935</v>
      </c>
      <c r="O1700" s="37">
        <v>10923166</v>
      </c>
      <c r="P1700" s="37">
        <v>70660798</v>
      </c>
      <c r="Q1700" s="37">
        <v>36888023</v>
      </c>
      <c r="R1700" s="37">
        <v>194678</v>
      </c>
    </row>
    <row r="1701" spans="1:18" ht="13.5" customHeight="1">
      <c r="A1701" s="20">
        <v>1697</v>
      </c>
      <c r="B1701" s="45" t="s">
        <v>290</v>
      </c>
      <c r="C1701" s="44" t="s">
        <v>245</v>
      </c>
      <c r="D1701" s="45" t="s">
        <v>305</v>
      </c>
      <c r="E1701" s="20">
        <v>95</v>
      </c>
      <c r="F1701" s="20">
        <v>2019</v>
      </c>
      <c r="G1701" s="20">
        <v>1</v>
      </c>
      <c r="H1701" s="20" t="s">
        <v>277</v>
      </c>
      <c r="I1701" s="20" t="s">
        <v>43</v>
      </c>
      <c r="J1701" s="20">
        <v>3</v>
      </c>
      <c r="K1701" s="37">
        <v>46072471</v>
      </c>
      <c r="L1701" s="37">
        <v>3018048</v>
      </c>
      <c r="M1701" s="37">
        <v>2039875</v>
      </c>
      <c r="N1701" s="37">
        <v>2039875</v>
      </c>
      <c r="O1701" s="37">
        <v>12843832</v>
      </c>
      <c r="P1701" s="37">
        <v>81399857</v>
      </c>
      <c r="Q1701" s="37">
        <v>45588207</v>
      </c>
      <c r="R1701" s="37">
        <v>180298</v>
      </c>
    </row>
    <row r="1702" spans="1:18" ht="13.5" customHeight="1">
      <c r="A1702" s="20">
        <v>1698</v>
      </c>
      <c r="B1702" s="45" t="s">
        <v>290</v>
      </c>
      <c r="C1702" s="44" t="s">
        <v>245</v>
      </c>
      <c r="D1702" s="45" t="s">
        <v>305</v>
      </c>
      <c r="E1702" s="20">
        <v>95</v>
      </c>
      <c r="F1702" s="20">
        <v>2019</v>
      </c>
      <c r="G1702" s="20">
        <v>2</v>
      </c>
      <c r="H1702" s="20" t="s">
        <v>278</v>
      </c>
      <c r="I1702" s="20" t="s">
        <v>44</v>
      </c>
      <c r="J1702" s="20">
        <v>6</v>
      </c>
      <c r="K1702" s="37">
        <v>92805286</v>
      </c>
      <c r="L1702" s="37">
        <v>6186284</v>
      </c>
      <c r="M1702" s="37">
        <v>4173180</v>
      </c>
      <c r="N1702" s="37">
        <v>4173180</v>
      </c>
      <c r="O1702" s="37">
        <v>12930128</v>
      </c>
      <c r="P1702" s="37">
        <v>74378432</v>
      </c>
      <c r="Q1702" s="37">
        <v>39407388</v>
      </c>
      <c r="R1702" s="37">
        <v>180298</v>
      </c>
    </row>
    <row r="1703" spans="1:18" ht="13.5" customHeight="1">
      <c r="A1703" s="20">
        <v>1699</v>
      </c>
      <c r="B1703" s="45" t="s">
        <v>290</v>
      </c>
      <c r="C1703" s="44" t="s">
        <v>245</v>
      </c>
      <c r="D1703" s="45" t="s">
        <v>305</v>
      </c>
      <c r="E1703" s="20">
        <v>95</v>
      </c>
      <c r="F1703" s="20">
        <v>2019</v>
      </c>
      <c r="G1703" s="20">
        <v>3</v>
      </c>
      <c r="H1703" s="20" t="s">
        <v>279</v>
      </c>
      <c r="I1703" s="20" t="s">
        <v>51</v>
      </c>
      <c r="J1703" s="20">
        <v>9</v>
      </c>
      <c r="K1703" s="37">
        <v>141510790</v>
      </c>
      <c r="L1703" s="37">
        <v>9402557</v>
      </c>
      <c r="M1703" s="37">
        <v>6343498</v>
      </c>
      <c r="N1703" s="37">
        <v>6343498</v>
      </c>
      <c r="O1703" s="37">
        <v>50579000</v>
      </c>
      <c r="P1703" s="37">
        <v>78244954</v>
      </c>
      <c r="Q1703" s="37">
        <v>41103592</v>
      </c>
      <c r="R1703" s="37">
        <v>180298</v>
      </c>
    </row>
    <row r="1704" spans="1:18" ht="13.5" customHeight="1">
      <c r="A1704" s="20">
        <v>1700</v>
      </c>
      <c r="B1704" s="45" t="s">
        <v>290</v>
      </c>
      <c r="C1704" s="44" t="s">
        <v>245</v>
      </c>
      <c r="D1704" s="45" t="s">
        <v>305</v>
      </c>
      <c r="E1704" s="20">
        <v>95</v>
      </c>
      <c r="F1704" s="20">
        <v>2019</v>
      </c>
      <c r="G1704" s="20">
        <v>4</v>
      </c>
      <c r="H1704" s="20" t="s">
        <v>281</v>
      </c>
      <c r="I1704" s="20" t="s">
        <v>46</v>
      </c>
      <c r="J1704" s="20">
        <v>12</v>
      </c>
      <c r="K1704" s="37">
        <v>191676329</v>
      </c>
      <c r="L1704" s="37">
        <v>13123175</v>
      </c>
      <c r="M1704" s="37">
        <v>8855716</v>
      </c>
      <c r="N1704" s="37">
        <v>8855716</v>
      </c>
      <c r="O1704" s="37">
        <v>28377610</v>
      </c>
      <c r="P1704" s="37">
        <v>91199285</v>
      </c>
      <c r="Q1704" s="37">
        <v>51545705</v>
      </c>
      <c r="R1704" s="37">
        <v>180298</v>
      </c>
    </row>
    <row r="1705" spans="1:18" ht="13.5" customHeight="1">
      <c r="A1705" s="20">
        <v>1701</v>
      </c>
      <c r="B1705" s="45" t="s">
        <v>293</v>
      </c>
      <c r="C1705" s="44" t="s">
        <v>22</v>
      </c>
      <c r="D1705" s="45" t="s">
        <v>401</v>
      </c>
      <c r="E1705" s="20">
        <v>96</v>
      </c>
      <c r="F1705" s="20">
        <v>2015</v>
      </c>
      <c r="G1705" s="20">
        <v>1</v>
      </c>
      <c r="H1705" s="20" t="s">
        <v>202</v>
      </c>
      <c r="I1705" s="54" t="s">
        <v>43</v>
      </c>
      <c r="J1705" s="20">
        <v>3</v>
      </c>
      <c r="K1705" s="35">
        <v>45731</v>
      </c>
      <c r="L1705" s="35">
        <v>-3574</v>
      </c>
      <c r="M1705" s="35">
        <v>-3574</v>
      </c>
      <c r="N1705" s="35"/>
      <c r="O1705" s="35"/>
      <c r="P1705" s="35">
        <v>437668</v>
      </c>
      <c r="Q1705" s="35">
        <v>110682</v>
      </c>
      <c r="R1705" s="35">
        <v>76090</v>
      </c>
    </row>
    <row r="1706" spans="1:18" ht="13.5" customHeight="1">
      <c r="A1706" s="20">
        <v>1702</v>
      </c>
      <c r="B1706" s="45" t="s">
        <v>293</v>
      </c>
      <c r="C1706" s="44" t="s">
        <v>22</v>
      </c>
      <c r="D1706" s="45" t="s">
        <v>401</v>
      </c>
      <c r="E1706" s="20">
        <v>96</v>
      </c>
      <c r="F1706" s="20">
        <v>2015</v>
      </c>
      <c r="G1706" s="20">
        <v>2</v>
      </c>
      <c r="H1706" s="20" t="s">
        <v>203</v>
      </c>
      <c r="I1706" s="54" t="s">
        <v>44</v>
      </c>
      <c r="J1706" s="20">
        <v>6</v>
      </c>
      <c r="K1706" s="35">
        <v>85887</v>
      </c>
      <c r="L1706" s="35">
        <v>-9638</v>
      </c>
      <c r="M1706" s="35">
        <v>-9638</v>
      </c>
      <c r="N1706" s="35"/>
      <c r="O1706" s="35"/>
      <c r="P1706" s="35">
        <v>430989</v>
      </c>
      <c r="Q1706" s="35">
        <v>110066</v>
      </c>
      <c r="R1706" s="35">
        <v>76090</v>
      </c>
    </row>
    <row r="1707" spans="1:18" ht="13.5" customHeight="1">
      <c r="A1707" s="20">
        <v>1703</v>
      </c>
      <c r="B1707" s="45" t="s">
        <v>293</v>
      </c>
      <c r="C1707" s="44" t="s">
        <v>22</v>
      </c>
      <c r="D1707" s="45" t="s">
        <v>401</v>
      </c>
      <c r="E1707" s="20">
        <v>96</v>
      </c>
      <c r="F1707" s="20">
        <v>2015</v>
      </c>
      <c r="G1707" s="20">
        <v>3</v>
      </c>
      <c r="H1707" s="20" t="s">
        <v>204</v>
      </c>
      <c r="I1707" s="54" t="s">
        <v>51</v>
      </c>
      <c r="J1707" s="20">
        <v>9</v>
      </c>
      <c r="K1707" s="35">
        <v>142254</v>
      </c>
      <c r="L1707" s="35">
        <v>-9220</v>
      </c>
      <c r="M1707" s="35">
        <v>-9220</v>
      </c>
      <c r="N1707" s="35"/>
      <c r="O1707" s="35"/>
      <c r="P1707" s="35">
        <v>425350</v>
      </c>
      <c r="Q1707" s="35">
        <v>104008</v>
      </c>
      <c r="R1707" s="35">
        <v>76090</v>
      </c>
    </row>
    <row r="1708" spans="1:18" ht="13.5" customHeight="1">
      <c r="A1708" s="20">
        <v>1704</v>
      </c>
      <c r="B1708" s="45" t="s">
        <v>293</v>
      </c>
      <c r="C1708" s="44" t="s">
        <v>22</v>
      </c>
      <c r="D1708" s="45" t="s">
        <v>401</v>
      </c>
      <c r="E1708" s="20">
        <v>96</v>
      </c>
      <c r="F1708" s="20">
        <v>2015</v>
      </c>
      <c r="G1708" s="20">
        <v>4</v>
      </c>
      <c r="H1708" s="20" t="s">
        <v>205</v>
      </c>
      <c r="I1708" s="54" t="s">
        <v>46</v>
      </c>
      <c r="J1708" s="20">
        <v>12</v>
      </c>
      <c r="K1708" s="35">
        <v>183348</v>
      </c>
      <c r="L1708" s="35">
        <v>-46106</v>
      </c>
      <c r="M1708" s="35">
        <v>-108500</v>
      </c>
      <c r="N1708" s="35"/>
      <c r="O1708" s="35">
        <v>334128</v>
      </c>
      <c r="P1708" s="35">
        <v>422741</v>
      </c>
      <c r="Q1708" s="35">
        <v>200680</v>
      </c>
      <c r="R1708" s="35">
        <v>76090</v>
      </c>
    </row>
    <row r="1709" spans="1:18" ht="13.5" customHeight="1">
      <c r="A1709" s="20">
        <v>1705</v>
      </c>
      <c r="B1709" s="45" t="s">
        <v>293</v>
      </c>
      <c r="C1709" s="44" t="s">
        <v>22</v>
      </c>
      <c r="D1709" s="45" t="s">
        <v>401</v>
      </c>
      <c r="E1709" s="20">
        <v>96</v>
      </c>
      <c r="F1709" s="20">
        <v>2016</v>
      </c>
      <c r="G1709" s="20">
        <v>1</v>
      </c>
      <c r="H1709" s="20" t="s">
        <v>206</v>
      </c>
      <c r="I1709" s="54" t="s">
        <v>43</v>
      </c>
      <c r="J1709" s="20">
        <v>3</v>
      </c>
      <c r="K1709" s="35">
        <v>37648</v>
      </c>
      <c r="L1709" s="35">
        <v>-15003</v>
      </c>
      <c r="M1709" s="35">
        <v>-15003</v>
      </c>
      <c r="N1709" s="35">
        <v>-15003</v>
      </c>
      <c r="O1709" s="35">
        <v>347507</v>
      </c>
      <c r="P1709" s="35">
        <v>442685</v>
      </c>
      <c r="Q1709" s="35">
        <v>235627</v>
      </c>
      <c r="R1709" s="35">
        <v>76090</v>
      </c>
    </row>
    <row r="1710" spans="1:18" ht="13.5" customHeight="1">
      <c r="A1710" s="20">
        <v>1706</v>
      </c>
      <c r="B1710" s="45" t="s">
        <v>293</v>
      </c>
      <c r="C1710" s="44" t="s">
        <v>22</v>
      </c>
      <c r="D1710" s="45" t="s">
        <v>401</v>
      </c>
      <c r="E1710" s="20">
        <v>96</v>
      </c>
      <c r="F1710" s="20">
        <v>2016</v>
      </c>
      <c r="G1710" s="20">
        <v>2</v>
      </c>
      <c r="H1710" s="20" t="s">
        <v>207</v>
      </c>
      <c r="I1710" s="54" t="s">
        <v>44</v>
      </c>
      <c r="J1710" s="20">
        <v>6</v>
      </c>
      <c r="K1710" s="35">
        <v>79064</v>
      </c>
      <c r="L1710" s="35">
        <v>-21238</v>
      </c>
      <c r="M1710" s="35">
        <v>-21238</v>
      </c>
      <c r="N1710" s="35">
        <v>-21238</v>
      </c>
      <c r="O1710" s="35"/>
      <c r="P1710" s="35">
        <v>445634</v>
      </c>
      <c r="Q1710" s="35">
        <v>244254</v>
      </c>
      <c r="R1710" s="35">
        <v>76090</v>
      </c>
    </row>
    <row r="1711" spans="1:18" ht="13.5" customHeight="1">
      <c r="A1711" s="20">
        <v>1707</v>
      </c>
      <c r="B1711" s="45" t="s">
        <v>293</v>
      </c>
      <c r="C1711" s="44" t="s">
        <v>22</v>
      </c>
      <c r="D1711" s="45" t="s">
        <v>401</v>
      </c>
      <c r="E1711" s="20">
        <v>96</v>
      </c>
      <c r="F1711" s="20">
        <v>2016</v>
      </c>
      <c r="G1711" s="20">
        <v>3</v>
      </c>
      <c r="H1711" s="20" t="s">
        <v>208</v>
      </c>
      <c r="I1711" s="54" t="s">
        <v>45</v>
      </c>
      <c r="J1711" s="20">
        <v>9</v>
      </c>
      <c r="K1711" s="35">
        <v>112252</v>
      </c>
      <c r="L1711" s="35">
        <v>-54866</v>
      </c>
      <c r="M1711" s="35">
        <v>-54866</v>
      </c>
      <c r="N1711" s="35">
        <v>-54866</v>
      </c>
      <c r="O1711" s="35"/>
      <c r="P1711" s="35">
        <v>430230</v>
      </c>
      <c r="Q1711" s="35">
        <v>244629</v>
      </c>
      <c r="R1711" s="35">
        <v>76090</v>
      </c>
    </row>
    <row r="1712" spans="1:18" ht="13.5" customHeight="1">
      <c r="A1712" s="20">
        <v>1708</v>
      </c>
      <c r="B1712" s="45" t="s">
        <v>293</v>
      </c>
      <c r="C1712" s="44" t="s">
        <v>22</v>
      </c>
      <c r="D1712" s="45" t="s">
        <v>401</v>
      </c>
      <c r="E1712" s="20">
        <v>96</v>
      </c>
      <c r="F1712" s="20">
        <v>2016</v>
      </c>
      <c r="G1712" s="20">
        <v>4</v>
      </c>
      <c r="H1712" s="20" t="s">
        <v>209</v>
      </c>
      <c r="I1712" s="20" t="s">
        <v>46</v>
      </c>
      <c r="J1712" s="20">
        <v>12</v>
      </c>
      <c r="K1712" s="35">
        <v>132280</v>
      </c>
      <c r="L1712" s="35">
        <v>-78585</v>
      </c>
      <c r="M1712" s="35">
        <v>-78585</v>
      </c>
      <c r="N1712" s="35">
        <v>-78585</v>
      </c>
      <c r="O1712" s="35">
        <v>347429</v>
      </c>
      <c r="P1712" s="35">
        <v>412896</v>
      </c>
      <c r="Q1712" s="35">
        <v>269420</v>
      </c>
      <c r="R1712" s="35">
        <v>76090</v>
      </c>
    </row>
    <row r="1713" spans="1:18" ht="13.5" customHeight="1">
      <c r="A1713" s="20">
        <v>1709</v>
      </c>
      <c r="B1713" s="45" t="s">
        <v>293</v>
      </c>
      <c r="C1713" s="44" t="s">
        <v>22</v>
      </c>
      <c r="D1713" s="45" t="s">
        <v>401</v>
      </c>
      <c r="E1713" s="20">
        <v>96</v>
      </c>
      <c r="F1713" s="20">
        <v>2017</v>
      </c>
      <c r="G1713" s="20">
        <v>1</v>
      </c>
      <c r="H1713" s="20" t="s">
        <v>210</v>
      </c>
      <c r="I1713" s="20" t="s">
        <v>43</v>
      </c>
      <c r="J1713" s="20">
        <v>3</v>
      </c>
      <c r="K1713" s="35">
        <v>17996</v>
      </c>
      <c r="L1713" s="35">
        <v>-18800</v>
      </c>
      <c r="M1713" s="35">
        <v>-18800</v>
      </c>
      <c r="N1713" s="35">
        <v>-18800</v>
      </c>
      <c r="O1713" s="35">
        <v>342332</v>
      </c>
      <c r="P1713" s="35">
        <v>411804</v>
      </c>
      <c r="Q1713" s="35">
        <v>287128</v>
      </c>
      <c r="R1713" s="35">
        <v>76090</v>
      </c>
    </row>
    <row r="1714" spans="1:18" ht="13.5" customHeight="1">
      <c r="A1714" s="20">
        <v>1710</v>
      </c>
      <c r="B1714" s="45" t="s">
        <v>293</v>
      </c>
      <c r="C1714" s="44" t="s">
        <v>22</v>
      </c>
      <c r="D1714" s="45" t="s">
        <v>401</v>
      </c>
      <c r="E1714" s="20">
        <v>96</v>
      </c>
      <c r="F1714" s="20">
        <v>2017</v>
      </c>
      <c r="G1714" s="20">
        <v>2</v>
      </c>
      <c r="H1714" s="20" t="s">
        <v>212</v>
      </c>
      <c r="I1714" s="20" t="s">
        <v>44</v>
      </c>
      <c r="J1714" s="20">
        <v>6</v>
      </c>
      <c r="K1714" s="35">
        <v>55301</v>
      </c>
      <c r="L1714" s="35">
        <v>-60684</v>
      </c>
      <c r="M1714" s="35">
        <v>-60684</v>
      </c>
      <c r="N1714" s="35">
        <v>-60684</v>
      </c>
      <c r="O1714" s="35">
        <v>336638</v>
      </c>
      <c r="P1714" s="35">
        <v>553623</v>
      </c>
      <c r="Q1714" s="35">
        <v>470831</v>
      </c>
      <c r="R1714" s="35">
        <v>76090</v>
      </c>
    </row>
    <row r="1715" spans="1:18" ht="13.5" customHeight="1">
      <c r="A1715" s="20">
        <v>1711</v>
      </c>
      <c r="B1715" s="45" t="s">
        <v>293</v>
      </c>
      <c r="C1715" s="44" t="s">
        <v>22</v>
      </c>
      <c r="D1715" s="45" t="s">
        <v>401</v>
      </c>
      <c r="E1715" s="20">
        <v>96</v>
      </c>
      <c r="F1715" s="20">
        <v>2017</v>
      </c>
      <c r="G1715" s="20">
        <v>4</v>
      </c>
      <c r="H1715" s="20" t="s">
        <v>211</v>
      </c>
      <c r="I1715" s="20" t="s">
        <v>46</v>
      </c>
      <c r="J1715" s="20">
        <v>12</v>
      </c>
      <c r="K1715" s="35">
        <v>151369</v>
      </c>
      <c r="L1715" s="35">
        <v>-181178</v>
      </c>
      <c r="M1715" s="35">
        <v>-181178</v>
      </c>
      <c r="N1715" s="35">
        <v>-181178</v>
      </c>
      <c r="O1715" s="35">
        <v>338487</v>
      </c>
      <c r="P1715" s="35">
        <v>543346</v>
      </c>
      <c r="Q1715" s="35">
        <v>581048</v>
      </c>
      <c r="R1715" s="35">
        <v>76090</v>
      </c>
    </row>
    <row r="1716" spans="1:18" ht="13.5" customHeight="1">
      <c r="A1716" s="20">
        <v>1712</v>
      </c>
      <c r="B1716" s="45" t="s">
        <v>293</v>
      </c>
      <c r="C1716" s="44" t="s">
        <v>262</v>
      </c>
      <c r="D1716" s="45" t="s">
        <v>401</v>
      </c>
      <c r="E1716" s="20">
        <v>96</v>
      </c>
      <c r="F1716" s="20">
        <v>2018</v>
      </c>
      <c r="G1716" s="20">
        <v>1</v>
      </c>
      <c r="H1716" s="20" t="s">
        <v>257</v>
      </c>
      <c r="I1716" s="20" t="s">
        <v>43</v>
      </c>
      <c r="J1716" s="20">
        <v>3</v>
      </c>
      <c r="K1716" s="35">
        <v>19597</v>
      </c>
      <c r="L1716" s="35">
        <v>-38460</v>
      </c>
      <c r="M1716" s="35">
        <v>-38460</v>
      </c>
      <c r="N1716" s="35">
        <v>-38460</v>
      </c>
      <c r="O1716" s="35">
        <v>332368</v>
      </c>
      <c r="P1716" s="35">
        <v>674109</v>
      </c>
      <c r="Q1716" s="35">
        <v>268792</v>
      </c>
      <c r="R1716" s="35">
        <v>494581</v>
      </c>
    </row>
    <row r="1717" spans="1:18" ht="13.5" customHeight="1">
      <c r="A1717" s="20">
        <v>1713</v>
      </c>
      <c r="B1717" s="45" t="s">
        <v>293</v>
      </c>
      <c r="C1717" s="21" t="s">
        <v>22</v>
      </c>
      <c r="D1717" s="45" t="s">
        <v>401</v>
      </c>
      <c r="E1717" s="20">
        <v>96</v>
      </c>
      <c r="F1717" s="20">
        <v>2018</v>
      </c>
      <c r="G1717" s="20">
        <v>2</v>
      </c>
      <c r="H1717" s="20" t="s">
        <v>264</v>
      </c>
      <c r="I1717" s="20" t="s">
        <v>44</v>
      </c>
      <c r="J1717" s="20">
        <v>6</v>
      </c>
      <c r="K1717" s="37">
        <v>75957</v>
      </c>
      <c r="L1717" s="37">
        <v>-67661</v>
      </c>
      <c r="M1717" s="37">
        <v>-67661</v>
      </c>
      <c r="N1717" s="37">
        <v>-67661</v>
      </c>
      <c r="O1717" s="37">
        <v>360646</v>
      </c>
      <c r="P1717" s="37">
        <v>604696</v>
      </c>
      <c r="Q1717" s="37">
        <v>228580</v>
      </c>
      <c r="R1717" s="37">
        <v>494581</v>
      </c>
    </row>
    <row r="1718" spans="1:18" ht="13.5" customHeight="1">
      <c r="A1718" s="20">
        <v>1714</v>
      </c>
      <c r="B1718" s="45" t="s">
        <v>293</v>
      </c>
      <c r="C1718" s="21" t="s">
        <v>22</v>
      </c>
      <c r="D1718" s="45" t="s">
        <v>401</v>
      </c>
      <c r="E1718" s="20">
        <v>96</v>
      </c>
      <c r="F1718" s="20">
        <v>2018</v>
      </c>
      <c r="G1718" s="20">
        <v>3</v>
      </c>
      <c r="H1718" s="20" t="s">
        <v>256</v>
      </c>
      <c r="I1718" s="20" t="s">
        <v>51</v>
      </c>
      <c r="J1718" s="20">
        <v>9</v>
      </c>
      <c r="K1718" s="37">
        <v>90962</v>
      </c>
      <c r="L1718" s="37">
        <v>-108689</v>
      </c>
      <c r="M1718" s="37">
        <v>-108689</v>
      </c>
      <c r="N1718" s="37">
        <v>-108689</v>
      </c>
      <c r="O1718" s="37">
        <v>352662</v>
      </c>
      <c r="P1718" s="37">
        <v>579970</v>
      </c>
      <c r="Q1718" s="37">
        <v>244882</v>
      </c>
      <c r="R1718" s="37">
        <v>494582</v>
      </c>
    </row>
    <row r="1719" spans="1:18" ht="13.5" customHeight="1">
      <c r="A1719" s="20">
        <v>1715</v>
      </c>
      <c r="B1719" s="45" t="s">
        <v>293</v>
      </c>
      <c r="C1719" s="21" t="s">
        <v>22</v>
      </c>
      <c r="D1719" s="45" t="s">
        <v>401</v>
      </c>
      <c r="E1719" s="20">
        <v>96</v>
      </c>
      <c r="F1719" s="20">
        <v>2018</v>
      </c>
      <c r="G1719" s="20">
        <v>4</v>
      </c>
      <c r="H1719" s="20" t="s">
        <v>265</v>
      </c>
      <c r="I1719" s="20" t="s">
        <v>46</v>
      </c>
      <c r="J1719" s="20">
        <v>12</v>
      </c>
      <c r="K1719" s="37">
        <v>138190</v>
      </c>
      <c r="L1719" s="37">
        <v>-188634</v>
      </c>
      <c r="M1719" s="37">
        <v>-190082</v>
      </c>
      <c r="N1719" s="37">
        <v>-190082</v>
      </c>
      <c r="O1719" s="37">
        <v>344346</v>
      </c>
      <c r="P1719" s="37">
        <v>539873</v>
      </c>
      <c r="Q1719" s="37">
        <v>286179</v>
      </c>
      <c r="R1719" s="37">
        <v>494580</v>
      </c>
    </row>
    <row r="1720" spans="1:18" ht="13.5" customHeight="1">
      <c r="A1720" s="20">
        <v>1716</v>
      </c>
      <c r="B1720" s="45" t="s">
        <v>293</v>
      </c>
      <c r="C1720" s="21" t="s">
        <v>22</v>
      </c>
      <c r="D1720" s="45" t="s">
        <v>401</v>
      </c>
      <c r="E1720" s="20">
        <v>96</v>
      </c>
      <c r="F1720" s="20">
        <v>2019</v>
      </c>
      <c r="G1720" s="20">
        <v>1</v>
      </c>
      <c r="H1720" s="20" t="s">
        <v>277</v>
      </c>
      <c r="I1720" s="20" t="s">
        <v>43</v>
      </c>
      <c r="J1720" s="20">
        <v>3</v>
      </c>
      <c r="K1720" s="37">
        <v>25337</v>
      </c>
      <c r="L1720" s="37">
        <v>-30815</v>
      </c>
      <c r="M1720" s="37">
        <v>-30815</v>
      </c>
      <c r="N1720" s="37">
        <v>-30815</v>
      </c>
      <c r="O1720" s="37">
        <v>336072</v>
      </c>
      <c r="P1720" s="37">
        <v>518082</v>
      </c>
      <c r="Q1720" s="37">
        <v>295880</v>
      </c>
      <c r="R1720" s="37">
        <v>494581</v>
      </c>
    </row>
    <row r="1721" spans="1:18" ht="13.5" customHeight="1">
      <c r="A1721" s="20">
        <v>1717</v>
      </c>
      <c r="B1721" s="45" t="s">
        <v>293</v>
      </c>
      <c r="C1721" s="21" t="s">
        <v>22</v>
      </c>
      <c r="D1721" s="45" t="s">
        <v>401</v>
      </c>
      <c r="E1721" s="20">
        <v>96</v>
      </c>
      <c r="F1721" s="20">
        <v>2019</v>
      </c>
      <c r="G1721" s="20">
        <v>2</v>
      </c>
      <c r="H1721" s="20" t="s">
        <v>278</v>
      </c>
      <c r="I1721" s="20" t="s">
        <v>44</v>
      </c>
      <c r="J1721" s="20">
        <v>6</v>
      </c>
      <c r="K1721" s="37">
        <v>44097</v>
      </c>
      <c r="L1721" s="37">
        <v>-59184</v>
      </c>
      <c r="M1721" s="37">
        <v>-59184</v>
      </c>
      <c r="N1721" s="37">
        <v>-61027</v>
      </c>
      <c r="O1721" s="37">
        <v>327799</v>
      </c>
      <c r="P1721" s="37">
        <v>493372</v>
      </c>
      <c r="Q1721" s="37">
        <v>300704</v>
      </c>
      <c r="R1721" s="37">
        <v>494581</v>
      </c>
    </row>
    <row r="1722" spans="1:18" ht="13.5" customHeight="1">
      <c r="A1722" s="20">
        <v>1718</v>
      </c>
      <c r="B1722" s="45" t="s">
        <v>293</v>
      </c>
      <c r="C1722" s="21" t="s">
        <v>294</v>
      </c>
      <c r="D1722" s="45" t="s">
        <v>401</v>
      </c>
      <c r="E1722" s="20">
        <v>96</v>
      </c>
      <c r="F1722" s="20">
        <v>2019</v>
      </c>
      <c r="G1722" s="20">
        <v>3</v>
      </c>
      <c r="H1722" s="20" t="s">
        <v>279</v>
      </c>
      <c r="I1722" s="20" t="s">
        <v>51</v>
      </c>
      <c r="J1722" s="20">
        <v>9</v>
      </c>
      <c r="K1722" s="37">
        <v>73129</v>
      </c>
      <c r="L1722" s="37">
        <v>-80329</v>
      </c>
      <c r="M1722" s="37">
        <v>-80329</v>
      </c>
      <c r="N1722" s="37">
        <v>-80890</v>
      </c>
      <c r="O1722" s="37">
        <v>319524</v>
      </c>
      <c r="P1722" s="37">
        <v>479592</v>
      </c>
      <c r="Q1722" s="37">
        <v>308788</v>
      </c>
      <c r="R1722" s="37">
        <v>494581</v>
      </c>
    </row>
    <row r="1723" spans="1:18" ht="13.5" customHeight="1">
      <c r="A1723" s="20">
        <v>1719</v>
      </c>
      <c r="B1723" s="45" t="s">
        <v>293</v>
      </c>
      <c r="C1723" s="21" t="s">
        <v>294</v>
      </c>
      <c r="D1723" s="45" t="s">
        <v>401</v>
      </c>
      <c r="E1723" s="20">
        <v>96</v>
      </c>
      <c r="F1723" s="20">
        <v>2019</v>
      </c>
      <c r="G1723" s="20">
        <v>4</v>
      </c>
      <c r="H1723" s="20" t="s">
        <v>281</v>
      </c>
      <c r="I1723" s="20" t="s">
        <v>46</v>
      </c>
      <c r="J1723" s="20">
        <v>12</v>
      </c>
      <c r="K1723" s="37">
        <v>94122</v>
      </c>
      <c r="L1723" s="37">
        <v>-99397</v>
      </c>
      <c r="M1723" s="37">
        <v>-99397</v>
      </c>
      <c r="N1723" s="37">
        <v>-102275</v>
      </c>
      <c r="O1723" s="37">
        <v>312977</v>
      </c>
      <c r="P1723" s="37">
        <v>448508</v>
      </c>
      <c r="Q1723" s="37">
        <v>297089</v>
      </c>
      <c r="R1723" s="37">
        <v>494581</v>
      </c>
    </row>
    <row r="1724" spans="1:18" ht="13.5" customHeight="1">
      <c r="A1724" s="20">
        <v>1720</v>
      </c>
      <c r="B1724" s="45" t="s">
        <v>293</v>
      </c>
      <c r="C1724" s="21" t="s">
        <v>294</v>
      </c>
      <c r="D1724" s="45" t="s">
        <v>401</v>
      </c>
      <c r="E1724" s="20">
        <v>96</v>
      </c>
      <c r="F1724" s="46">
        <v>2020</v>
      </c>
      <c r="G1724" s="46">
        <v>1</v>
      </c>
      <c r="H1724" s="47" t="s">
        <v>309</v>
      </c>
      <c r="I1724" s="47" t="s">
        <v>43</v>
      </c>
      <c r="J1724" s="46">
        <v>3</v>
      </c>
      <c r="K1724" s="37">
        <v>38837</v>
      </c>
      <c r="L1724" s="37">
        <v>-13157</v>
      </c>
      <c r="M1724" s="37">
        <v>-13157</v>
      </c>
      <c r="N1724" s="37">
        <v>-13157</v>
      </c>
      <c r="O1724" s="37">
        <v>305583</v>
      </c>
      <c r="P1724" s="37">
        <v>439758</v>
      </c>
      <c r="Q1724" s="37">
        <v>303378</v>
      </c>
      <c r="R1724" s="37">
        <v>494580</v>
      </c>
    </row>
    <row r="1725" spans="1:18" ht="13.5" customHeight="1">
      <c r="A1725" s="20">
        <v>1721</v>
      </c>
      <c r="B1725" s="45" t="s">
        <v>293</v>
      </c>
      <c r="C1725" s="21" t="s">
        <v>294</v>
      </c>
      <c r="D1725" s="45" t="s">
        <v>401</v>
      </c>
      <c r="E1725" s="20">
        <v>96</v>
      </c>
      <c r="F1725" s="46">
        <v>2020</v>
      </c>
      <c r="G1725" s="46">
        <v>2</v>
      </c>
      <c r="H1725" s="47" t="s">
        <v>310</v>
      </c>
      <c r="I1725" s="47" t="s">
        <v>44</v>
      </c>
      <c r="J1725" s="46">
        <v>6</v>
      </c>
      <c r="K1725" s="37">
        <v>67526</v>
      </c>
      <c r="L1725" s="37">
        <v>-33304</v>
      </c>
      <c r="M1725" s="37">
        <v>-33304</v>
      </c>
      <c r="N1725" s="37">
        <v>-33304</v>
      </c>
      <c r="O1725" s="37">
        <v>297905</v>
      </c>
      <c r="P1725" s="37">
        <v>442087</v>
      </c>
      <c r="Q1725" s="37">
        <v>326416</v>
      </c>
      <c r="R1725" s="37">
        <v>494581</v>
      </c>
    </row>
    <row r="1726" spans="1:18" ht="13.5" customHeight="1">
      <c r="A1726" s="20">
        <v>1722</v>
      </c>
      <c r="B1726" s="45" t="s">
        <v>293</v>
      </c>
      <c r="C1726" s="21" t="s">
        <v>294</v>
      </c>
      <c r="D1726" s="45" t="s">
        <v>401</v>
      </c>
      <c r="E1726" s="20">
        <v>96</v>
      </c>
      <c r="F1726" s="46">
        <v>2020</v>
      </c>
      <c r="G1726" s="46">
        <v>3</v>
      </c>
      <c r="H1726" s="47" t="s">
        <v>311</v>
      </c>
      <c r="I1726" s="47" t="s">
        <v>51</v>
      </c>
      <c r="J1726" s="46">
        <v>9</v>
      </c>
      <c r="K1726" s="37">
        <v>98229</v>
      </c>
      <c r="L1726" s="37">
        <v>46512</v>
      </c>
      <c r="M1726" s="37">
        <v>-46512</v>
      </c>
      <c r="N1726" s="37">
        <v>-46512</v>
      </c>
      <c r="O1726" s="37">
        <v>-289815</v>
      </c>
      <c r="P1726" s="37">
        <v>426705</v>
      </c>
      <c r="Q1726" s="37">
        <v>324243</v>
      </c>
      <c r="R1726" s="37">
        <v>494581</v>
      </c>
    </row>
    <row r="1727" spans="1:18" ht="13.5" customHeight="1">
      <c r="A1727" s="20">
        <v>1723</v>
      </c>
      <c r="B1727" s="45" t="s">
        <v>290</v>
      </c>
      <c r="C1727" s="44" t="s">
        <v>23</v>
      </c>
      <c r="D1727" s="45" t="s">
        <v>402</v>
      </c>
      <c r="E1727" s="20">
        <v>97</v>
      </c>
      <c r="F1727" s="20">
        <v>2015</v>
      </c>
      <c r="G1727" s="20">
        <v>1</v>
      </c>
      <c r="H1727" s="20" t="s">
        <v>202</v>
      </c>
      <c r="I1727" s="54" t="s">
        <v>43</v>
      </c>
      <c r="J1727" s="20">
        <v>3</v>
      </c>
      <c r="K1727" s="35">
        <v>21339069</v>
      </c>
      <c r="L1727" s="35">
        <v>-734515</v>
      </c>
      <c r="M1727" s="35">
        <v>-919829</v>
      </c>
      <c r="N1727" s="35">
        <v>-919829</v>
      </c>
      <c r="O1727" s="35">
        <v>19948112</v>
      </c>
      <c r="P1727" s="35">
        <v>57373237</v>
      </c>
      <c r="Q1727" s="35">
        <v>38074945</v>
      </c>
      <c r="R1727" s="35">
        <v>126994</v>
      </c>
    </row>
    <row r="1728" spans="1:18" ht="13.5" customHeight="1">
      <c r="A1728" s="20">
        <v>1724</v>
      </c>
      <c r="B1728" s="45" t="s">
        <v>290</v>
      </c>
      <c r="C1728" s="44" t="s">
        <v>23</v>
      </c>
      <c r="D1728" s="45" t="s">
        <v>402</v>
      </c>
      <c r="E1728" s="20">
        <v>97</v>
      </c>
      <c r="F1728" s="20">
        <v>2015</v>
      </c>
      <c r="G1728" s="20">
        <v>2</v>
      </c>
      <c r="H1728" s="20" t="s">
        <v>203</v>
      </c>
      <c r="I1728" s="54" t="s">
        <v>44</v>
      </c>
      <c r="J1728" s="20">
        <v>6</v>
      </c>
      <c r="K1728" s="35">
        <v>36984769</v>
      </c>
      <c r="L1728" s="35">
        <v>64447</v>
      </c>
      <c r="M1728" s="35">
        <v>37599</v>
      </c>
      <c r="N1728" s="35">
        <v>37599</v>
      </c>
      <c r="O1728" s="35">
        <v>19688103</v>
      </c>
      <c r="P1728" s="35">
        <v>56816926</v>
      </c>
      <c r="Q1728" s="35">
        <v>36561206</v>
      </c>
      <c r="R1728" s="35">
        <v>126994</v>
      </c>
    </row>
    <row r="1729" spans="1:18" ht="13.5" customHeight="1">
      <c r="A1729" s="20">
        <v>1725</v>
      </c>
      <c r="B1729" s="45" t="s">
        <v>290</v>
      </c>
      <c r="C1729" s="44" t="s">
        <v>23</v>
      </c>
      <c r="D1729" s="45" t="s">
        <v>402</v>
      </c>
      <c r="E1729" s="20">
        <v>97</v>
      </c>
      <c r="F1729" s="20">
        <v>2015</v>
      </c>
      <c r="G1729" s="20">
        <v>3</v>
      </c>
      <c r="H1729" s="20" t="s">
        <v>204</v>
      </c>
      <c r="I1729" s="54" t="s">
        <v>51</v>
      </c>
      <c r="J1729" s="20">
        <v>9</v>
      </c>
      <c r="K1729" s="35">
        <v>64590068</v>
      </c>
      <c r="L1729" s="35">
        <v>1259631</v>
      </c>
      <c r="M1729" s="35">
        <v>730586</v>
      </c>
      <c r="N1729" s="35">
        <v>730586</v>
      </c>
      <c r="O1729" s="35">
        <v>19389043</v>
      </c>
      <c r="P1729" s="35">
        <v>74187705</v>
      </c>
      <c r="Q1729" s="35">
        <v>53430178</v>
      </c>
      <c r="R1729" s="35">
        <v>126994</v>
      </c>
    </row>
    <row r="1730" spans="1:18" ht="13.5" customHeight="1">
      <c r="A1730" s="20">
        <v>1726</v>
      </c>
      <c r="B1730" s="45" t="s">
        <v>290</v>
      </c>
      <c r="C1730" s="44" t="s">
        <v>23</v>
      </c>
      <c r="D1730" s="45" t="s">
        <v>402</v>
      </c>
      <c r="E1730" s="20">
        <v>97</v>
      </c>
      <c r="F1730" s="20">
        <v>2015</v>
      </c>
      <c r="G1730" s="20">
        <v>4</v>
      </c>
      <c r="H1730" s="20" t="s">
        <v>205</v>
      </c>
      <c r="I1730" s="54" t="s">
        <v>46</v>
      </c>
      <c r="J1730" s="20">
        <v>12</v>
      </c>
      <c r="K1730" s="35">
        <v>87099216</v>
      </c>
      <c r="L1730" s="35">
        <v>1460843</v>
      </c>
      <c r="M1730" s="35">
        <v>935625</v>
      </c>
      <c r="N1730" s="35">
        <v>935625</v>
      </c>
      <c r="O1730" s="35">
        <v>19053705</v>
      </c>
      <c r="P1730" s="35">
        <v>66896741</v>
      </c>
      <c r="Q1730" s="35">
        <v>45916417</v>
      </c>
      <c r="R1730" s="35">
        <v>126994</v>
      </c>
    </row>
    <row r="1731" spans="1:18" ht="13.5" customHeight="1">
      <c r="A1731" s="20">
        <v>1727</v>
      </c>
      <c r="B1731" s="45" t="s">
        <v>290</v>
      </c>
      <c r="C1731" s="44" t="s">
        <v>23</v>
      </c>
      <c r="D1731" s="45" t="s">
        <v>402</v>
      </c>
      <c r="E1731" s="20">
        <v>97</v>
      </c>
      <c r="F1731" s="20">
        <v>2016</v>
      </c>
      <c r="G1731" s="20">
        <v>1</v>
      </c>
      <c r="H1731" s="20" t="s">
        <v>206</v>
      </c>
      <c r="I1731" s="54" t="s">
        <v>43</v>
      </c>
      <c r="J1731" s="20">
        <v>3</v>
      </c>
      <c r="K1731" s="35">
        <v>25071122</v>
      </c>
      <c r="L1731" s="35">
        <v>626488</v>
      </c>
      <c r="M1731" s="35">
        <v>363363</v>
      </c>
      <c r="N1731" s="35">
        <v>363363</v>
      </c>
      <c r="O1731" s="35">
        <v>18747905</v>
      </c>
      <c r="P1731" s="35">
        <v>66519040</v>
      </c>
      <c r="Q1731" s="35">
        <v>45178353</v>
      </c>
      <c r="R1731" s="35">
        <v>126994</v>
      </c>
    </row>
    <row r="1732" spans="1:18" ht="13.5" customHeight="1">
      <c r="A1732" s="20">
        <v>1728</v>
      </c>
      <c r="B1732" s="45" t="s">
        <v>290</v>
      </c>
      <c r="C1732" s="44" t="s">
        <v>23</v>
      </c>
      <c r="D1732" s="45" t="s">
        <v>402</v>
      </c>
      <c r="E1732" s="20">
        <v>97</v>
      </c>
      <c r="F1732" s="20">
        <v>2016</v>
      </c>
      <c r="G1732" s="20">
        <v>2</v>
      </c>
      <c r="H1732" s="20" t="s">
        <v>207</v>
      </c>
      <c r="I1732" s="54" t="s">
        <v>44</v>
      </c>
      <c r="J1732" s="20">
        <v>6</v>
      </c>
      <c r="K1732" s="35">
        <v>53777025</v>
      </c>
      <c r="L1732" s="35">
        <v>1537143</v>
      </c>
      <c r="M1732" s="35">
        <v>909746</v>
      </c>
      <c r="N1732" s="35">
        <v>909746</v>
      </c>
      <c r="O1732" s="35">
        <v>18512721</v>
      </c>
      <c r="P1732" s="35">
        <v>84601557</v>
      </c>
      <c r="Q1732" s="35">
        <v>62714487</v>
      </c>
      <c r="R1732" s="35">
        <v>126994</v>
      </c>
    </row>
    <row r="1733" spans="1:18" ht="13.5" customHeight="1">
      <c r="A1733" s="20">
        <v>1729</v>
      </c>
      <c r="B1733" s="45" t="s">
        <v>290</v>
      </c>
      <c r="C1733" s="44" t="s">
        <v>23</v>
      </c>
      <c r="D1733" s="45" t="s">
        <v>402</v>
      </c>
      <c r="E1733" s="20">
        <v>97</v>
      </c>
      <c r="F1733" s="20">
        <v>2016</v>
      </c>
      <c r="G1733" s="20">
        <v>3</v>
      </c>
      <c r="H1733" s="20" t="s">
        <v>208</v>
      </c>
      <c r="I1733" s="54" t="s">
        <v>45</v>
      </c>
      <c r="J1733" s="20">
        <v>9</v>
      </c>
      <c r="K1733" s="35">
        <v>82335324</v>
      </c>
      <c r="L1733" s="35">
        <v>1960631</v>
      </c>
      <c r="M1733" s="35">
        <v>1170299</v>
      </c>
      <c r="N1733" s="35">
        <v>1170299</v>
      </c>
      <c r="O1733" s="35">
        <v>18138145</v>
      </c>
      <c r="P1733" s="35">
        <v>85076707</v>
      </c>
      <c r="Q1733" s="35">
        <v>63208683</v>
      </c>
      <c r="R1733" s="35">
        <v>126994</v>
      </c>
    </row>
    <row r="1734" spans="1:18" ht="13.5" customHeight="1">
      <c r="A1734" s="20">
        <v>1730</v>
      </c>
      <c r="B1734" s="45" t="s">
        <v>290</v>
      </c>
      <c r="C1734" s="44" t="s">
        <v>23</v>
      </c>
      <c r="D1734" s="45" t="s">
        <v>402</v>
      </c>
      <c r="E1734" s="20">
        <v>97</v>
      </c>
      <c r="F1734" s="20">
        <v>2016</v>
      </c>
      <c r="G1734" s="20">
        <v>4</v>
      </c>
      <c r="H1734" s="20" t="s">
        <v>209</v>
      </c>
      <c r="I1734" s="20" t="s">
        <v>46</v>
      </c>
      <c r="J1734" s="20">
        <v>12</v>
      </c>
      <c r="K1734" s="35">
        <v>109635054</v>
      </c>
      <c r="L1734" s="35">
        <v>2287347</v>
      </c>
      <c r="M1734" s="35">
        <v>1465905</v>
      </c>
      <c r="N1734" s="35">
        <v>1465905</v>
      </c>
      <c r="O1734" s="35">
        <v>18402454</v>
      </c>
      <c r="P1734" s="35">
        <v>81364815</v>
      </c>
      <c r="Q1734" s="35">
        <v>59200974</v>
      </c>
      <c r="R1734" s="35">
        <v>126994</v>
      </c>
    </row>
    <row r="1735" spans="1:18" ht="13.5" customHeight="1">
      <c r="A1735" s="20">
        <v>1731</v>
      </c>
      <c r="B1735" s="45" t="s">
        <v>290</v>
      </c>
      <c r="C1735" s="44" t="s">
        <v>23</v>
      </c>
      <c r="D1735" s="45" t="s">
        <v>402</v>
      </c>
      <c r="E1735" s="20">
        <v>97</v>
      </c>
      <c r="F1735" s="20">
        <v>2017</v>
      </c>
      <c r="G1735" s="20">
        <v>1</v>
      </c>
      <c r="H1735" s="20" t="s">
        <v>210</v>
      </c>
      <c r="I1735" s="20" t="s">
        <v>43</v>
      </c>
      <c r="J1735" s="20">
        <v>3</v>
      </c>
      <c r="K1735" s="35">
        <v>37581449</v>
      </c>
      <c r="L1735" s="35">
        <v>645156</v>
      </c>
      <c r="M1735" s="35">
        <v>399997</v>
      </c>
      <c r="N1735" s="35">
        <v>399997</v>
      </c>
      <c r="O1735" s="35">
        <v>18323032</v>
      </c>
      <c r="P1735" s="35">
        <v>86401644</v>
      </c>
      <c r="Q1735" s="35">
        <v>63837806</v>
      </c>
      <c r="R1735" s="35">
        <v>126994</v>
      </c>
    </row>
    <row r="1736" spans="1:18" ht="13.5" customHeight="1">
      <c r="A1736" s="20">
        <v>1732</v>
      </c>
      <c r="B1736" s="45" t="s">
        <v>290</v>
      </c>
      <c r="C1736" s="44" t="s">
        <v>23</v>
      </c>
      <c r="D1736" s="45" t="s">
        <v>402</v>
      </c>
      <c r="E1736" s="20">
        <v>97</v>
      </c>
      <c r="F1736" s="20">
        <v>2017</v>
      </c>
      <c r="G1736" s="20">
        <v>2</v>
      </c>
      <c r="H1736" s="20" t="s">
        <v>212</v>
      </c>
      <c r="I1736" s="20" t="s">
        <v>44</v>
      </c>
      <c r="J1736" s="20">
        <v>6</v>
      </c>
      <c r="K1736" s="35">
        <v>62480435</v>
      </c>
      <c r="L1736" s="35">
        <v>1134631</v>
      </c>
      <c r="M1736" s="35">
        <v>703471</v>
      </c>
      <c r="N1736" s="35">
        <v>703471</v>
      </c>
      <c r="O1736" s="35">
        <v>18011525</v>
      </c>
      <c r="P1736" s="35">
        <v>74638685</v>
      </c>
      <c r="Q1736" s="35">
        <v>51771373</v>
      </c>
      <c r="R1736" s="35">
        <v>126994</v>
      </c>
    </row>
    <row r="1737" spans="1:18" ht="13.5" customHeight="1">
      <c r="A1737" s="20">
        <v>1733</v>
      </c>
      <c r="B1737" s="45" t="s">
        <v>290</v>
      </c>
      <c r="C1737" s="44" t="s">
        <v>23</v>
      </c>
      <c r="D1737" s="45" t="s">
        <v>402</v>
      </c>
      <c r="E1737" s="20">
        <v>97</v>
      </c>
      <c r="F1737" s="20">
        <v>2017</v>
      </c>
      <c r="G1737" s="20">
        <v>3</v>
      </c>
      <c r="H1737" s="20" t="s">
        <v>213</v>
      </c>
      <c r="I1737" s="20" t="s">
        <v>51</v>
      </c>
      <c r="J1737" s="20">
        <v>9</v>
      </c>
      <c r="K1737" s="35">
        <v>81948195</v>
      </c>
      <c r="L1737" s="35">
        <v>1305089</v>
      </c>
      <c r="M1737" s="35">
        <v>809155</v>
      </c>
      <c r="N1737" s="35">
        <v>809155</v>
      </c>
      <c r="O1737" s="35">
        <v>17738503</v>
      </c>
      <c r="P1737" s="35">
        <v>61292870</v>
      </c>
      <c r="Q1737" s="35">
        <v>38759274</v>
      </c>
      <c r="R1737" s="35">
        <v>126994</v>
      </c>
    </row>
    <row r="1738" spans="1:18" ht="13.5" customHeight="1">
      <c r="A1738" s="20">
        <v>1734</v>
      </c>
      <c r="B1738" s="45" t="s">
        <v>290</v>
      </c>
      <c r="C1738" s="44" t="s">
        <v>23</v>
      </c>
      <c r="D1738" s="45" t="s">
        <v>402</v>
      </c>
      <c r="E1738" s="20">
        <v>97</v>
      </c>
      <c r="F1738" s="20">
        <v>2017</v>
      </c>
      <c r="G1738" s="20">
        <v>4</v>
      </c>
      <c r="H1738" s="20" t="s">
        <v>211</v>
      </c>
      <c r="I1738" s="20" t="s">
        <v>46</v>
      </c>
      <c r="J1738" s="20">
        <v>12</v>
      </c>
      <c r="K1738" s="35">
        <v>107088347</v>
      </c>
      <c r="L1738" s="35">
        <v>-996609</v>
      </c>
      <c r="M1738" s="35">
        <v>1385056</v>
      </c>
      <c r="N1738" s="35">
        <v>1385056</v>
      </c>
      <c r="O1738" s="35">
        <v>17338162</v>
      </c>
      <c r="P1738" s="35">
        <v>58536266</v>
      </c>
      <c r="Q1738" s="35">
        <v>35426769</v>
      </c>
      <c r="R1738" s="35">
        <v>126994</v>
      </c>
    </row>
    <row r="1739" spans="1:18" ht="13.5" customHeight="1">
      <c r="A1739" s="20">
        <v>1735</v>
      </c>
      <c r="B1739" s="45" t="s">
        <v>290</v>
      </c>
      <c r="C1739" s="44" t="s">
        <v>23</v>
      </c>
      <c r="D1739" s="45" t="s">
        <v>402</v>
      </c>
      <c r="E1739" s="20">
        <v>97</v>
      </c>
      <c r="F1739" s="20">
        <v>2018</v>
      </c>
      <c r="G1739" s="20">
        <v>1</v>
      </c>
      <c r="H1739" s="20" t="s">
        <v>257</v>
      </c>
      <c r="I1739" s="20" t="s">
        <v>43</v>
      </c>
      <c r="J1739" s="20">
        <v>3</v>
      </c>
      <c r="K1739" s="35">
        <v>33549790</v>
      </c>
      <c r="L1739" s="35">
        <v>572245</v>
      </c>
      <c r="M1739" s="35">
        <v>374605</v>
      </c>
      <c r="N1739" s="35">
        <v>374605</v>
      </c>
      <c r="O1739" s="35">
        <v>17123838</v>
      </c>
      <c r="P1739" s="35">
        <v>63777119</v>
      </c>
      <c r="Q1739" s="35">
        <v>40293017</v>
      </c>
      <c r="R1739" s="35">
        <v>126994</v>
      </c>
    </row>
    <row r="1740" spans="1:18" ht="13.5" customHeight="1">
      <c r="A1740" s="20">
        <v>1736</v>
      </c>
      <c r="B1740" s="45" t="s">
        <v>290</v>
      </c>
      <c r="C1740" s="21" t="s">
        <v>23</v>
      </c>
      <c r="D1740" s="45" t="s">
        <v>402</v>
      </c>
      <c r="E1740" s="20">
        <v>97</v>
      </c>
      <c r="F1740" s="20">
        <v>2018</v>
      </c>
      <c r="G1740" s="20">
        <v>2</v>
      </c>
      <c r="H1740" s="20" t="s">
        <v>264</v>
      </c>
      <c r="I1740" s="20" t="s">
        <v>44</v>
      </c>
      <c r="J1740" s="20">
        <v>6</v>
      </c>
      <c r="K1740" s="37">
        <v>62316274</v>
      </c>
      <c r="L1740" s="37">
        <v>773695</v>
      </c>
      <c r="M1740" s="37">
        <v>505548</v>
      </c>
      <c r="N1740" s="37">
        <v>505548</v>
      </c>
      <c r="O1740" s="37">
        <v>17225999</v>
      </c>
      <c r="P1740" s="37">
        <v>59689576</v>
      </c>
      <c r="Q1740" s="37">
        <v>36074531</v>
      </c>
      <c r="R1740" s="37">
        <v>126994</v>
      </c>
    </row>
    <row r="1741" spans="1:18" ht="13.5" customHeight="1">
      <c r="A1741" s="20">
        <v>1737</v>
      </c>
      <c r="B1741" s="45" t="s">
        <v>290</v>
      </c>
      <c r="C1741" s="21" t="s">
        <v>23</v>
      </c>
      <c r="D1741" s="45" t="s">
        <v>402</v>
      </c>
      <c r="E1741" s="20">
        <v>97</v>
      </c>
      <c r="F1741" s="20">
        <v>2018</v>
      </c>
      <c r="G1741" s="20">
        <v>3</v>
      </c>
      <c r="H1741" s="20" t="s">
        <v>256</v>
      </c>
      <c r="I1741" s="20" t="s">
        <v>51</v>
      </c>
      <c r="J1741" s="20">
        <v>9</v>
      </c>
      <c r="K1741" s="37">
        <v>76074812</v>
      </c>
      <c r="L1741" s="37">
        <v>-202421</v>
      </c>
      <c r="M1741" s="37">
        <v>-425761</v>
      </c>
      <c r="N1741" s="37">
        <v>-425761</v>
      </c>
      <c r="O1741" s="37">
        <v>16943880</v>
      </c>
      <c r="P1741" s="37">
        <v>57537368</v>
      </c>
      <c r="Q1741" s="37">
        <v>34779595</v>
      </c>
      <c r="R1741" s="37">
        <v>152393</v>
      </c>
    </row>
    <row r="1742" spans="1:18" ht="13.5" customHeight="1">
      <c r="A1742" s="20">
        <v>1738</v>
      </c>
      <c r="B1742" s="45" t="s">
        <v>290</v>
      </c>
      <c r="C1742" s="21" t="s">
        <v>23</v>
      </c>
      <c r="D1742" s="45" t="s">
        <v>402</v>
      </c>
      <c r="E1742" s="20">
        <v>97</v>
      </c>
      <c r="F1742" s="20">
        <v>2018</v>
      </c>
      <c r="G1742" s="20">
        <v>4</v>
      </c>
      <c r="H1742" s="20" t="s">
        <v>265</v>
      </c>
      <c r="I1742" s="20" t="s">
        <v>46</v>
      </c>
      <c r="J1742" s="20">
        <v>12</v>
      </c>
      <c r="K1742" s="37">
        <v>89552819</v>
      </c>
      <c r="L1742" s="37">
        <v>-1427448</v>
      </c>
      <c r="M1742" s="37">
        <v>-1264941</v>
      </c>
      <c r="N1742" s="37">
        <v>-1264941</v>
      </c>
      <c r="O1742" s="37">
        <v>16788788</v>
      </c>
      <c r="P1742" s="37">
        <v>54283202</v>
      </c>
      <c r="Q1742" s="37">
        <v>33562504</v>
      </c>
      <c r="R1742" s="37">
        <v>152393</v>
      </c>
    </row>
    <row r="1743" spans="1:18" ht="13.5" customHeight="1">
      <c r="A1743" s="20">
        <v>1739</v>
      </c>
      <c r="B1743" s="45" t="s">
        <v>290</v>
      </c>
      <c r="C1743" s="21" t="s">
        <v>23</v>
      </c>
      <c r="D1743" s="45" t="s">
        <v>402</v>
      </c>
      <c r="E1743" s="20">
        <v>97</v>
      </c>
      <c r="F1743" s="20">
        <v>2019</v>
      </c>
      <c r="G1743" s="20">
        <v>1</v>
      </c>
      <c r="H1743" s="20" t="s">
        <v>277</v>
      </c>
      <c r="I1743" s="20" t="s">
        <v>43</v>
      </c>
      <c r="J1743" s="20">
        <v>3</v>
      </c>
      <c r="K1743" s="37">
        <v>13510692</v>
      </c>
      <c r="L1743" s="37">
        <v>-730684</v>
      </c>
      <c r="M1743" s="37">
        <v>-730684</v>
      </c>
      <c r="N1743" s="37">
        <v>-730684</v>
      </c>
      <c r="O1743" s="37">
        <v>16504159</v>
      </c>
      <c r="P1743" s="37">
        <v>52399740</v>
      </c>
      <c r="Q1743" s="37">
        <v>32409726</v>
      </c>
      <c r="R1743" s="37">
        <v>152393</v>
      </c>
    </row>
    <row r="1744" spans="1:18" ht="13.5" customHeight="1">
      <c r="A1744" s="20">
        <v>1740</v>
      </c>
      <c r="B1744" s="45" t="s">
        <v>290</v>
      </c>
      <c r="C1744" s="21" t="s">
        <v>23</v>
      </c>
      <c r="D1744" s="45" t="s">
        <v>402</v>
      </c>
      <c r="E1744" s="20">
        <v>97</v>
      </c>
      <c r="F1744" s="20">
        <v>2019</v>
      </c>
      <c r="G1744" s="20">
        <v>2</v>
      </c>
      <c r="H1744" s="20" t="s">
        <v>278</v>
      </c>
      <c r="I1744" s="20" t="s">
        <v>44</v>
      </c>
      <c r="J1744" s="20">
        <v>6</v>
      </c>
      <c r="K1744" s="37">
        <v>16288839</v>
      </c>
      <c r="L1744" s="37">
        <v>-260026</v>
      </c>
      <c r="M1744" s="37">
        <v>-260026</v>
      </c>
      <c r="N1744" s="37">
        <v>-260026</v>
      </c>
      <c r="O1744" s="37">
        <v>16183589</v>
      </c>
      <c r="P1744" s="37">
        <v>46900592</v>
      </c>
      <c r="Q1744" s="37">
        <v>27170604</v>
      </c>
      <c r="R1744" s="37">
        <v>152393</v>
      </c>
    </row>
    <row r="1745" spans="1:18" ht="13.5" customHeight="1">
      <c r="A1745" s="20">
        <v>1741</v>
      </c>
      <c r="B1745" s="45" t="s">
        <v>290</v>
      </c>
      <c r="C1745" s="21" t="s">
        <v>23</v>
      </c>
      <c r="D1745" s="45" t="s">
        <v>402</v>
      </c>
      <c r="E1745" s="20">
        <v>97</v>
      </c>
      <c r="F1745" s="20">
        <v>2019</v>
      </c>
      <c r="G1745" s="20">
        <v>3</v>
      </c>
      <c r="H1745" s="20" t="s">
        <v>279</v>
      </c>
      <c r="I1745" s="20" t="s">
        <v>51</v>
      </c>
      <c r="J1745" s="20">
        <v>9</v>
      </c>
      <c r="K1745" s="37">
        <v>47278693</v>
      </c>
      <c r="L1745" s="37">
        <v>-1432743</v>
      </c>
      <c r="M1745" s="37">
        <v>-1128883</v>
      </c>
      <c r="N1745" s="37">
        <v>-1128883</v>
      </c>
      <c r="O1745" s="37">
        <v>16017052</v>
      </c>
      <c r="P1745" s="37">
        <v>42572747</v>
      </c>
      <c r="Q1745" s="37">
        <v>22980932</v>
      </c>
      <c r="R1745" s="37">
        <v>152393</v>
      </c>
    </row>
    <row r="1746" spans="1:18" ht="13.5" customHeight="1">
      <c r="A1746" s="20">
        <v>1742</v>
      </c>
      <c r="B1746" s="45" t="s">
        <v>290</v>
      </c>
      <c r="C1746" s="21" t="s">
        <v>23</v>
      </c>
      <c r="D1746" s="45" t="s">
        <v>402</v>
      </c>
      <c r="E1746" s="20">
        <v>97</v>
      </c>
      <c r="F1746" s="20">
        <v>2019</v>
      </c>
      <c r="G1746" s="20">
        <v>4</v>
      </c>
      <c r="H1746" s="20" t="s">
        <v>281</v>
      </c>
      <c r="I1746" s="20" t="s">
        <v>46</v>
      </c>
      <c r="J1746" s="20">
        <v>12</v>
      </c>
      <c r="K1746" s="37">
        <v>64751561</v>
      </c>
      <c r="L1746" s="37">
        <v>-1580763</v>
      </c>
      <c r="M1746" s="37">
        <v>-1136926</v>
      </c>
      <c r="N1746" s="37">
        <v>-1136926</v>
      </c>
      <c r="O1746" s="37">
        <v>15994018</v>
      </c>
      <c r="P1746" s="37">
        <v>45961101</v>
      </c>
      <c r="Q1746" s="37">
        <v>26107329</v>
      </c>
      <c r="R1746" s="37">
        <v>152393</v>
      </c>
    </row>
    <row r="1747" spans="1:18" ht="13.5" customHeight="1">
      <c r="A1747" s="20">
        <v>1743</v>
      </c>
      <c r="B1747" s="45" t="s">
        <v>290</v>
      </c>
      <c r="C1747" s="21" t="s">
        <v>23</v>
      </c>
      <c r="D1747" s="45" t="s">
        <v>402</v>
      </c>
      <c r="E1747" s="20">
        <v>97</v>
      </c>
      <c r="F1747" s="46">
        <v>2020</v>
      </c>
      <c r="G1747" s="46">
        <v>1</v>
      </c>
      <c r="H1747" s="47" t="s">
        <v>309</v>
      </c>
      <c r="I1747" s="47" t="s">
        <v>43</v>
      </c>
      <c r="J1747" s="46">
        <v>3</v>
      </c>
      <c r="K1747" s="37">
        <v>17871541</v>
      </c>
      <c r="L1747" s="37">
        <v>-1055707</v>
      </c>
      <c r="M1747" s="37">
        <v>-1055707</v>
      </c>
      <c r="N1747" s="37">
        <v>-1055707</v>
      </c>
      <c r="O1747" s="37">
        <v>17068204</v>
      </c>
      <c r="P1747" s="37">
        <v>40757570</v>
      </c>
      <c r="Q1747" s="37">
        <v>22705661</v>
      </c>
      <c r="R1747" s="37">
        <v>152393</v>
      </c>
    </row>
    <row r="1748" spans="1:18" ht="13.5" customHeight="1">
      <c r="A1748" s="20">
        <v>1744</v>
      </c>
      <c r="B1748" s="45" t="s">
        <v>290</v>
      </c>
      <c r="C1748" s="21" t="s">
        <v>23</v>
      </c>
      <c r="D1748" s="45" t="s">
        <v>402</v>
      </c>
      <c r="E1748" s="20">
        <v>97</v>
      </c>
      <c r="F1748" s="46">
        <v>2020</v>
      </c>
      <c r="G1748" s="46">
        <v>2</v>
      </c>
      <c r="H1748" s="47" t="s">
        <v>310</v>
      </c>
      <c r="I1748" s="47" t="s">
        <v>44</v>
      </c>
      <c r="J1748" s="46">
        <v>6</v>
      </c>
      <c r="K1748" s="37">
        <v>23681614</v>
      </c>
      <c r="L1748" s="37">
        <v>-329712</v>
      </c>
      <c r="M1748" s="37">
        <v>-329712</v>
      </c>
      <c r="N1748" s="37">
        <v>-329712</v>
      </c>
      <c r="O1748" s="37">
        <v>16687443</v>
      </c>
      <c r="P1748" s="37">
        <v>38795904</v>
      </c>
      <c r="Q1748" s="37">
        <v>20018000</v>
      </c>
      <c r="R1748" s="37">
        <v>152393</v>
      </c>
    </row>
    <row r="1749" spans="1:18" ht="13.5" customHeight="1">
      <c r="A1749" s="20">
        <v>1745</v>
      </c>
      <c r="B1749" s="45" t="s">
        <v>290</v>
      </c>
      <c r="C1749" s="21" t="s">
        <v>23</v>
      </c>
      <c r="D1749" s="45" t="s">
        <v>402</v>
      </c>
      <c r="E1749" s="20">
        <v>97</v>
      </c>
      <c r="F1749" s="46">
        <v>2020</v>
      </c>
      <c r="G1749" s="46">
        <v>3</v>
      </c>
      <c r="H1749" s="47" t="s">
        <v>311</v>
      </c>
      <c r="I1749" s="47" t="s">
        <v>51</v>
      </c>
      <c r="J1749" s="46">
        <v>9</v>
      </c>
      <c r="K1749" s="37">
        <v>31538813</v>
      </c>
      <c r="L1749" s="37">
        <v>-1067411</v>
      </c>
      <c r="M1749" s="37">
        <v>-880555</v>
      </c>
      <c r="N1749" s="37">
        <v>-880555</v>
      </c>
      <c r="O1749" s="37">
        <v>16408769</v>
      </c>
      <c r="P1749" s="37">
        <v>37644688</v>
      </c>
      <c r="Q1749" s="37">
        <v>19417627</v>
      </c>
      <c r="R1749" s="37">
        <v>152393</v>
      </c>
    </row>
    <row r="1750" spans="1:18" ht="13.5" customHeight="1">
      <c r="A1750" s="20">
        <v>1746</v>
      </c>
      <c r="B1750" s="45" t="s">
        <v>297</v>
      </c>
      <c r="C1750" s="44" t="s">
        <v>53</v>
      </c>
      <c r="D1750" s="45" t="s">
        <v>403</v>
      </c>
      <c r="E1750" s="20">
        <v>100</v>
      </c>
      <c r="F1750" s="20">
        <v>2015</v>
      </c>
      <c r="G1750" s="20">
        <v>1</v>
      </c>
      <c r="H1750" s="20" t="s">
        <v>202</v>
      </c>
      <c r="I1750" s="54" t="s">
        <v>43</v>
      </c>
      <c r="J1750" s="20">
        <v>3</v>
      </c>
      <c r="K1750" s="35">
        <v>18935</v>
      </c>
      <c r="L1750" s="35">
        <v>-87658</v>
      </c>
      <c r="M1750" s="35">
        <v>-87658</v>
      </c>
      <c r="N1750" s="35">
        <v>-87658</v>
      </c>
      <c r="O1750" s="35">
        <v>3127951</v>
      </c>
      <c r="P1750" s="35">
        <v>4694783</v>
      </c>
      <c r="Q1750" s="35">
        <v>3266078</v>
      </c>
      <c r="R1750" s="35">
        <v>2130969</v>
      </c>
    </row>
    <row r="1751" spans="1:18" ht="13.5" customHeight="1">
      <c r="A1751" s="20">
        <v>1747</v>
      </c>
      <c r="B1751" s="45" t="s">
        <v>297</v>
      </c>
      <c r="C1751" s="44" t="s">
        <v>53</v>
      </c>
      <c r="D1751" s="45" t="s">
        <v>403</v>
      </c>
      <c r="E1751" s="20">
        <v>100</v>
      </c>
      <c r="F1751" s="20">
        <v>2015</v>
      </c>
      <c r="G1751" s="20">
        <v>2</v>
      </c>
      <c r="H1751" s="20" t="s">
        <v>203</v>
      </c>
      <c r="I1751" s="54" t="s">
        <v>44</v>
      </c>
      <c r="J1751" s="20">
        <v>6</v>
      </c>
      <c r="K1751" s="35">
        <v>27010</v>
      </c>
      <c r="L1751" s="35">
        <v>-143082</v>
      </c>
      <c r="M1751" s="35">
        <v>-143082</v>
      </c>
      <c r="N1751" s="35">
        <v>-143082</v>
      </c>
      <c r="O1751" s="35">
        <v>3127951</v>
      </c>
      <c r="P1751" s="35">
        <v>4694783</v>
      </c>
      <c r="Q1751" s="35">
        <v>3266078</v>
      </c>
      <c r="R1751" s="35">
        <v>2130969</v>
      </c>
    </row>
    <row r="1752" spans="1:18" ht="13.5" customHeight="1">
      <c r="A1752" s="20">
        <v>1748</v>
      </c>
      <c r="B1752" s="45" t="s">
        <v>297</v>
      </c>
      <c r="C1752" s="44" t="s">
        <v>53</v>
      </c>
      <c r="D1752" s="45" t="s">
        <v>403</v>
      </c>
      <c r="E1752" s="20">
        <v>100</v>
      </c>
      <c r="F1752" s="20">
        <v>2015</v>
      </c>
      <c r="G1752" s="20">
        <v>3</v>
      </c>
      <c r="H1752" s="20" t="s">
        <v>204</v>
      </c>
      <c r="I1752" s="54" t="s">
        <v>51</v>
      </c>
      <c r="J1752" s="20">
        <v>9</v>
      </c>
      <c r="K1752" s="35">
        <v>33796</v>
      </c>
      <c r="L1752" s="35">
        <v>-324034</v>
      </c>
      <c r="M1752" s="35">
        <v>-324034</v>
      </c>
      <c r="N1752" s="35">
        <v>-324034</v>
      </c>
      <c r="O1752" s="35">
        <v>3103851</v>
      </c>
      <c r="P1752" s="35">
        <v>4643482</v>
      </c>
      <c r="Q1752" s="35">
        <v>3367800</v>
      </c>
      <c r="R1752" s="35">
        <v>2130969</v>
      </c>
    </row>
    <row r="1753" spans="1:18" ht="13.5" customHeight="1">
      <c r="A1753" s="20">
        <v>1749</v>
      </c>
      <c r="B1753" s="45" t="s">
        <v>297</v>
      </c>
      <c r="C1753" s="44" t="s">
        <v>53</v>
      </c>
      <c r="D1753" s="45" t="s">
        <v>403</v>
      </c>
      <c r="E1753" s="20">
        <v>100</v>
      </c>
      <c r="F1753" s="20">
        <v>2015</v>
      </c>
      <c r="G1753" s="20">
        <v>4</v>
      </c>
      <c r="H1753" s="20" t="s">
        <v>205</v>
      </c>
      <c r="I1753" s="54" t="s">
        <v>46</v>
      </c>
      <c r="J1753" s="20">
        <v>12</v>
      </c>
      <c r="K1753" s="35">
        <v>57792</v>
      </c>
      <c r="L1753" s="35">
        <v>-405855</v>
      </c>
      <c r="M1753" s="35">
        <v>-386720</v>
      </c>
      <c r="N1753" s="35">
        <v>-386720</v>
      </c>
      <c r="O1753" s="35">
        <v>3084577</v>
      </c>
      <c r="P1753" s="35">
        <v>4734436</v>
      </c>
      <c r="Q1753" s="35">
        <v>3445417</v>
      </c>
      <c r="R1753" s="35">
        <v>2130969</v>
      </c>
    </row>
    <row r="1754" spans="1:18" ht="13.5" customHeight="1">
      <c r="A1754" s="20">
        <v>1750</v>
      </c>
      <c r="B1754" s="45" t="s">
        <v>297</v>
      </c>
      <c r="C1754" s="44" t="s">
        <v>53</v>
      </c>
      <c r="D1754" s="45" t="s">
        <v>403</v>
      </c>
      <c r="E1754" s="20">
        <v>100</v>
      </c>
      <c r="F1754" s="20">
        <v>2016</v>
      </c>
      <c r="G1754" s="20">
        <v>1</v>
      </c>
      <c r="H1754" s="20" t="s">
        <v>206</v>
      </c>
      <c r="I1754" s="54" t="s">
        <v>43</v>
      </c>
      <c r="J1754" s="20">
        <v>3</v>
      </c>
      <c r="K1754" s="35">
        <v>3896</v>
      </c>
      <c r="L1754" s="35">
        <v>-113895</v>
      </c>
      <c r="M1754" s="35">
        <v>-113895</v>
      </c>
      <c r="N1754" s="35">
        <v>-113895</v>
      </c>
      <c r="O1754" s="35">
        <v>3058209</v>
      </c>
      <c r="P1754" s="35">
        <v>4629482</v>
      </c>
      <c r="Q1754" s="35">
        <v>3566174</v>
      </c>
      <c r="R1754" s="35">
        <v>2130969</v>
      </c>
    </row>
    <row r="1755" spans="1:18" ht="13.5" customHeight="1">
      <c r="A1755" s="20">
        <v>1751</v>
      </c>
      <c r="B1755" s="45" t="s">
        <v>297</v>
      </c>
      <c r="C1755" s="44" t="s">
        <v>53</v>
      </c>
      <c r="D1755" s="45" t="s">
        <v>403</v>
      </c>
      <c r="E1755" s="20">
        <v>100</v>
      </c>
      <c r="F1755" s="20">
        <v>2016</v>
      </c>
      <c r="G1755" s="20">
        <v>2</v>
      </c>
      <c r="H1755" s="20" t="s">
        <v>207</v>
      </c>
      <c r="I1755" s="54" t="s">
        <v>44</v>
      </c>
      <c r="J1755" s="20">
        <v>6</v>
      </c>
      <c r="K1755" s="35">
        <v>4288</v>
      </c>
      <c r="L1755" s="35">
        <v>-242635</v>
      </c>
      <c r="M1755" s="35">
        <v>-242635</v>
      </c>
      <c r="N1755" s="35">
        <v>-242635</v>
      </c>
      <c r="O1755" s="35">
        <v>3031841</v>
      </c>
      <c r="P1755" s="35">
        <v>4623141</v>
      </c>
      <c r="Q1755" s="35">
        <v>3671836</v>
      </c>
      <c r="R1755" s="35">
        <v>2130969</v>
      </c>
    </row>
    <row r="1756" spans="1:18" ht="13.5" customHeight="1">
      <c r="A1756" s="20">
        <v>1752</v>
      </c>
      <c r="B1756" s="45" t="s">
        <v>297</v>
      </c>
      <c r="C1756" s="44" t="s">
        <v>53</v>
      </c>
      <c r="D1756" s="45" t="s">
        <v>403</v>
      </c>
      <c r="E1756" s="20">
        <v>100</v>
      </c>
      <c r="F1756" s="20">
        <v>2016</v>
      </c>
      <c r="G1756" s="20">
        <v>3</v>
      </c>
      <c r="H1756" s="20" t="s">
        <v>208</v>
      </c>
      <c r="I1756" s="54" t="s">
        <v>45</v>
      </c>
      <c r="J1756" s="20">
        <v>9</v>
      </c>
      <c r="K1756" s="35">
        <v>6374</v>
      </c>
      <c r="L1756" s="35">
        <v>-381699</v>
      </c>
      <c r="M1756" s="35">
        <v>-381699</v>
      </c>
      <c r="N1756" s="35">
        <v>-381699</v>
      </c>
      <c r="O1756" s="35">
        <v>3005473</v>
      </c>
      <c r="P1756" s="35">
        <v>4611465</v>
      </c>
      <c r="Q1756" s="35">
        <v>3799224</v>
      </c>
      <c r="R1756" s="35">
        <v>2130969</v>
      </c>
    </row>
    <row r="1757" spans="1:18" ht="13.5" customHeight="1">
      <c r="A1757" s="20">
        <v>1753</v>
      </c>
      <c r="B1757" s="45" t="s">
        <v>297</v>
      </c>
      <c r="C1757" s="44" t="s">
        <v>53</v>
      </c>
      <c r="D1757" s="45" t="s">
        <v>403</v>
      </c>
      <c r="E1757" s="20">
        <v>100</v>
      </c>
      <c r="F1757" s="20">
        <v>2016</v>
      </c>
      <c r="G1757" s="20">
        <v>4</v>
      </c>
      <c r="H1757" s="20" t="s">
        <v>209</v>
      </c>
      <c r="I1757" s="20" t="s">
        <v>46</v>
      </c>
      <c r="J1757" s="20">
        <v>12</v>
      </c>
      <c r="K1757" s="35">
        <v>26262</v>
      </c>
      <c r="L1757" s="35">
        <v>-584118</v>
      </c>
      <c r="M1757" s="35">
        <v>-584118</v>
      </c>
      <c r="N1757" s="35">
        <v>-584118</v>
      </c>
      <c r="O1757" s="35">
        <v>2968307</v>
      </c>
      <c r="P1757" s="35">
        <v>4596771</v>
      </c>
      <c r="Q1757" s="35">
        <v>3993514</v>
      </c>
      <c r="R1757" s="35">
        <v>2130969</v>
      </c>
    </row>
    <row r="1758" spans="1:18" ht="13.5" customHeight="1">
      <c r="A1758" s="20">
        <v>1754</v>
      </c>
      <c r="B1758" s="45" t="s">
        <v>297</v>
      </c>
      <c r="C1758" s="44" t="s">
        <v>53</v>
      </c>
      <c r="D1758" s="45" t="s">
        <v>403</v>
      </c>
      <c r="E1758" s="20">
        <v>100</v>
      </c>
      <c r="F1758" s="20">
        <v>2017</v>
      </c>
      <c r="G1758" s="20">
        <v>1</v>
      </c>
      <c r="H1758" s="20" t="s">
        <v>210</v>
      </c>
      <c r="I1758" s="20" t="s">
        <v>43</v>
      </c>
      <c r="J1758" s="20">
        <v>3</v>
      </c>
      <c r="K1758" s="35">
        <v>2421</v>
      </c>
      <c r="L1758" s="35">
        <v>-174685</v>
      </c>
      <c r="M1758" s="35">
        <v>-174685</v>
      </c>
      <c r="N1758" s="35">
        <v>-174685</v>
      </c>
      <c r="O1758" s="35">
        <v>2910137</v>
      </c>
      <c r="P1758" s="35">
        <v>4566533</v>
      </c>
      <c r="Q1758" s="35">
        <v>4137963</v>
      </c>
      <c r="R1758" s="35">
        <v>2130969</v>
      </c>
    </row>
    <row r="1759" spans="1:18" ht="13.5" customHeight="1">
      <c r="A1759" s="20">
        <v>1755</v>
      </c>
      <c r="B1759" s="45" t="s">
        <v>297</v>
      </c>
      <c r="C1759" s="44" t="s">
        <v>53</v>
      </c>
      <c r="D1759" s="45" t="s">
        <v>403</v>
      </c>
      <c r="E1759" s="20">
        <v>100</v>
      </c>
      <c r="F1759" s="20">
        <v>2017</v>
      </c>
      <c r="G1759" s="20">
        <v>3</v>
      </c>
      <c r="H1759" s="20" t="s">
        <v>213</v>
      </c>
      <c r="I1759" s="20" t="s">
        <v>51</v>
      </c>
      <c r="J1759" s="20">
        <v>9</v>
      </c>
      <c r="K1759" s="35">
        <v>4356</v>
      </c>
      <c r="L1759" s="35">
        <v>-249304</v>
      </c>
      <c r="M1759" s="35">
        <v>-249304</v>
      </c>
      <c r="N1759" s="35">
        <v>-249304</v>
      </c>
      <c r="O1759" s="35">
        <v>2837703</v>
      </c>
      <c r="P1759" s="35">
        <v>4528512</v>
      </c>
      <c r="Q1759" s="35">
        <v>4174561</v>
      </c>
      <c r="R1759" s="35">
        <v>2130969</v>
      </c>
    </row>
    <row r="1760" spans="1:18" ht="13.5" customHeight="1">
      <c r="A1760" s="20">
        <v>1756</v>
      </c>
      <c r="B1760" s="45" t="s">
        <v>297</v>
      </c>
      <c r="C1760" s="44" t="s">
        <v>53</v>
      </c>
      <c r="D1760" s="45" t="s">
        <v>403</v>
      </c>
      <c r="E1760" s="20">
        <v>100</v>
      </c>
      <c r="F1760" s="20">
        <v>2017</v>
      </c>
      <c r="G1760" s="20">
        <v>4</v>
      </c>
      <c r="H1760" s="20" t="s">
        <v>211</v>
      </c>
      <c r="I1760" s="20" t="s">
        <v>46</v>
      </c>
      <c r="J1760" s="20">
        <v>12</v>
      </c>
      <c r="K1760" s="35">
        <v>6236</v>
      </c>
      <c r="L1760" s="35">
        <v>-427314</v>
      </c>
      <c r="M1760" s="35">
        <v>-433186</v>
      </c>
      <c r="N1760" s="35">
        <v>-433186</v>
      </c>
      <c r="O1760" s="35">
        <v>2806312</v>
      </c>
      <c r="P1760" s="35">
        <v>4526474</v>
      </c>
      <c r="Q1760" s="35">
        <v>3359567</v>
      </c>
      <c r="R1760" s="35">
        <v>2130969</v>
      </c>
    </row>
    <row r="1761" spans="1:18" ht="13.5" customHeight="1">
      <c r="A1761" s="20">
        <v>1757</v>
      </c>
      <c r="B1761" s="45" t="s">
        <v>297</v>
      </c>
      <c r="C1761" s="44" t="s">
        <v>53</v>
      </c>
      <c r="D1761" s="45" t="s">
        <v>403</v>
      </c>
      <c r="E1761" s="20">
        <v>100</v>
      </c>
      <c r="F1761" s="20">
        <v>2018</v>
      </c>
      <c r="G1761" s="20">
        <v>1</v>
      </c>
      <c r="H1761" s="20" t="s">
        <v>257</v>
      </c>
      <c r="I1761" s="20" t="s">
        <v>43</v>
      </c>
      <c r="J1761" s="20">
        <v>3</v>
      </c>
      <c r="K1761" s="35">
        <v>1084</v>
      </c>
      <c r="L1761" s="35">
        <v>-53293</v>
      </c>
      <c r="M1761" s="35">
        <v>-53293</v>
      </c>
      <c r="N1761" s="35">
        <v>-53293</v>
      </c>
      <c r="O1761" s="35">
        <v>2780593</v>
      </c>
      <c r="P1761" s="35">
        <v>4518948</v>
      </c>
      <c r="Q1761" s="35">
        <v>3405335</v>
      </c>
      <c r="R1761" s="35">
        <v>2130969</v>
      </c>
    </row>
    <row r="1762" spans="1:18" ht="13.5" customHeight="1">
      <c r="A1762" s="20">
        <v>1758</v>
      </c>
      <c r="B1762" s="45" t="s">
        <v>297</v>
      </c>
      <c r="C1762" s="21" t="s">
        <v>53</v>
      </c>
      <c r="D1762" s="45" t="s">
        <v>403</v>
      </c>
      <c r="E1762" s="20">
        <v>100</v>
      </c>
      <c r="F1762" s="20">
        <v>2018</v>
      </c>
      <c r="G1762" s="20">
        <v>2</v>
      </c>
      <c r="H1762" s="20" t="s">
        <v>264</v>
      </c>
      <c r="I1762" s="20" t="s">
        <v>44</v>
      </c>
      <c r="J1762" s="20">
        <v>6</v>
      </c>
      <c r="K1762" s="37">
        <v>3579</v>
      </c>
      <c r="L1762" s="37">
        <v>-85782</v>
      </c>
      <c r="M1762" s="37">
        <v>-85782</v>
      </c>
      <c r="N1762" s="37">
        <v>-85782</v>
      </c>
      <c r="O1762" s="37">
        <v>2756257</v>
      </c>
      <c r="P1762" s="37">
        <v>4507363</v>
      </c>
      <c r="Q1762" s="37">
        <v>3426238</v>
      </c>
      <c r="R1762" s="37">
        <v>2130969</v>
      </c>
    </row>
    <row r="1763" spans="1:18" ht="13.5" customHeight="1">
      <c r="A1763" s="20">
        <v>1759</v>
      </c>
      <c r="B1763" s="45" t="s">
        <v>297</v>
      </c>
      <c r="C1763" s="21" t="s">
        <v>53</v>
      </c>
      <c r="D1763" s="45" t="s">
        <v>403</v>
      </c>
      <c r="E1763" s="20">
        <v>100</v>
      </c>
      <c r="F1763" s="20">
        <v>2018</v>
      </c>
      <c r="G1763" s="20">
        <v>3</v>
      </c>
      <c r="H1763" s="20" t="s">
        <v>256</v>
      </c>
      <c r="I1763" s="20" t="s">
        <v>51</v>
      </c>
      <c r="J1763" s="20">
        <v>9</v>
      </c>
      <c r="K1763" s="37">
        <v>6027</v>
      </c>
      <c r="L1763" s="37">
        <v>-206824</v>
      </c>
      <c r="M1763" s="37">
        <v>-206824</v>
      </c>
      <c r="N1763" s="37">
        <v>-206824</v>
      </c>
      <c r="O1763" s="37">
        <v>2731227</v>
      </c>
      <c r="P1763" s="37">
        <v>4500571</v>
      </c>
      <c r="Q1763" s="37">
        <v>3540489</v>
      </c>
      <c r="R1763" s="37">
        <v>2130969</v>
      </c>
    </row>
    <row r="1764" spans="1:18" ht="13.5" customHeight="1">
      <c r="A1764" s="20">
        <v>1760</v>
      </c>
      <c r="B1764" s="45" t="s">
        <v>297</v>
      </c>
      <c r="C1764" s="21" t="s">
        <v>53</v>
      </c>
      <c r="D1764" s="45" t="s">
        <v>403</v>
      </c>
      <c r="E1764" s="20">
        <v>100</v>
      </c>
      <c r="F1764" s="20">
        <v>2018</v>
      </c>
      <c r="G1764" s="20">
        <v>4</v>
      </c>
      <c r="H1764" s="20" t="s">
        <v>265</v>
      </c>
      <c r="I1764" s="20" t="s">
        <v>46</v>
      </c>
      <c r="J1764" s="20">
        <v>12</v>
      </c>
      <c r="K1764" s="37">
        <v>6740</v>
      </c>
      <c r="L1764" s="37">
        <v>-306734</v>
      </c>
      <c r="M1764" s="37">
        <v>-312069</v>
      </c>
      <c r="N1764" s="37">
        <v>-312069</v>
      </c>
      <c r="O1764" s="37">
        <v>2692569</v>
      </c>
      <c r="P1764" s="37">
        <v>4419086</v>
      </c>
      <c r="Q1764" s="37">
        <v>3564248</v>
      </c>
      <c r="R1764" s="37">
        <v>2130969</v>
      </c>
    </row>
    <row r="1765" spans="1:18" ht="13.5" customHeight="1">
      <c r="A1765" s="20">
        <v>1761</v>
      </c>
      <c r="B1765" s="45" t="s">
        <v>297</v>
      </c>
      <c r="C1765" s="21" t="s">
        <v>53</v>
      </c>
      <c r="D1765" s="45" t="s">
        <v>403</v>
      </c>
      <c r="E1765" s="20">
        <v>100</v>
      </c>
      <c r="F1765" s="20">
        <v>2019</v>
      </c>
      <c r="G1765" s="20">
        <v>1</v>
      </c>
      <c r="H1765" s="20" t="s">
        <v>277</v>
      </c>
      <c r="I1765" s="20" t="s">
        <v>43</v>
      </c>
      <c r="J1765" s="20">
        <v>3</v>
      </c>
      <c r="K1765" s="37">
        <v>1612</v>
      </c>
      <c r="L1765" s="37">
        <v>-54629</v>
      </c>
      <c r="M1765" s="37">
        <v>-54629</v>
      </c>
      <c r="N1765" s="37">
        <v>-54629</v>
      </c>
      <c r="O1765" s="37">
        <v>2669628</v>
      </c>
      <c r="P1765" s="37">
        <v>4402794</v>
      </c>
      <c r="Q1765" s="37">
        <v>3602586</v>
      </c>
      <c r="R1765" s="37">
        <v>2130969</v>
      </c>
    </row>
    <row r="1766" spans="1:18" ht="13.5" customHeight="1">
      <c r="A1766" s="20">
        <v>1762</v>
      </c>
      <c r="B1766" s="45" t="s">
        <v>297</v>
      </c>
      <c r="C1766" s="21" t="s">
        <v>53</v>
      </c>
      <c r="D1766" s="45" t="s">
        <v>403</v>
      </c>
      <c r="E1766" s="20">
        <v>100</v>
      </c>
      <c r="F1766" s="20">
        <v>2019</v>
      </c>
      <c r="G1766" s="20">
        <v>2</v>
      </c>
      <c r="H1766" s="20" t="s">
        <v>278</v>
      </c>
      <c r="I1766" s="20" t="s">
        <v>44</v>
      </c>
      <c r="J1766" s="20">
        <v>6</v>
      </c>
      <c r="K1766" s="37">
        <v>2128</v>
      </c>
      <c r="L1766" s="37">
        <v>-69048</v>
      </c>
      <c r="M1766" s="37">
        <v>-69048</v>
      </c>
      <c r="N1766" s="37">
        <v>-69048</v>
      </c>
      <c r="O1766" s="37">
        <v>2646687</v>
      </c>
      <c r="P1766" s="37">
        <v>4392430</v>
      </c>
      <c r="Q1766" s="37">
        <v>3606640</v>
      </c>
      <c r="R1766" s="37">
        <v>2130969</v>
      </c>
    </row>
    <row r="1767" spans="1:18" ht="13.5" customHeight="1">
      <c r="A1767" s="20">
        <v>1763</v>
      </c>
      <c r="B1767" s="45" t="s">
        <v>297</v>
      </c>
      <c r="C1767" s="21" t="s">
        <v>53</v>
      </c>
      <c r="D1767" s="45" t="s">
        <v>403</v>
      </c>
      <c r="E1767" s="20">
        <v>100</v>
      </c>
      <c r="F1767" s="20">
        <v>2019</v>
      </c>
      <c r="G1767" s="20">
        <v>3</v>
      </c>
      <c r="H1767" s="20" t="s">
        <v>279</v>
      </c>
      <c r="I1767" s="20" t="s">
        <v>51</v>
      </c>
      <c r="J1767" s="20">
        <v>9</v>
      </c>
      <c r="K1767" s="37">
        <v>4317</v>
      </c>
      <c r="L1767" s="37">
        <v>-113531</v>
      </c>
      <c r="M1767" s="37">
        <v>-113531</v>
      </c>
      <c r="N1767" s="37">
        <v>-113531</v>
      </c>
      <c r="O1767" s="37">
        <v>2623745</v>
      </c>
      <c r="P1767" s="37">
        <v>4378314</v>
      </c>
      <c r="Q1767" s="37">
        <v>3637008</v>
      </c>
      <c r="R1767" s="37">
        <v>2130969</v>
      </c>
    </row>
    <row r="1768" spans="1:18" ht="13.5" customHeight="1">
      <c r="A1768" s="20">
        <v>1764</v>
      </c>
      <c r="B1768" s="45" t="s">
        <v>297</v>
      </c>
      <c r="C1768" s="21" t="s">
        <v>53</v>
      </c>
      <c r="D1768" s="45" t="s">
        <v>403</v>
      </c>
      <c r="E1768" s="20">
        <v>100</v>
      </c>
      <c r="F1768" s="20">
        <v>2019</v>
      </c>
      <c r="G1768" s="20">
        <v>4</v>
      </c>
      <c r="H1768" s="20" t="s">
        <v>281</v>
      </c>
      <c r="I1768" s="20" t="s">
        <v>46</v>
      </c>
      <c r="J1768" s="20">
        <v>12</v>
      </c>
      <c r="K1768" s="37">
        <v>5407</v>
      </c>
      <c r="L1768" s="37">
        <v>-320871</v>
      </c>
      <c r="M1768" s="37">
        <v>-320871</v>
      </c>
      <c r="N1768" s="37">
        <v>-320871</v>
      </c>
      <c r="O1768" s="37">
        <v>2595441</v>
      </c>
      <c r="P1768" s="37">
        <v>4302867</v>
      </c>
      <c r="Q1768" s="37">
        <v>3768900</v>
      </c>
      <c r="R1768" s="37">
        <v>2130969</v>
      </c>
    </row>
    <row r="1769" spans="1:18" ht="13.5" customHeight="1">
      <c r="A1769" s="20">
        <v>1765</v>
      </c>
      <c r="B1769" s="45" t="s">
        <v>297</v>
      </c>
      <c r="C1769" s="21" t="s">
        <v>53</v>
      </c>
      <c r="D1769" s="45" t="s">
        <v>403</v>
      </c>
      <c r="E1769" s="20">
        <v>100</v>
      </c>
      <c r="F1769" s="46">
        <v>2020</v>
      </c>
      <c r="G1769" s="46">
        <v>1</v>
      </c>
      <c r="H1769" s="47" t="s">
        <v>309</v>
      </c>
      <c r="I1769" s="47" t="s">
        <v>43</v>
      </c>
      <c r="J1769" s="46">
        <v>3</v>
      </c>
      <c r="K1769" s="37">
        <v>833</v>
      </c>
      <c r="L1769" s="37">
        <v>-39811</v>
      </c>
      <c r="M1769" s="37">
        <v>-39811</v>
      </c>
      <c r="N1769" s="37">
        <v>-39811</v>
      </c>
      <c r="O1769" s="37">
        <v>2573415</v>
      </c>
      <c r="P1769" s="37">
        <v>4349592</v>
      </c>
      <c r="Q1769" s="37">
        <v>3838501</v>
      </c>
      <c r="R1769" s="37">
        <v>2130969</v>
      </c>
    </row>
    <row r="1770" spans="1:18" ht="13.5" customHeight="1">
      <c r="A1770" s="20">
        <v>1766</v>
      </c>
      <c r="B1770" s="45" t="s">
        <v>297</v>
      </c>
      <c r="C1770" s="21" t="s">
        <v>53</v>
      </c>
      <c r="D1770" s="45" t="s">
        <v>403</v>
      </c>
      <c r="E1770" s="20">
        <v>100</v>
      </c>
      <c r="F1770" s="46">
        <v>2020</v>
      </c>
      <c r="G1770" s="46">
        <v>2</v>
      </c>
      <c r="H1770" s="47" t="s">
        <v>310</v>
      </c>
      <c r="I1770" s="47" t="s">
        <v>44</v>
      </c>
      <c r="J1770" s="46">
        <v>6</v>
      </c>
      <c r="K1770" s="37">
        <v>1084</v>
      </c>
      <c r="L1770" s="37">
        <v>-83549</v>
      </c>
      <c r="M1770" s="37">
        <v>-83549</v>
      </c>
      <c r="N1770" s="37">
        <v>-83549</v>
      </c>
      <c r="O1770" s="37">
        <v>2552388</v>
      </c>
      <c r="P1770" s="37">
        <v>4337117</v>
      </c>
      <c r="Q1770" s="37">
        <v>3869764</v>
      </c>
      <c r="R1770" s="37">
        <v>2130969</v>
      </c>
    </row>
    <row r="1771" spans="1:18" ht="13.5" customHeight="1">
      <c r="A1771" s="20">
        <v>1767</v>
      </c>
      <c r="B1771" s="45" t="s">
        <v>297</v>
      </c>
      <c r="C1771" s="21" t="s">
        <v>53</v>
      </c>
      <c r="D1771" s="45" t="s">
        <v>403</v>
      </c>
      <c r="E1771" s="20">
        <v>100</v>
      </c>
      <c r="F1771" s="46">
        <v>2020</v>
      </c>
      <c r="G1771" s="46">
        <v>3</v>
      </c>
      <c r="H1771" s="47" t="s">
        <v>311</v>
      </c>
      <c r="I1771" s="47" t="s">
        <v>51</v>
      </c>
      <c r="J1771" s="46">
        <v>9</v>
      </c>
      <c r="K1771" s="37">
        <v>2261</v>
      </c>
      <c r="L1771" s="37">
        <v>-125517</v>
      </c>
      <c r="M1771" s="37">
        <v>-125517</v>
      </c>
      <c r="N1771" s="37">
        <v>-125517</v>
      </c>
      <c r="O1771" s="37">
        <v>2529375</v>
      </c>
      <c r="P1771" s="37">
        <v>4320153</v>
      </c>
      <c r="Q1771" s="37">
        <v>3594765</v>
      </c>
      <c r="R1771" s="37">
        <v>2130969</v>
      </c>
    </row>
    <row r="1772" spans="1:18" ht="13.5" customHeight="1">
      <c r="A1772" s="20">
        <v>1768</v>
      </c>
      <c r="B1772" s="45" t="s">
        <v>287</v>
      </c>
      <c r="C1772" s="44" t="s">
        <v>194</v>
      </c>
      <c r="D1772" s="45" t="s">
        <v>404</v>
      </c>
      <c r="E1772" s="20">
        <v>101</v>
      </c>
      <c r="F1772" s="20">
        <v>2015</v>
      </c>
      <c r="G1772" s="20">
        <v>1</v>
      </c>
      <c r="H1772" s="20" t="s">
        <v>202</v>
      </c>
      <c r="I1772" s="54" t="s">
        <v>43</v>
      </c>
      <c r="J1772" s="20">
        <v>3</v>
      </c>
      <c r="K1772" s="35">
        <v>2433539.051</v>
      </c>
      <c r="L1772" s="35">
        <v>577698.20400000003</v>
      </c>
      <c r="M1772" s="35">
        <v>392529.80800000002</v>
      </c>
      <c r="N1772" s="35"/>
      <c r="O1772" s="35">
        <v>850522</v>
      </c>
      <c r="P1772" s="35">
        <v>46094942</v>
      </c>
      <c r="Q1772" s="35">
        <v>38449772</v>
      </c>
      <c r="R1772" s="35">
        <v>4000000</v>
      </c>
    </row>
    <row r="1773" spans="1:18" ht="13.5" customHeight="1">
      <c r="A1773" s="20">
        <v>1769</v>
      </c>
      <c r="B1773" s="45" t="s">
        <v>287</v>
      </c>
      <c r="C1773" s="44" t="s">
        <v>194</v>
      </c>
      <c r="D1773" s="45" t="s">
        <v>404</v>
      </c>
      <c r="E1773" s="20">
        <v>101</v>
      </c>
      <c r="F1773" s="20">
        <v>2015</v>
      </c>
      <c r="G1773" s="20">
        <v>2</v>
      </c>
      <c r="H1773" s="20" t="s">
        <v>203</v>
      </c>
      <c r="I1773" s="54" t="s">
        <v>44</v>
      </c>
      <c r="J1773" s="20">
        <v>6</v>
      </c>
      <c r="K1773" s="35">
        <v>8440034</v>
      </c>
      <c r="L1773" s="35">
        <v>2747877</v>
      </c>
      <c r="M1773" s="35">
        <v>2661636</v>
      </c>
      <c r="N1773" s="35">
        <v>2661636</v>
      </c>
      <c r="O1773" s="35">
        <v>5546482</v>
      </c>
      <c r="P1773" s="35">
        <v>43900808</v>
      </c>
      <c r="Q1773" s="35">
        <v>36601712</v>
      </c>
      <c r="R1773" s="35">
        <v>4000000</v>
      </c>
    </row>
    <row r="1774" spans="1:18" ht="13.5" customHeight="1">
      <c r="A1774" s="20">
        <v>1770</v>
      </c>
      <c r="B1774" s="45" t="s">
        <v>287</v>
      </c>
      <c r="C1774" s="44" t="s">
        <v>194</v>
      </c>
      <c r="D1774" s="45" t="s">
        <v>404</v>
      </c>
      <c r="E1774" s="20">
        <v>101</v>
      </c>
      <c r="F1774" s="20">
        <v>2015</v>
      </c>
      <c r="G1774" s="20">
        <v>3</v>
      </c>
      <c r="H1774" s="20" t="s">
        <v>204</v>
      </c>
      <c r="I1774" s="54" t="s">
        <v>51</v>
      </c>
      <c r="J1774" s="20">
        <v>9</v>
      </c>
      <c r="K1774" s="35">
        <v>10788311</v>
      </c>
      <c r="L1774" s="35">
        <v>1006347</v>
      </c>
      <c r="M1774" s="35">
        <v>742410</v>
      </c>
      <c r="N1774" s="35"/>
      <c r="O1774" s="35">
        <v>3969260</v>
      </c>
      <c r="P1774" s="35">
        <v>46115437</v>
      </c>
      <c r="Q1774" s="35">
        <v>38225212</v>
      </c>
      <c r="R1774" s="35">
        <v>4000000</v>
      </c>
    </row>
    <row r="1775" spans="1:18" ht="13.5" customHeight="1">
      <c r="A1775" s="20">
        <v>1771</v>
      </c>
      <c r="B1775" s="45" t="s">
        <v>287</v>
      </c>
      <c r="C1775" s="44" t="s">
        <v>194</v>
      </c>
      <c r="D1775" s="45" t="s">
        <v>404</v>
      </c>
      <c r="E1775" s="20">
        <v>101</v>
      </c>
      <c r="F1775" s="20">
        <v>2015</v>
      </c>
      <c r="G1775" s="20">
        <v>4</v>
      </c>
      <c r="H1775" s="20" t="s">
        <v>205</v>
      </c>
      <c r="I1775" s="54" t="s">
        <v>46</v>
      </c>
      <c r="J1775" s="20">
        <v>12</v>
      </c>
      <c r="K1775" s="35">
        <v>13801208</v>
      </c>
      <c r="L1775" s="35">
        <v>1195272</v>
      </c>
      <c r="M1775" s="35">
        <v>812048</v>
      </c>
      <c r="N1775" s="35">
        <v>872180</v>
      </c>
      <c r="O1775" s="35">
        <v>3850522</v>
      </c>
      <c r="P1775" s="35">
        <v>46094942</v>
      </c>
      <c r="Q1775" s="35">
        <v>38449772</v>
      </c>
      <c r="R1775" s="35">
        <v>4000000</v>
      </c>
    </row>
    <row r="1776" spans="1:18" ht="13.5" customHeight="1">
      <c r="A1776" s="20">
        <v>1772</v>
      </c>
      <c r="B1776" s="45" t="s">
        <v>287</v>
      </c>
      <c r="C1776" s="44" t="s">
        <v>194</v>
      </c>
      <c r="D1776" s="45" t="s">
        <v>404</v>
      </c>
      <c r="E1776" s="20">
        <v>101</v>
      </c>
      <c r="F1776" s="20">
        <v>2016</v>
      </c>
      <c r="G1776" s="20">
        <v>1</v>
      </c>
      <c r="H1776" s="20" t="s">
        <v>206</v>
      </c>
      <c r="I1776" s="54" t="s">
        <v>43</v>
      </c>
      <c r="J1776" s="20">
        <v>3</v>
      </c>
      <c r="K1776" s="35">
        <v>3486926</v>
      </c>
      <c r="L1776" s="35">
        <v>408406</v>
      </c>
      <c r="M1776" s="35">
        <v>317283</v>
      </c>
      <c r="N1776" s="35">
        <v>329831</v>
      </c>
      <c r="O1776" s="35">
        <v>3724375.9219999998</v>
      </c>
      <c r="P1776" s="35">
        <v>44375330.892999999</v>
      </c>
      <c r="Q1776" s="35">
        <v>36389119.339000002</v>
      </c>
      <c r="R1776" s="35">
        <v>4000000</v>
      </c>
    </row>
    <row r="1777" spans="1:18" ht="13.5" customHeight="1">
      <c r="A1777" s="20">
        <v>1773</v>
      </c>
      <c r="B1777" s="45" t="s">
        <v>287</v>
      </c>
      <c r="C1777" s="44" t="s">
        <v>194</v>
      </c>
      <c r="D1777" s="45" t="s">
        <v>404</v>
      </c>
      <c r="E1777" s="20">
        <v>101</v>
      </c>
      <c r="F1777" s="20">
        <v>2016</v>
      </c>
      <c r="G1777" s="20">
        <v>2</v>
      </c>
      <c r="H1777" s="20" t="s">
        <v>207</v>
      </c>
      <c r="I1777" s="54" t="s">
        <v>44</v>
      </c>
      <c r="J1777" s="20">
        <v>6</v>
      </c>
      <c r="K1777" s="35">
        <v>6451482</v>
      </c>
      <c r="L1777" s="35">
        <v>469812</v>
      </c>
      <c r="M1777" s="35">
        <v>363577</v>
      </c>
      <c r="N1777" s="35">
        <v>376125</v>
      </c>
      <c r="O1777" s="35">
        <v>4188772</v>
      </c>
      <c r="P1777" s="35">
        <v>47984075</v>
      </c>
      <c r="Q1777" s="35">
        <v>39816910</v>
      </c>
      <c r="R1777" s="35">
        <v>4000000</v>
      </c>
    </row>
    <row r="1778" spans="1:18" ht="13.5" customHeight="1">
      <c r="A1778" s="20">
        <v>1774</v>
      </c>
      <c r="B1778" s="45" t="s">
        <v>287</v>
      </c>
      <c r="C1778" s="44" t="s">
        <v>194</v>
      </c>
      <c r="D1778" s="45" t="s">
        <v>404</v>
      </c>
      <c r="E1778" s="20">
        <v>101</v>
      </c>
      <c r="F1778" s="20">
        <v>2016</v>
      </c>
      <c r="G1778" s="20">
        <v>3</v>
      </c>
      <c r="H1778" s="20" t="s">
        <v>208</v>
      </c>
      <c r="I1778" s="54" t="s">
        <v>45</v>
      </c>
      <c r="J1778" s="20">
        <v>9</v>
      </c>
      <c r="K1778" s="35">
        <v>8871807</v>
      </c>
      <c r="L1778" s="35">
        <v>-324401</v>
      </c>
      <c r="M1778" s="35">
        <v>-479537</v>
      </c>
      <c r="N1778" s="35">
        <v>-466989</v>
      </c>
      <c r="O1778" s="35">
        <v>4059102</v>
      </c>
      <c r="P1778" s="35">
        <v>50893361</v>
      </c>
      <c r="Q1778" s="35">
        <v>43658471</v>
      </c>
      <c r="R1778" s="35">
        <v>4000000</v>
      </c>
    </row>
    <row r="1779" spans="1:18" ht="13.5" customHeight="1">
      <c r="A1779" s="20">
        <v>1775</v>
      </c>
      <c r="B1779" s="45" t="s">
        <v>287</v>
      </c>
      <c r="C1779" s="44" t="s">
        <v>194</v>
      </c>
      <c r="D1779" s="45" t="s">
        <v>404</v>
      </c>
      <c r="E1779" s="20">
        <v>101</v>
      </c>
      <c r="F1779" s="20">
        <v>2016</v>
      </c>
      <c r="G1779" s="20">
        <v>4</v>
      </c>
      <c r="H1779" s="20" t="s">
        <v>209</v>
      </c>
      <c r="I1779" s="20" t="s">
        <v>46</v>
      </c>
      <c r="J1779" s="20">
        <v>12</v>
      </c>
      <c r="K1779" s="35">
        <v>11982537</v>
      </c>
      <c r="L1779" s="35">
        <v>-1068666</v>
      </c>
      <c r="M1779" s="35">
        <v>-1346286</v>
      </c>
      <c r="N1779" s="35">
        <v>-624275</v>
      </c>
      <c r="O1779" s="35">
        <v>4024297</v>
      </c>
      <c r="P1779" s="35">
        <v>51465813</v>
      </c>
      <c r="Q1779" s="35">
        <v>44453045</v>
      </c>
      <c r="R1779" s="35">
        <v>4000000</v>
      </c>
    </row>
    <row r="1780" spans="1:18" ht="13.5" customHeight="1">
      <c r="A1780" s="20">
        <v>1776</v>
      </c>
      <c r="B1780" s="45" t="s">
        <v>287</v>
      </c>
      <c r="C1780" s="44" t="s">
        <v>194</v>
      </c>
      <c r="D1780" s="45" t="s">
        <v>404</v>
      </c>
      <c r="E1780" s="20">
        <v>101</v>
      </c>
      <c r="F1780" s="20">
        <v>2017</v>
      </c>
      <c r="G1780" s="20">
        <v>1</v>
      </c>
      <c r="H1780" s="20" t="s">
        <v>210</v>
      </c>
      <c r="I1780" s="20" t="s">
        <v>43</v>
      </c>
      <c r="J1780" s="20">
        <v>3</v>
      </c>
      <c r="K1780" s="35">
        <v>4089532</v>
      </c>
      <c r="L1780" s="35">
        <v>870292</v>
      </c>
      <c r="M1780" s="35">
        <v>654752</v>
      </c>
      <c r="N1780" s="35">
        <v>667300</v>
      </c>
      <c r="O1780" s="35">
        <v>3910086</v>
      </c>
      <c r="P1780" s="35">
        <v>52196141</v>
      </c>
      <c r="Q1780" s="35">
        <v>44496055</v>
      </c>
      <c r="R1780" s="35">
        <v>4000000</v>
      </c>
    </row>
    <row r="1781" spans="1:18" ht="13.5" customHeight="1">
      <c r="A1781" s="20">
        <v>1777</v>
      </c>
      <c r="B1781" s="45" t="s">
        <v>287</v>
      </c>
      <c r="C1781" s="44" t="s">
        <v>194</v>
      </c>
      <c r="D1781" s="45" t="s">
        <v>404</v>
      </c>
      <c r="E1781" s="20">
        <v>101</v>
      </c>
      <c r="F1781" s="20">
        <v>2017</v>
      </c>
      <c r="G1781" s="20">
        <v>2</v>
      </c>
      <c r="H1781" s="20" t="s">
        <v>212</v>
      </c>
      <c r="I1781" s="20" t="s">
        <v>44</v>
      </c>
      <c r="J1781" s="20">
        <v>6</v>
      </c>
      <c r="K1781" s="35">
        <v>7619948</v>
      </c>
      <c r="L1781" s="35">
        <v>1092363</v>
      </c>
      <c r="M1781" s="35">
        <v>776515</v>
      </c>
      <c r="N1781" s="35">
        <v>789063</v>
      </c>
      <c r="O1781" s="35">
        <v>3841688</v>
      </c>
      <c r="P1781" s="35">
        <v>54176985</v>
      </c>
      <c r="Q1781" s="35">
        <v>46296763</v>
      </c>
      <c r="R1781" s="35">
        <v>4000000</v>
      </c>
    </row>
    <row r="1782" spans="1:18" ht="13.5" customHeight="1">
      <c r="A1782" s="20">
        <v>1778</v>
      </c>
      <c r="B1782" s="45" t="s">
        <v>287</v>
      </c>
      <c r="C1782" s="44" t="s">
        <v>194</v>
      </c>
      <c r="D1782" s="45" t="s">
        <v>404</v>
      </c>
      <c r="E1782" s="20">
        <v>101</v>
      </c>
      <c r="F1782" s="20">
        <v>2017</v>
      </c>
      <c r="G1782" s="20">
        <v>3</v>
      </c>
      <c r="H1782" s="20" t="s">
        <v>213</v>
      </c>
      <c r="I1782" s="20" t="s">
        <v>51</v>
      </c>
      <c r="J1782" s="20">
        <v>9</v>
      </c>
      <c r="K1782" s="35">
        <v>10380729</v>
      </c>
      <c r="L1782" s="35">
        <v>1182438</v>
      </c>
      <c r="M1782" s="35">
        <v>790173</v>
      </c>
      <c r="N1782" s="35">
        <v>1013960</v>
      </c>
      <c r="O1782" s="35">
        <v>3968229</v>
      </c>
      <c r="P1782" s="35">
        <v>55001797</v>
      </c>
      <c r="Q1782" s="35">
        <v>46940564</v>
      </c>
      <c r="R1782" s="35">
        <v>4000000</v>
      </c>
    </row>
    <row r="1783" spans="1:18" ht="13.5" customHeight="1">
      <c r="A1783" s="20">
        <v>1779</v>
      </c>
      <c r="B1783" s="45" t="s">
        <v>287</v>
      </c>
      <c r="C1783" s="44" t="s">
        <v>194</v>
      </c>
      <c r="D1783" s="45" t="s">
        <v>404</v>
      </c>
      <c r="E1783" s="20">
        <v>101</v>
      </c>
      <c r="F1783" s="20">
        <v>2017</v>
      </c>
      <c r="G1783" s="20">
        <v>4</v>
      </c>
      <c r="H1783" s="20" t="s">
        <v>211</v>
      </c>
      <c r="I1783" s="20" t="s">
        <v>46</v>
      </c>
      <c r="J1783" s="20">
        <v>12</v>
      </c>
      <c r="K1783" s="35">
        <v>13352960</v>
      </c>
      <c r="L1783" s="35">
        <v>1335093</v>
      </c>
      <c r="M1783" s="35">
        <v>1022508</v>
      </c>
      <c r="N1783" s="35">
        <v>1262445</v>
      </c>
      <c r="O1783" s="35">
        <v>3922931</v>
      </c>
      <c r="P1783" s="35">
        <v>57691606</v>
      </c>
      <c r="Q1783" s="35">
        <v>49401526</v>
      </c>
      <c r="R1783" s="35">
        <v>4000000</v>
      </c>
    </row>
    <row r="1784" spans="1:18" ht="13.5" customHeight="1">
      <c r="A1784" s="20">
        <v>1780</v>
      </c>
      <c r="B1784" s="45" t="s">
        <v>287</v>
      </c>
      <c r="C1784" s="44" t="s">
        <v>194</v>
      </c>
      <c r="D1784" s="45" t="s">
        <v>404</v>
      </c>
      <c r="E1784" s="20">
        <v>101</v>
      </c>
      <c r="F1784" s="20">
        <v>2018</v>
      </c>
      <c r="G1784" s="20">
        <v>1</v>
      </c>
      <c r="H1784" s="20" t="s">
        <v>257</v>
      </c>
      <c r="I1784" s="20" t="s">
        <v>43</v>
      </c>
      <c r="J1784" s="20">
        <v>3</v>
      </c>
      <c r="K1784" s="35">
        <v>4635689</v>
      </c>
      <c r="L1784" s="35">
        <v>868958</v>
      </c>
      <c r="M1784" s="35">
        <v>671694</v>
      </c>
      <c r="N1784" s="35">
        <v>835158</v>
      </c>
      <c r="O1784" s="35">
        <v>3838386</v>
      </c>
      <c r="P1784" s="35">
        <v>56433213</v>
      </c>
      <c r="Q1784" s="35">
        <v>47349439</v>
      </c>
      <c r="R1784" s="35">
        <v>4000000</v>
      </c>
    </row>
    <row r="1785" spans="1:18" ht="13.5" customHeight="1">
      <c r="A1785" s="20">
        <v>1781</v>
      </c>
      <c r="B1785" s="45" t="s">
        <v>287</v>
      </c>
      <c r="C1785" s="21" t="s">
        <v>194</v>
      </c>
      <c r="D1785" s="45" t="s">
        <v>404</v>
      </c>
      <c r="E1785" s="20">
        <v>101</v>
      </c>
      <c r="F1785" s="20">
        <v>2018</v>
      </c>
      <c r="G1785" s="20">
        <v>2</v>
      </c>
      <c r="H1785" s="20" t="s">
        <v>264</v>
      </c>
      <c r="I1785" s="20" t="s">
        <v>44</v>
      </c>
      <c r="J1785" s="20">
        <v>6</v>
      </c>
      <c r="K1785" s="37">
        <v>8169976</v>
      </c>
      <c r="L1785" s="37">
        <v>1005161</v>
      </c>
      <c r="M1785" s="37">
        <v>650215</v>
      </c>
      <c r="N1785" s="37">
        <v>662763</v>
      </c>
      <c r="O1785" s="37">
        <v>3853474</v>
      </c>
      <c r="P1785" s="37">
        <v>58713581</v>
      </c>
      <c r="Q1785" s="37">
        <v>50149536</v>
      </c>
      <c r="R1785" s="37">
        <v>4000000</v>
      </c>
    </row>
    <row r="1786" spans="1:18" ht="13.5" customHeight="1">
      <c r="A1786" s="20">
        <v>1782</v>
      </c>
      <c r="B1786" s="45" t="s">
        <v>287</v>
      </c>
      <c r="C1786" s="21" t="s">
        <v>194</v>
      </c>
      <c r="D1786" s="45" t="s">
        <v>404</v>
      </c>
      <c r="E1786" s="20">
        <v>101</v>
      </c>
      <c r="F1786" s="20">
        <v>2018</v>
      </c>
      <c r="G1786" s="20">
        <v>3</v>
      </c>
      <c r="H1786" s="20" t="s">
        <v>256</v>
      </c>
      <c r="I1786" s="20" t="s">
        <v>51</v>
      </c>
      <c r="J1786" s="20">
        <v>9</v>
      </c>
      <c r="K1786" s="37">
        <v>11370870</v>
      </c>
      <c r="L1786" s="37">
        <v>1080652</v>
      </c>
      <c r="M1786" s="37">
        <v>666271</v>
      </c>
      <c r="N1786" s="37">
        <v>627420</v>
      </c>
      <c r="O1786" s="37">
        <v>3757108</v>
      </c>
      <c r="P1786" s="37">
        <v>58918965</v>
      </c>
      <c r="Q1786" s="37">
        <v>50314392</v>
      </c>
      <c r="R1786" s="37">
        <v>4000000</v>
      </c>
    </row>
    <row r="1787" spans="1:18" ht="13.5" customHeight="1">
      <c r="A1787" s="20">
        <v>1783</v>
      </c>
      <c r="B1787" s="45" t="s">
        <v>287</v>
      </c>
      <c r="C1787" s="21" t="s">
        <v>194</v>
      </c>
      <c r="D1787" s="45" t="s">
        <v>404</v>
      </c>
      <c r="E1787" s="20">
        <v>101</v>
      </c>
      <c r="F1787" s="20">
        <v>2018</v>
      </c>
      <c r="G1787" s="20">
        <v>4</v>
      </c>
      <c r="H1787" s="20" t="s">
        <v>265</v>
      </c>
      <c r="I1787" s="20" t="s">
        <v>46</v>
      </c>
      <c r="J1787" s="20">
        <v>12</v>
      </c>
      <c r="K1787" s="37">
        <v>15634846</v>
      </c>
      <c r="L1787" s="37">
        <v>1380983</v>
      </c>
      <c r="M1787" s="37">
        <v>1149008</v>
      </c>
      <c r="N1787" s="37">
        <v>1476763</v>
      </c>
      <c r="O1787" s="37">
        <v>3930518</v>
      </c>
      <c r="P1787" s="37">
        <v>59256886</v>
      </c>
      <c r="Q1787" s="37">
        <v>50146865</v>
      </c>
      <c r="R1787" s="37">
        <v>4000000</v>
      </c>
    </row>
    <row r="1788" spans="1:18" ht="13.5" customHeight="1">
      <c r="A1788" s="20">
        <v>1784</v>
      </c>
      <c r="B1788" s="45" t="s">
        <v>287</v>
      </c>
      <c r="C1788" s="21" t="s">
        <v>194</v>
      </c>
      <c r="D1788" s="45" t="s">
        <v>404</v>
      </c>
      <c r="E1788" s="20">
        <v>101</v>
      </c>
      <c r="F1788" s="20">
        <v>2019</v>
      </c>
      <c r="G1788" s="20">
        <v>1</v>
      </c>
      <c r="H1788" s="20" t="s">
        <v>277</v>
      </c>
      <c r="I1788" s="20" t="s">
        <v>43</v>
      </c>
      <c r="J1788" s="20">
        <v>3</v>
      </c>
      <c r="K1788" s="37">
        <v>4584873</v>
      </c>
      <c r="L1788" s="37">
        <v>1105871</v>
      </c>
      <c r="M1788" s="37">
        <v>889722</v>
      </c>
      <c r="N1788" s="37">
        <v>983275</v>
      </c>
      <c r="O1788" s="37">
        <v>3810408</v>
      </c>
      <c r="P1788" s="37">
        <v>63275870</v>
      </c>
      <c r="Q1788" s="37">
        <v>51622870</v>
      </c>
      <c r="R1788" s="37">
        <v>5558969</v>
      </c>
    </row>
    <row r="1789" spans="1:18" ht="13.5" customHeight="1">
      <c r="A1789" s="20">
        <v>1785</v>
      </c>
      <c r="B1789" s="45" t="s">
        <v>287</v>
      </c>
      <c r="C1789" s="21" t="s">
        <v>194</v>
      </c>
      <c r="D1789" s="45" t="s">
        <v>404</v>
      </c>
      <c r="E1789" s="20">
        <v>101</v>
      </c>
      <c r="F1789" s="20">
        <v>2019</v>
      </c>
      <c r="G1789" s="20">
        <v>2</v>
      </c>
      <c r="H1789" s="20" t="s">
        <v>278</v>
      </c>
      <c r="I1789" s="20" t="s">
        <v>44</v>
      </c>
      <c r="J1789" s="20">
        <v>6</v>
      </c>
      <c r="K1789" s="37">
        <v>8207766</v>
      </c>
      <c r="L1789" s="37">
        <v>1803354</v>
      </c>
      <c r="M1789" s="37">
        <v>1428414</v>
      </c>
      <c r="N1789" s="37">
        <v>91416</v>
      </c>
      <c r="O1789" s="37">
        <v>3728758</v>
      </c>
      <c r="P1789" s="37">
        <v>65894975</v>
      </c>
      <c r="Q1789" s="37">
        <v>53743687</v>
      </c>
      <c r="R1789" s="37">
        <v>5558969</v>
      </c>
    </row>
    <row r="1790" spans="1:18" ht="13.5" customHeight="1">
      <c r="A1790" s="20">
        <v>1786</v>
      </c>
      <c r="B1790" s="45" t="s">
        <v>287</v>
      </c>
      <c r="C1790" s="21" t="s">
        <v>194</v>
      </c>
      <c r="D1790" s="45" t="s">
        <v>404</v>
      </c>
      <c r="E1790" s="20">
        <v>101</v>
      </c>
      <c r="F1790" s="20">
        <v>2019</v>
      </c>
      <c r="G1790" s="20">
        <v>3</v>
      </c>
      <c r="H1790" s="20" t="s">
        <v>279</v>
      </c>
      <c r="I1790" s="20" t="s">
        <v>45</v>
      </c>
      <c r="J1790" s="20">
        <v>9</v>
      </c>
      <c r="K1790" s="37">
        <v>13565804</v>
      </c>
      <c r="L1790" s="37">
        <v>3072338</v>
      </c>
      <c r="M1790" s="37">
        <v>2558447</v>
      </c>
      <c r="N1790" s="37">
        <v>2625025</v>
      </c>
      <c r="O1790" s="37">
        <v>3650492</v>
      </c>
      <c r="P1790" s="37">
        <v>65752783</v>
      </c>
      <c r="Q1790" s="37">
        <v>52620456</v>
      </c>
      <c r="R1790" s="37">
        <v>5586367</v>
      </c>
    </row>
    <row r="1791" spans="1:18" ht="13.5" customHeight="1">
      <c r="A1791" s="20">
        <v>1787</v>
      </c>
      <c r="B1791" s="45" t="s">
        <v>287</v>
      </c>
      <c r="C1791" s="21" t="s">
        <v>194</v>
      </c>
      <c r="D1791" s="45" t="s">
        <v>404</v>
      </c>
      <c r="E1791" s="20">
        <v>101</v>
      </c>
      <c r="F1791" s="20">
        <v>2019</v>
      </c>
      <c r="G1791" s="20">
        <v>4</v>
      </c>
      <c r="H1791" s="20" t="s">
        <v>281</v>
      </c>
      <c r="I1791" s="20" t="s">
        <v>52</v>
      </c>
      <c r="J1791" s="20">
        <v>12</v>
      </c>
      <c r="K1791" s="37">
        <v>18697004</v>
      </c>
      <c r="L1791" s="37">
        <v>3731759</v>
      </c>
      <c r="M1791" s="37">
        <v>2656405</v>
      </c>
      <c r="N1791" s="37">
        <v>2249935</v>
      </c>
      <c r="O1791" s="37">
        <v>3415175</v>
      </c>
      <c r="P1791" s="37">
        <v>68110103</v>
      </c>
      <c r="Q1791" s="37">
        <v>50146865</v>
      </c>
      <c r="R1791" s="37">
        <v>5586367</v>
      </c>
    </row>
    <row r="1792" spans="1:18" ht="13.5" customHeight="1">
      <c r="A1792" s="20">
        <v>1788</v>
      </c>
      <c r="B1792" s="45" t="s">
        <v>287</v>
      </c>
      <c r="C1792" s="21" t="s">
        <v>194</v>
      </c>
      <c r="D1792" s="45" t="s">
        <v>404</v>
      </c>
      <c r="E1792" s="20">
        <v>101</v>
      </c>
      <c r="F1792" s="46">
        <v>2020</v>
      </c>
      <c r="G1792" s="46">
        <v>1</v>
      </c>
      <c r="H1792" s="47" t="s">
        <v>309</v>
      </c>
      <c r="I1792" s="47" t="s">
        <v>43</v>
      </c>
      <c r="J1792" s="46">
        <v>3</v>
      </c>
      <c r="K1792" s="37">
        <v>5115794</v>
      </c>
      <c r="L1792" s="37">
        <v>1062836</v>
      </c>
      <c r="M1792" s="37">
        <v>931798</v>
      </c>
      <c r="N1792" s="37">
        <v>-1126256</v>
      </c>
      <c r="O1792" s="37">
        <v>3515030</v>
      </c>
      <c r="P1792" s="37">
        <v>70857913</v>
      </c>
      <c r="Q1792" s="37">
        <v>55069534</v>
      </c>
      <c r="R1792" s="37">
        <v>5586367</v>
      </c>
    </row>
    <row r="1793" spans="1:18" ht="13.5" customHeight="1">
      <c r="A1793" s="20">
        <v>1789</v>
      </c>
      <c r="B1793" s="45" t="s">
        <v>287</v>
      </c>
      <c r="C1793" s="21" t="s">
        <v>194</v>
      </c>
      <c r="D1793" s="45" t="s">
        <v>404</v>
      </c>
      <c r="E1793" s="20">
        <v>101</v>
      </c>
      <c r="F1793" s="46">
        <v>2020</v>
      </c>
      <c r="G1793" s="46">
        <v>2</v>
      </c>
      <c r="H1793" s="47" t="s">
        <v>310</v>
      </c>
      <c r="I1793" s="47" t="s">
        <v>44</v>
      </c>
      <c r="J1793" s="46">
        <v>6</v>
      </c>
      <c r="K1793" s="37">
        <v>9418659</v>
      </c>
      <c r="L1793" s="37">
        <v>1730654</v>
      </c>
      <c r="M1793" s="37">
        <v>1566775</v>
      </c>
      <c r="N1793" s="37"/>
      <c r="O1793" s="37">
        <v>3292160</v>
      </c>
      <c r="P1793" s="37">
        <v>72547264</v>
      </c>
      <c r="Q1793" s="37">
        <v>56589268</v>
      </c>
      <c r="R1793" s="37">
        <v>5586367</v>
      </c>
    </row>
    <row r="1794" spans="1:18" ht="13.5" customHeight="1">
      <c r="A1794" s="20">
        <v>1790</v>
      </c>
      <c r="B1794" s="45" t="s">
        <v>287</v>
      </c>
      <c r="C1794" s="21" t="s">
        <v>194</v>
      </c>
      <c r="D1794" s="45" t="s">
        <v>404</v>
      </c>
      <c r="E1794" s="20">
        <v>101</v>
      </c>
      <c r="F1794" s="46">
        <v>2020</v>
      </c>
      <c r="G1794" s="46">
        <v>3</v>
      </c>
      <c r="H1794" s="47" t="s">
        <v>311</v>
      </c>
      <c r="I1794" s="47" t="s">
        <v>51</v>
      </c>
      <c r="J1794" s="46">
        <v>9</v>
      </c>
      <c r="K1794" s="37">
        <v>14026112</v>
      </c>
      <c r="L1794" s="37">
        <v>2662132</v>
      </c>
      <c r="M1794" s="37">
        <v>2393304</v>
      </c>
      <c r="N1794" s="37"/>
      <c r="O1794" s="37">
        <v>3406707</v>
      </c>
      <c r="P1794" s="37">
        <v>78448152</v>
      </c>
      <c r="Q1794" s="37">
        <v>59130087</v>
      </c>
      <c r="R1794" s="37">
        <v>5586367</v>
      </c>
    </row>
    <row r="1795" spans="1:18" ht="13.5" customHeight="1">
      <c r="A1795" s="20">
        <v>1791</v>
      </c>
      <c r="B1795" s="45" t="s">
        <v>292</v>
      </c>
      <c r="C1795" s="44" t="s">
        <v>24</v>
      </c>
      <c r="D1795" s="45" t="s">
        <v>405</v>
      </c>
      <c r="E1795" s="20">
        <v>102</v>
      </c>
      <c r="F1795" s="20">
        <v>2015</v>
      </c>
      <c r="G1795" s="20">
        <v>2</v>
      </c>
      <c r="H1795" s="20" t="s">
        <v>203</v>
      </c>
      <c r="I1795" s="54" t="s">
        <v>51</v>
      </c>
      <c r="J1795" s="20">
        <v>6</v>
      </c>
      <c r="K1795" s="35">
        <v>549253</v>
      </c>
      <c r="L1795" s="35">
        <v>43049</v>
      </c>
      <c r="M1795" s="35">
        <v>43409</v>
      </c>
      <c r="N1795" s="35"/>
      <c r="O1795" s="35">
        <v>691234</v>
      </c>
      <c r="P1795" s="35">
        <v>2180317</v>
      </c>
      <c r="Q1795" s="35">
        <v>703365</v>
      </c>
      <c r="R1795" s="35">
        <v>89100</v>
      </c>
    </row>
    <row r="1796" spans="1:18" ht="13.5" customHeight="1">
      <c r="A1796" s="20">
        <v>1792</v>
      </c>
      <c r="B1796" s="45" t="s">
        <v>292</v>
      </c>
      <c r="C1796" s="44" t="s">
        <v>24</v>
      </c>
      <c r="D1796" s="45" t="s">
        <v>405</v>
      </c>
      <c r="E1796" s="20">
        <v>102</v>
      </c>
      <c r="F1796" s="20">
        <v>2015</v>
      </c>
      <c r="G1796" s="20">
        <v>3</v>
      </c>
      <c r="H1796" s="20" t="s">
        <v>204</v>
      </c>
      <c r="I1796" s="54" t="s">
        <v>46</v>
      </c>
      <c r="J1796" s="20">
        <v>9</v>
      </c>
      <c r="K1796" s="35">
        <v>759730</v>
      </c>
      <c r="L1796" s="35">
        <v>72045</v>
      </c>
      <c r="M1796" s="35">
        <v>72045</v>
      </c>
      <c r="N1796" s="35"/>
      <c r="O1796" s="35">
        <v>664015</v>
      </c>
      <c r="P1796" s="35">
        <v>1667991</v>
      </c>
      <c r="Q1796" s="35">
        <v>169346</v>
      </c>
      <c r="R1796" s="35">
        <v>89100</v>
      </c>
    </row>
    <row r="1797" spans="1:18" ht="13.5" customHeight="1">
      <c r="A1797" s="20">
        <v>1793</v>
      </c>
      <c r="B1797" s="45" t="s">
        <v>292</v>
      </c>
      <c r="C1797" s="44" t="s">
        <v>24</v>
      </c>
      <c r="D1797" s="45" t="s">
        <v>405</v>
      </c>
      <c r="E1797" s="20">
        <v>102</v>
      </c>
      <c r="F1797" s="20">
        <v>2015</v>
      </c>
      <c r="G1797" s="20">
        <v>4</v>
      </c>
      <c r="H1797" s="20" t="s">
        <v>205</v>
      </c>
      <c r="I1797" s="54" t="s">
        <v>43</v>
      </c>
      <c r="J1797" s="20">
        <v>12</v>
      </c>
      <c r="K1797" s="35">
        <v>10529075</v>
      </c>
      <c r="L1797" s="35">
        <v>-215430</v>
      </c>
      <c r="M1797" s="35">
        <v>-199558</v>
      </c>
      <c r="N1797" s="35">
        <v>-222569</v>
      </c>
      <c r="O1797" s="35">
        <v>728107</v>
      </c>
      <c r="P1797" s="35">
        <v>1688990</v>
      </c>
      <c r="Q1797" s="35">
        <v>943648</v>
      </c>
      <c r="R1797" s="35">
        <v>89100</v>
      </c>
    </row>
    <row r="1798" spans="1:18" ht="13.5" customHeight="1">
      <c r="A1798" s="20">
        <v>1794</v>
      </c>
      <c r="B1798" s="45" t="s">
        <v>292</v>
      </c>
      <c r="C1798" s="44" t="s">
        <v>24</v>
      </c>
      <c r="D1798" s="45" t="s">
        <v>405</v>
      </c>
      <c r="E1798" s="20">
        <v>102</v>
      </c>
      <c r="F1798" s="20">
        <v>2016</v>
      </c>
      <c r="G1798" s="20">
        <v>2</v>
      </c>
      <c r="H1798" s="20" t="s">
        <v>207</v>
      </c>
      <c r="I1798" s="54" t="s">
        <v>45</v>
      </c>
      <c r="J1798" s="20">
        <v>6</v>
      </c>
      <c r="K1798" s="35">
        <v>341869</v>
      </c>
      <c r="L1798" s="35">
        <v>15493</v>
      </c>
      <c r="M1798" s="35">
        <v>15493</v>
      </c>
      <c r="N1798" s="35"/>
      <c r="O1798" s="35">
        <v>693398</v>
      </c>
      <c r="P1798" s="35">
        <v>3931450</v>
      </c>
      <c r="Q1798" s="35">
        <v>2665024</v>
      </c>
      <c r="R1798" s="35">
        <v>89100</v>
      </c>
    </row>
    <row r="1799" spans="1:18" ht="13.5" customHeight="1">
      <c r="A1799" s="20">
        <v>1795</v>
      </c>
      <c r="B1799" s="45" t="s">
        <v>292</v>
      </c>
      <c r="C1799" s="44" t="s">
        <v>24</v>
      </c>
      <c r="D1799" s="45" t="s">
        <v>405</v>
      </c>
      <c r="E1799" s="20">
        <v>102</v>
      </c>
      <c r="F1799" s="20">
        <v>2016</v>
      </c>
      <c r="G1799" s="20">
        <v>3</v>
      </c>
      <c r="H1799" s="20" t="s">
        <v>208</v>
      </c>
      <c r="I1799" s="54" t="s">
        <v>46</v>
      </c>
      <c r="J1799" s="20">
        <v>9</v>
      </c>
      <c r="K1799" s="35">
        <v>461143</v>
      </c>
      <c r="L1799" s="35">
        <v>-38849</v>
      </c>
      <c r="M1799" s="35">
        <v>-38849</v>
      </c>
      <c r="N1799" s="35"/>
      <c r="O1799" s="35">
        <v>1700990</v>
      </c>
      <c r="P1799" s="35">
        <v>3809177</v>
      </c>
      <c r="Q1799" s="35">
        <v>2597093</v>
      </c>
      <c r="R1799" s="35">
        <v>89100</v>
      </c>
    </row>
    <row r="1800" spans="1:18" ht="13.5" customHeight="1">
      <c r="A1800" s="20">
        <v>1796</v>
      </c>
      <c r="B1800" s="45" t="s">
        <v>292</v>
      </c>
      <c r="C1800" s="44" t="s">
        <v>24</v>
      </c>
      <c r="D1800" s="45" t="s">
        <v>405</v>
      </c>
      <c r="E1800" s="20">
        <v>102</v>
      </c>
      <c r="F1800" s="20">
        <v>2016</v>
      </c>
      <c r="G1800" s="20">
        <v>4</v>
      </c>
      <c r="H1800" s="20" t="s">
        <v>209</v>
      </c>
      <c r="I1800" s="54" t="s">
        <v>43</v>
      </c>
      <c r="J1800" s="20">
        <v>12</v>
      </c>
      <c r="K1800" s="35">
        <v>979038</v>
      </c>
      <c r="L1800" s="35">
        <v>-233071</v>
      </c>
      <c r="M1800" s="35">
        <v>-197240</v>
      </c>
      <c r="N1800" s="35">
        <v>-175666</v>
      </c>
      <c r="O1800" s="35">
        <v>616533</v>
      </c>
      <c r="P1800" s="35">
        <v>1796080</v>
      </c>
      <c r="Q1800" s="35">
        <v>549119</v>
      </c>
      <c r="R1800" s="35">
        <v>89100</v>
      </c>
    </row>
    <row r="1801" spans="1:18" ht="13.5" customHeight="1">
      <c r="A1801" s="20">
        <v>1797</v>
      </c>
      <c r="B1801" s="45" t="s">
        <v>292</v>
      </c>
      <c r="C1801" s="44" t="s">
        <v>193</v>
      </c>
      <c r="D1801" s="45" t="s">
        <v>405</v>
      </c>
      <c r="E1801" s="20">
        <v>102</v>
      </c>
      <c r="F1801" s="20">
        <v>2017</v>
      </c>
      <c r="G1801" s="20">
        <v>1</v>
      </c>
      <c r="H1801" s="20" t="s">
        <v>210</v>
      </c>
      <c r="I1801" s="20" t="s">
        <v>44</v>
      </c>
      <c r="J1801" s="20">
        <v>3</v>
      </c>
      <c r="K1801" s="35">
        <v>236530</v>
      </c>
      <c r="L1801" s="35">
        <v>-35940</v>
      </c>
      <c r="M1801" s="35">
        <v>-35940</v>
      </c>
      <c r="N1801" s="35"/>
      <c r="O1801" s="35">
        <v>2149107</v>
      </c>
      <c r="P1801" s="35">
        <v>3968901</v>
      </c>
      <c r="Q1801" s="35">
        <v>2765265</v>
      </c>
      <c r="R1801" s="35">
        <v>89100</v>
      </c>
    </row>
    <row r="1802" spans="1:18" ht="13.5" customHeight="1">
      <c r="A1802" s="20">
        <v>1798</v>
      </c>
      <c r="B1802" s="45" t="s">
        <v>292</v>
      </c>
      <c r="C1802" s="21" t="s">
        <v>193</v>
      </c>
      <c r="D1802" s="45" t="s">
        <v>405</v>
      </c>
      <c r="E1802" s="20">
        <v>102</v>
      </c>
      <c r="F1802" s="20">
        <v>2017</v>
      </c>
      <c r="G1802" s="20">
        <v>3</v>
      </c>
      <c r="H1802" s="20" t="s">
        <v>213</v>
      </c>
      <c r="I1802" s="20" t="s">
        <v>46</v>
      </c>
      <c r="J1802" s="20">
        <v>9</v>
      </c>
      <c r="K1802" s="37">
        <v>1589207</v>
      </c>
      <c r="L1802" s="37">
        <v>-160440</v>
      </c>
      <c r="M1802" s="37">
        <v>-160440</v>
      </c>
      <c r="N1802" s="37"/>
      <c r="O1802" s="37">
        <v>2006328</v>
      </c>
      <c r="P1802" s="37">
        <v>3899410</v>
      </c>
      <c r="Q1802" s="37">
        <v>2820262</v>
      </c>
      <c r="R1802" s="37">
        <v>89100</v>
      </c>
    </row>
    <row r="1803" spans="1:18" ht="13.5" customHeight="1">
      <c r="A1803" s="20">
        <v>1799</v>
      </c>
      <c r="B1803" s="45" t="s">
        <v>292</v>
      </c>
      <c r="C1803" s="44" t="s">
        <v>193</v>
      </c>
      <c r="D1803" s="45" t="s">
        <v>405</v>
      </c>
      <c r="E1803" s="20">
        <v>102</v>
      </c>
      <c r="F1803" s="20">
        <v>2017</v>
      </c>
      <c r="G1803" s="20">
        <v>4</v>
      </c>
      <c r="H1803" s="20" t="s">
        <v>211</v>
      </c>
      <c r="I1803" s="20" t="s">
        <v>43</v>
      </c>
      <c r="J1803" s="20">
        <v>12</v>
      </c>
      <c r="K1803" s="35">
        <v>1330536</v>
      </c>
      <c r="L1803" s="35">
        <v>-8778</v>
      </c>
      <c r="M1803" s="35">
        <v>-18042</v>
      </c>
      <c r="N1803" s="35">
        <v>-11359</v>
      </c>
      <c r="O1803" s="35">
        <v>2008933</v>
      </c>
      <c r="P1803" s="35">
        <v>4337444</v>
      </c>
      <c r="Q1803" s="35">
        <v>3097866</v>
      </c>
      <c r="R1803" s="35">
        <v>89100</v>
      </c>
    </row>
    <row r="1804" spans="1:18" ht="13.5" customHeight="1">
      <c r="A1804" s="20">
        <v>1800</v>
      </c>
      <c r="B1804" s="45" t="s">
        <v>292</v>
      </c>
      <c r="C1804" s="21" t="s">
        <v>193</v>
      </c>
      <c r="D1804" s="45" t="s">
        <v>405</v>
      </c>
      <c r="E1804" s="20">
        <v>102</v>
      </c>
      <c r="F1804" s="20">
        <v>2018</v>
      </c>
      <c r="G1804" s="20">
        <v>1</v>
      </c>
      <c r="H1804" s="20" t="s">
        <v>257</v>
      </c>
      <c r="I1804" s="20" t="s">
        <v>44</v>
      </c>
      <c r="J1804" s="20">
        <v>3</v>
      </c>
      <c r="K1804" s="37">
        <v>494027</v>
      </c>
      <c r="L1804" s="37">
        <v>-78063</v>
      </c>
      <c r="M1804" s="37">
        <v>-78063</v>
      </c>
      <c r="N1804" s="37"/>
      <c r="O1804" s="37">
        <v>2140217</v>
      </c>
      <c r="P1804" s="37">
        <v>6064089</v>
      </c>
      <c r="Q1804" s="37">
        <v>4967896</v>
      </c>
      <c r="R1804" s="37">
        <v>89100</v>
      </c>
    </row>
    <row r="1805" spans="1:18" ht="13.5" customHeight="1">
      <c r="A1805" s="20">
        <v>1801</v>
      </c>
      <c r="B1805" s="45" t="s">
        <v>292</v>
      </c>
      <c r="C1805" s="21" t="s">
        <v>193</v>
      </c>
      <c r="D1805" s="45" t="s">
        <v>405</v>
      </c>
      <c r="E1805" s="20">
        <v>102</v>
      </c>
      <c r="F1805" s="20">
        <v>2018</v>
      </c>
      <c r="G1805" s="20">
        <v>2</v>
      </c>
      <c r="H1805" s="20" t="s">
        <v>264</v>
      </c>
      <c r="I1805" s="20" t="s">
        <v>51</v>
      </c>
      <c r="J1805" s="20">
        <v>6</v>
      </c>
      <c r="K1805" s="37">
        <v>1413911</v>
      </c>
      <c r="L1805" s="37">
        <v>-97503</v>
      </c>
      <c r="M1805" s="37">
        <v>-97503</v>
      </c>
      <c r="N1805" s="37">
        <v>-97503</v>
      </c>
      <c r="O1805" s="37">
        <v>2118347</v>
      </c>
      <c r="P1805" s="37">
        <v>5345040</v>
      </c>
      <c r="Q1805" s="37">
        <v>4268287</v>
      </c>
      <c r="R1805" s="37">
        <v>89100</v>
      </c>
    </row>
    <row r="1806" spans="1:18" ht="13.5" customHeight="1">
      <c r="A1806" s="20">
        <v>1802</v>
      </c>
      <c r="B1806" s="45" t="s">
        <v>292</v>
      </c>
      <c r="C1806" s="21" t="s">
        <v>193</v>
      </c>
      <c r="D1806" s="45" t="s">
        <v>405</v>
      </c>
      <c r="E1806" s="20">
        <v>102</v>
      </c>
      <c r="F1806" s="20">
        <v>2018</v>
      </c>
      <c r="G1806" s="20">
        <v>3</v>
      </c>
      <c r="H1806" s="20" t="s">
        <v>256</v>
      </c>
      <c r="I1806" s="20" t="s">
        <v>46</v>
      </c>
      <c r="J1806" s="20">
        <v>9</v>
      </c>
      <c r="K1806" s="37">
        <v>2535499</v>
      </c>
      <c r="L1806" s="37">
        <v>-169659</v>
      </c>
      <c r="M1806" s="37">
        <v>-169659</v>
      </c>
      <c r="N1806" s="37"/>
      <c r="O1806" s="37">
        <v>2079834</v>
      </c>
      <c r="P1806" s="37">
        <v>5813037</v>
      </c>
      <c r="Q1806" s="37">
        <v>4808440</v>
      </c>
      <c r="R1806" s="37">
        <v>89100</v>
      </c>
    </row>
    <row r="1807" spans="1:18" ht="13.5" customHeight="1">
      <c r="A1807" s="20">
        <v>1803</v>
      </c>
      <c r="B1807" s="45" t="s">
        <v>292</v>
      </c>
      <c r="C1807" s="21" t="s">
        <v>193</v>
      </c>
      <c r="D1807" s="45" t="s">
        <v>405</v>
      </c>
      <c r="E1807" s="20">
        <v>102</v>
      </c>
      <c r="F1807" s="20">
        <v>2019</v>
      </c>
      <c r="G1807" s="20">
        <v>1</v>
      </c>
      <c r="H1807" s="20" t="s">
        <v>277</v>
      </c>
      <c r="I1807" s="20" t="s">
        <v>44</v>
      </c>
      <c r="J1807" s="20">
        <v>3</v>
      </c>
      <c r="K1807" s="37">
        <v>1127678</v>
      </c>
      <c r="L1807" s="37">
        <v>16954</v>
      </c>
      <c r="M1807" s="37">
        <v>10755</v>
      </c>
      <c r="N1807" s="37"/>
      <c r="O1807" s="37">
        <v>2047515</v>
      </c>
      <c r="P1807" s="37">
        <v>5069889</v>
      </c>
      <c r="Q1807" s="37">
        <v>3908422</v>
      </c>
      <c r="R1807" s="37">
        <v>89100</v>
      </c>
    </row>
    <row r="1808" spans="1:18" ht="13.5" customHeight="1">
      <c r="A1808" s="20">
        <v>1804</v>
      </c>
      <c r="B1808" s="45" t="s">
        <v>292</v>
      </c>
      <c r="C1808" s="21" t="s">
        <v>193</v>
      </c>
      <c r="D1808" s="45" t="s">
        <v>405</v>
      </c>
      <c r="E1808" s="20">
        <v>102</v>
      </c>
      <c r="F1808" s="20">
        <v>2019</v>
      </c>
      <c r="G1808" s="20">
        <v>2</v>
      </c>
      <c r="H1808" s="20" t="s">
        <v>278</v>
      </c>
      <c r="I1808" s="20" t="s">
        <v>51</v>
      </c>
      <c r="J1808" s="20">
        <v>6</v>
      </c>
      <c r="K1808" s="37">
        <v>2476325</v>
      </c>
      <c r="L1808" s="37">
        <v>-147123</v>
      </c>
      <c r="M1808" s="37">
        <v>-153322</v>
      </c>
      <c r="N1808" s="37"/>
      <c r="O1808" s="37">
        <v>2042520</v>
      </c>
      <c r="P1808" s="37">
        <v>5377597</v>
      </c>
      <c r="Q1808" s="37">
        <v>4380634</v>
      </c>
      <c r="R1808" s="37">
        <v>89100</v>
      </c>
    </row>
    <row r="1809" spans="1:18" ht="13.5" customHeight="1">
      <c r="A1809" s="20">
        <v>1805</v>
      </c>
      <c r="B1809" s="45" t="s">
        <v>292</v>
      </c>
      <c r="C1809" s="21" t="s">
        <v>193</v>
      </c>
      <c r="D1809" s="45" t="s">
        <v>405</v>
      </c>
      <c r="E1809" s="20">
        <v>102</v>
      </c>
      <c r="F1809" s="20">
        <v>2019</v>
      </c>
      <c r="G1809" s="20">
        <v>3</v>
      </c>
      <c r="H1809" s="20" t="s">
        <v>279</v>
      </c>
      <c r="I1809" s="20" t="s">
        <v>46</v>
      </c>
      <c r="J1809" s="20">
        <v>9</v>
      </c>
      <c r="K1809" s="37">
        <v>5006243</v>
      </c>
      <c r="L1809" s="37">
        <v>-206078</v>
      </c>
      <c r="M1809" s="37">
        <v>-212277</v>
      </c>
      <c r="N1809" s="37">
        <v>-212277</v>
      </c>
      <c r="O1809" s="37">
        <v>2024045</v>
      </c>
      <c r="P1809" s="37">
        <v>5752252</v>
      </c>
      <c r="Q1809" s="37">
        <v>4814245</v>
      </c>
      <c r="R1809" s="37">
        <v>89100</v>
      </c>
    </row>
    <row r="1810" spans="1:18" ht="13.5" customHeight="1">
      <c r="A1810" s="20">
        <v>1806</v>
      </c>
      <c r="B1810" s="45" t="s">
        <v>292</v>
      </c>
      <c r="C1810" s="21" t="s">
        <v>193</v>
      </c>
      <c r="D1810" s="45" t="s">
        <v>405</v>
      </c>
      <c r="E1810" s="20">
        <v>102</v>
      </c>
      <c r="F1810" s="20">
        <v>2019</v>
      </c>
      <c r="G1810" s="20">
        <v>4</v>
      </c>
      <c r="H1810" s="20" t="s">
        <v>281</v>
      </c>
      <c r="I1810" s="20" t="s">
        <v>43</v>
      </c>
      <c r="J1810" s="20">
        <v>12</v>
      </c>
      <c r="K1810" s="37">
        <v>4149917</v>
      </c>
      <c r="L1810" s="37">
        <v>-52413</v>
      </c>
      <c r="M1810" s="37">
        <v>-31696</v>
      </c>
      <c r="N1810" s="37">
        <v>-23978</v>
      </c>
      <c r="O1810" s="37">
        <v>2094232</v>
      </c>
      <c r="P1810" s="37">
        <v>4992912</v>
      </c>
      <c r="Q1810" s="37">
        <v>3842200</v>
      </c>
      <c r="R1810" s="37">
        <v>89100</v>
      </c>
    </row>
    <row r="1811" spans="1:18" ht="13.5" customHeight="1">
      <c r="A1811" s="20">
        <v>1807</v>
      </c>
      <c r="B1811" s="45" t="s">
        <v>287</v>
      </c>
      <c r="C1811" s="44" t="s">
        <v>25</v>
      </c>
      <c r="D1811" s="45" t="s">
        <v>406</v>
      </c>
      <c r="E1811" s="20">
        <v>103</v>
      </c>
      <c r="F1811" s="20">
        <v>2015</v>
      </c>
      <c r="G1811" s="20">
        <v>1</v>
      </c>
      <c r="H1811" s="20" t="s">
        <v>202</v>
      </c>
      <c r="I1811" s="54" t="s">
        <v>43</v>
      </c>
      <c r="J1811" s="20">
        <v>3</v>
      </c>
      <c r="K1811" s="35">
        <v>2377332</v>
      </c>
      <c r="L1811" s="35">
        <v>1653869</v>
      </c>
      <c r="M1811" s="35">
        <v>1397520</v>
      </c>
      <c r="N1811" s="35">
        <v>1397520</v>
      </c>
      <c r="O1811" s="35">
        <v>2379843</v>
      </c>
      <c r="P1811" s="35">
        <v>12296627</v>
      </c>
      <c r="Q1811" s="35">
        <v>4998396</v>
      </c>
      <c r="R1811" s="35">
        <v>2640251</v>
      </c>
    </row>
    <row r="1812" spans="1:18" ht="13.5" customHeight="1">
      <c r="A1812" s="20">
        <v>1808</v>
      </c>
      <c r="B1812" s="45" t="s">
        <v>287</v>
      </c>
      <c r="C1812" s="44" t="s">
        <v>25</v>
      </c>
      <c r="D1812" s="45" t="s">
        <v>406</v>
      </c>
      <c r="E1812" s="20">
        <v>103</v>
      </c>
      <c r="F1812" s="20">
        <v>2015</v>
      </c>
      <c r="G1812" s="20">
        <v>2</v>
      </c>
      <c r="H1812" s="20" t="s">
        <v>203</v>
      </c>
      <c r="I1812" s="54" t="s">
        <v>44</v>
      </c>
      <c r="J1812" s="20">
        <v>6</v>
      </c>
      <c r="K1812" s="35">
        <v>4797205</v>
      </c>
      <c r="L1812" s="35">
        <v>1872755</v>
      </c>
      <c r="M1812" s="35">
        <v>1582478</v>
      </c>
      <c r="N1812" s="35">
        <v>1582478</v>
      </c>
      <c r="O1812" s="35">
        <v>2607007</v>
      </c>
      <c r="P1812" s="35">
        <v>13018658</v>
      </c>
      <c r="Q1812" s="35">
        <v>5535468</v>
      </c>
      <c r="R1812" s="35">
        <v>2640251</v>
      </c>
    </row>
    <row r="1813" spans="1:18" ht="13.5" customHeight="1">
      <c r="A1813" s="20">
        <v>1809</v>
      </c>
      <c r="B1813" s="45" t="s">
        <v>287</v>
      </c>
      <c r="C1813" s="44" t="s">
        <v>25</v>
      </c>
      <c r="D1813" s="45" t="s">
        <v>406</v>
      </c>
      <c r="E1813" s="20">
        <v>103</v>
      </c>
      <c r="F1813" s="20">
        <v>2015</v>
      </c>
      <c r="G1813" s="20">
        <v>3</v>
      </c>
      <c r="H1813" s="20" t="s">
        <v>204</v>
      </c>
      <c r="I1813" s="54" t="s">
        <v>51</v>
      </c>
      <c r="J1813" s="20">
        <v>9</v>
      </c>
      <c r="K1813" s="35">
        <v>7433908</v>
      </c>
      <c r="L1813" s="35">
        <v>2493091</v>
      </c>
      <c r="M1813" s="35">
        <v>2106663</v>
      </c>
      <c r="N1813" s="35">
        <v>2106663</v>
      </c>
      <c r="O1813" s="35">
        <v>2690714</v>
      </c>
      <c r="P1813" s="35">
        <v>12894620</v>
      </c>
      <c r="Q1813" s="35">
        <v>5204075</v>
      </c>
      <c r="R1813" s="35">
        <v>2640251</v>
      </c>
    </row>
    <row r="1814" spans="1:18" ht="13.5" customHeight="1">
      <c r="A1814" s="20">
        <v>1810</v>
      </c>
      <c r="B1814" s="45" t="s">
        <v>287</v>
      </c>
      <c r="C1814" s="44" t="s">
        <v>25</v>
      </c>
      <c r="D1814" s="45" t="s">
        <v>406</v>
      </c>
      <c r="E1814" s="20">
        <v>103</v>
      </c>
      <c r="F1814" s="20">
        <v>2015</v>
      </c>
      <c r="G1814" s="20">
        <v>4</v>
      </c>
      <c r="H1814" s="20" t="s">
        <v>205</v>
      </c>
      <c r="I1814" s="54" t="s">
        <v>46</v>
      </c>
      <c r="J1814" s="20">
        <v>12</v>
      </c>
      <c r="K1814" s="35">
        <v>107018314</v>
      </c>
      <c r="L1814" s="35">
        <v>598838</v>
      </c>
      <c r="M1814" s="35">
        <v>713702</v>
      </c>
      <c r="N1814" s="35"/>
      <c r="O1814" s="35">
        <v>2694001</v>
      </c>
      <c r="P1814" s="35">
        <v>12484310</v>
      </c>
      <c r="Q1814" s="35">
        <v>6284948</v>
      </c>
      <c r="R1814" s="35">
        <v>2640251</v>
      </c>
    </row>
    <row r="1815" spans="1:18" ht="13.5" customHeight="1">
      <c r="A1815" s="20">
        <v>1811</v>
      </c>
      <c r="B1815" s="45" t="s">
        <v>287</v>
      </c>
      <c r="C1815" s="44" t="s">
        <v>25</v>
      </c>
      <c r="D1815" s="45" t="s">
        <v>406</v>
      </c>
      <c r="E1815" s="20">
        <v>103</v>
      </c>
      <c r="F1815" s="20">
        <v>2016</v>
      </c>
      <c r="G1815" s="20">
        <v>1</v>
      </c>
      <c r="H1815" s="20" t="s">
        <v>206</v>
      </c>
      <c r="I1815" s="54" t="s">
        <v>43</v>
      </c>
      <c r="J1815" s="20">
        <v>3</v>
      </c>
      <c r="K1815" s="35">
        <v>2611424</v>
      </c>
      <c r="L1815" s="35">
        <v>2711958</v>
      </c>
      <c r="M1815" s="35">
        <v>2291605</v>
      </c>
      <c r="N1815" s="35">
        <v>2291605</v>
      </c>
      <c r="O1815" s="35">
        <v>2855447</v>
      </c>
      <c r="P1815" s="35">
        <v>13998354</v>
      </c>
      <c r="Q1815" s="35">
        <v>5499413</v>
      </c>
      <c r="R1815" s="35">
        <v>2640251</v>
      </c>
    </row>
    <row r="1816" spans="1:18" ht="13.5" customHeight="1">
      <c r="A1816" s="20">
        <v>1812</v>
      </c>
      <c r="B1816" s="45" t="s">
        <v>287</v>
      </c>
      <c r="C1816" s="44" t="s">
        <v>25</v>
      </c>
      <c r="D1816" s="45" t="s">
        <v>406</v>
      </c>
      <c r="E1816" s="20">
        <v>103</v>
      </c>
      <c r="F1816" s="20">
        <v>2016</v>
      </c>
      <c r="G1816" s="20">
        <v>2</v>
      </c>
      <c r="H1816" s="20" t="s">
        <v>207</v>
      </c>
      <c r="I1816" s="54" t="s">
        <v>44</v>
      </c>
      <c r="J1816" s="20">
        <v>6</v>
      </c>
      <c r="K1816" s="35">
        <v>4906947</v>
      </c>
      <c r="L1816" s="35">
        <v>1328593</v>
      </c>
      <c r="M1816" s="35">
        <v>1122661</v>
      </c>
      <c r="N1816" s="35">
        <v>1122661</v>
      </c>
      <c r="O1816" s="35">
        <v>2882874</v>
      </c>
      <c r="P1816" s="35">
        <v>13124670</v>
      </c>
      <c r="Q1816" s="35">
        <v>6111500</v>
      </c>
      <c r="R1816" s="35">
        <v>2640251</v>
      </c>
    </row>
    <row r="1817" spans="1:18" ht="13.5" customHeight="1">
      <c r="A1817" s="20">
        <v>1813</v>
      </c>
      <c r="B1817" s="45" t="s">
        <v>287</v>
      </c>
      <c r="C1817" s="44" t="s">
        <v>25</v>
      </c>
      <c r="D1817" s="45" t="s">
        <v>406</v>
      </c>
      <c r="E1817" s="20">
        <v>103</v>
      </c>
      <c r="F1817" s="20">
        <v>2016</v>
      </c>
      <c r="G1817" s="20">
        <v>3</v>
      </c>
      <c r="H1817" s="20" t="s">
        <v>208</v>
      </c>
      <c r="I1817" s="54" t="s">
        <v>45</v>
      </c>
      <c r="J1817" s="20">
        <v>9</v>
      </c>
      <c r="K1817" s="35">
        <v>7963166</v>
      </c>
      <c r="L1817" s="35">
        <v>1478473</v>
      </c>
      <c r="M1817" s="35">
        <v>1249310</v>
      </c>
      <c r="N1817" s="35">
        <v>1249310</v>
      </c>
      <c r="O1817" s="35">
        <v>2887328</v>
      </c>
      <c r="P1817" s="35">
        <v>13705201</v>
      </c>
      <c r="Q1817" s="35">
        <v>6565381</v>
      </c>
      <c r="R1817" s="35">
        <v>2640251</v>
      </c>
    </row>
    <row r="1818" spans="1:18" ht="13.5" customHeight="1">
      <c r="A1818" s="20">
        <v>1814</v>
      </c>
      <c r="B1818" s="45" t="s">
        <v>287</v>
      </c>
      <c r="C1818" s="44" t="s">
        <v>25</v>
      </c>
      <c r="D1818" s="45" t="s">
        <v>406</v>
      </c>
      <c r="E1818" s="20">
        <v>103</v>
      </c>
      <c r="F1818" s="20">
        <v>2016</v>
      </c>
      <c r="G1818" s="20">
        <v>4</v>
      </c>
      <c r="H1818" s="20" t="s">
        <v>209</v>
      </c>
      <c r="I1818" s="20" t="s">
        <v>46</v>
      </c>
      <c r="J1818" s="20">
        <v>12</v>
      </c>
      <c r="K1818" s="35">
        <v>10628183</v>
      </c>
      <c r="L1818" s="35">
        <v>2145772</v>
      </c>
      <c r="M1818" s="35">
        <v>1817797</v>
      </c>
      <c r="N1818" s="35">
        <v>1510644</v>
      </c>
      <c r="O1818" s="35">
        <v>2819986</v>
      </c>
      <c r="P1818" s="35">
        <v>14492410</v>
      </c>
      <c r="Q1818" s="35">
        <v>7091263</v>
      </c>
      <c r="R1818" s="35">
        <v>2640251</v>
      </c>
    </row>
    <row r="1819" spans="1:18" ht="13.5" customHeight="1">
      <c r="A1819" s="20">
        <v>1815</v>
      </c>
      <c r="B1819" s="45" t="s">
        <v>287</v>
      </c>
      <c r="C1819" s="44" t="s">
        <v>25</v>
      </c>
      <c r="D1819" s="45" t="s">
        <v>406</v>
      </c>
      <c r="E1819" s="20">
        <v>103</v>
      </c>
      <c r="F1819" s="20">
        <v>2017</v>
      </c>
      <c r="G1819" s="20">
        <v>1</v>
      </c>
      <c r="H1819" s="20" t="s">
        <v>210</v>
      </c>
      <c r="I1819" s="20" t="s">
        <v>43</v>
      </c>
      <c r="J1819" s="20">
        <v>3</v>
      </c>
      <c r="K1819" s="35">
        <v>2628854</v>
      </c>
      <c r="L1819" s="35">
        <v>715456</v>
      </c>
      <c r="M1819" s="35">
        <v>604560</v>
      </c>
      <c r="N1819" s="35">
        <v>604560</v>
      </c>
      <c r="O1819" s="35">
        <v>2871027</v>
      </c>
      <c r="P1819" s="35">
        <v>16893494</v>
      </c>
      <c r="Q1819" s="35">
        <v>8856967</v>
      </c>
      <c r="R1819" s="35">
        <v>2640251</v>
      </c>
    </row>
    <row r="1820" spans="1:18" ht="13.5" customHeight="1">
      <c r="A1820" s="20">
        <v>1816</v>
      </c>
      <c r="B1820" s="45" t="s">
        <v>287</v>
      </c>
      <c r="C1820" s="44" t="s">
        <v>25</v>
      </c>
      <c r="D1820" s="45" t="s">
        <v>406</v>
      </c>
      <c r="E1820" s="20">
        <v>103</v>
      </c>
      <c r="F1820" s="20">
        <v>2017</v>
      </c>
      <c r="G1820" s="20">
        <v>2</v>
      </c>
      <c r="H1820" s="20" t="s">
        <v>212</v>
      </c>
      <c r="I1820" s="20" t="s">
        <v>44</v>
      </c>
      <c r="J1820" s="20">
        <v>6</v>
      </c>
      <c r="K1820" s="35">
        <v>6519540</v>
      </c>
      <c r="L1820" s="35">
        <v>1477832</v>
      </c>
      <c r="M1820" s="35">
        <v>1248768</v>
      </c>
      <c r="N1820" s="35">
        <v>1248768</v>
      </c>
      <c r="O1820" s="35">
        <v>3019777</v>
      </c>
      <c r="P1820" s="35">
        <v>17110289</v>
      </c>
      <c r="Q1820" s="35">
        <v>8429554</v>
      </c>
      <c r="R1820" s="35">
        <v>2640251</v>
      </c>
    </row>
    <row r="1821" spans="1:18" ht="13.5" customHeight="1">
      <c r="A1821" s="20">
        <v>1817</v>
      </c>
      <c r="B1821" s="45" t="s">
        <v>287</v>
      </c>
      <c r="C1821" s="44" t="s">
        <v>25</v>
      </c>
      <c r="D1821" s="45" t="s">
        <v>406</v>
      </c>
      <c r="E1821" s="20">
        <v>103</v>
      </c>
      <c r="F1821" s="20">
        <v>2017</v>
      </c>
      <c r="G1821" s="20">
        <v>3</v>
      </c>
      <c r="H1821" s="20" t="s">
        <v>213</v>
      </c>
      <c r="I1821" s="20" t="s">
        <v>51</v>
      </c>
      <c r="J1821" s="20">
        <v>9</v>
      </c>
      <c r="K1821" s="35">
        <v>9280172</v>
      </c>
      <c r="L1821" s="35">
        <v>2002088</v>
      </c>
      <c r="M1821" s="35">
        <v>1691764</v>
      </c>
      <c r="N1821" s="35">
        <v>1691764</v>
      </c>
      <c r="O1821" s="35">
        <v>2962465</v>
      </c>
      <c r="P1821" s="35">
        <v>16533751</v>
      </c>
      <c r="Q1821" s="35">
        <v>7832460</v>
      </c>
      <c r="R1821" s="35">
        <v>2640251</v>
      </c>
    </row>
    <row r="1822" spans="1:18" ht="13.5" customHeight="1">
      <c r="A1822" s="20">
        <v>1818</v>
      </c>
      <c r="B1822" s="45" t="s">
        <v>287</v>
      </c>
      <c r="C1822" s="44" t="s">
        <v>25</v>
      </c>
      <c r="D1822" s="45" t="s">
        <v>406</v>
      </c>
      <c r="E1822" s="20">
        <v>103</v>
      </c>
      <c r="F1822" s="20">
        <v>2018</v>
      </c>
      <c r="G1822" s="20">
        <v>1</v>
      </c>
      <c r="H1822" s="20" t="s">
        <v>257</v>
      </c>
      <c r="I1822" s="20" t="s">
        <v>43</v>
      </c>
      <c r="J1822" s="20">
        <v>3</v>
      </c>
      <c r="K1822" s="35">
        <v>4983931</v>
      </c>
      <c r="L1822" s="35">
        <v>889901</v>
      </c>
      <c r="M1822" s="35">
        <v>751966</v>
      </c>
      <c r="N1822" s="35">
        <v>751966</v>
      </c>
      <c r="O1822" s="35">
        <v>3066142</v>
      </c>
      <c r="P1822" s="35">
        <v>19358296</v>
      </c>
      <c r="Q1822" s="35">
        <v>9027537</v>
      </c>
      <c r="R1822" s="35">
        <v>2640251</v>
      </c>
    </row>
    <row r="1823" spans="1:18" ht="13.5" customHeight="1">
      <c r="A1823" s="20">
        <v>1819</v>
      </c>
      <c r="B1823" s="45" t="s">
        <v>287</v>
      </c>
      <c r="C1823" s="44" t="s">
        <v>25</v>
      </c>
      <c r="D1823" s="45" t="s">
        <v>406</v>
      </c>
      <c r="E1823" s="20">
        <v>103</v>
      </c>
      <c r="F1823" s="20">
        <v>2018</v>
      </c>
      <c r="G1823" s="20">
        <v>2</v>
      </c>
      <c r="H1823" s="20" t="s">
        <v>264</v>
      </c>
      <c r="I1823" s="20" t="s">
        <v>44</v>
      </c>
      <c r="J1823" s="20">
        <v>6</v>
      </c>
      <c r="K1823" s="37">
        <v>7241484</v>
      </c>
      <c r="L1823" s="37">
        <v>1785069</v>
      </c>
      <c r="M1823" s="37">
        <v>1508383</v>
      </c>
      <c r="N1823" s="37"/>
      <c r="O1823" s="37">
        <v>3080271</v>
      </c>
      <c r="P1823" s="37">
        <v>19433150</v>
      </c>
      <c r="Q1823" s="37">
        <v>8696539</v>
      </c>
      <c r="R1823" s="37">
        <v>2640251</v>
      </c>
    </row>
    <row r="1824" spans="1:18" ht="13.5" customHeight="1">
      <c r="A1824" s="20">
        <v>1820</v>
      </c>
      <c r="B1824" s="45" t="s">
        <v>287</v>
      </c>
      <c r="C1824" s="44" t="s">
        <v>25</v>
      </c>
      <c r="D1824" s="45" t="s">
        <v>406</v>
      </c>
      <c r="E1824" s="20">
        <v>103</v>
      </c>
      <c r="F1824" s="20">
        <v>2018</v>
      </c>
      <c r="G1824" s="20">
        <v>3</v>
      </c>
      <c r="H1824" s="20" t="s">
        <v>256</v>
      </c>
      <c r="I1824" s="20" t="s">
        <v>51</v>
      </c>
      <c r="J1824" s="20">
        <v>9</v>
      </c>
      <c r="K1824" s="37">
        <v>3218350</v>
      </c>
      <c r="L1824" s="37">
        <v>109105</v>
      </c>
      <c r="M1824" s="37">
        <v>92194</v>
      </c>
      <c r="N1824" s="37"/>
      <c r="O1824" s="37">
        <v>2992672</v>
      </c>
      <c r="P1824" s="37">
        <v>19417207</v>
      </c>
      <c r="Q1824" s="37">
        <v>8588401</v>
      </c>
      <c r="R1824" s="37">
        <v>2640251</v>
      </c>
    </row>
    <row r="1825" spans="1:18" ht="13.5" customHeight="1">
      <c r="A1825" s="20">
        <v>1821</v>
      </c>
      <c r="B1825" s="45" t="s">
        <v>287</v>
      </c>
      <c r="C1825" s="44" t="s">
        <v>25</v>
      </c>
      <c r="D1825" s="45" t="s">
        <v>406</v>
      </c>
      <c r="E1825" s="20">
        <v>103</v>
      </c>
      <c r="F1825" s="20">
        <v>2018</v>
      </c>
      <c r="G1825" s="20">
        <v>4</v>
      </c>
      <c r="H1825" s="20" t="s">
        <v>265</v>
      </c>
      <c r="I1825" s="20" t="s">
        <v>46</v>
      </c>
      <c r="J1825" s="20">
        <v>12</v>
      </c>
      <c r="K1825" s="37">
        <v>14346488</v>
      </c>
      <c r="L1825" s="37">
        <v>2685661</v>
      </c>
      <c r="M1825" s="37">
        <v>2036704</v>
      </c>
      <c r="N1825" s="37">
        <v>3245586</v>
      </c>
      <c r="O1825" s="37">
        <v>4158807</v>
      </c>
      <c r="P1825" s="37">
        <v>22430518</v>
      </c>
      <c r="Q1825" s="37">
        <v>10005963</v>
      </c>
      <c r="R1825" s="37">
        <v>2640251</v>
      </c>
    </row>
    <row r="1826" spans="1:18" ht="13.5" customHeight="1">
      <c r="A1826" s="20">
        <v>1822</v>
      </c>
      <c r="B1826" s="45" t="s">
        <v>287</v>
      </c>
      <c r="C1826" s="44" t="s">
        <v>25</v>
      </c>
      <c r="D1826" s="45" t="s">
        <v>406</v>
      </c>
      <c r="E1826" s="20">
        <v>103</v>
      </c>
      <c r="F1826" s="20">
        <v>2019</v>
      </c>
      <c r="G1826" s="20">
        <v>1</v>
      </c>
      <c r="H1826" s="20" t="s">
        <v>277</v>
      </c>
      <c r="I1826" s="20" t="s">
        <v>43</v>
      </c>
      <c r="J1826" s="20">
        <v>3</v>
      </c>
      <c r="K1826" s="37">
        <v>6799814</v>
      </c>
      <c r="L1826" s="37">
        <v>1005406</v>
      </c>
      <c r="M1826" s="37">
        <v>849568</v>
      </c>
      <c r="N1826" s="37"/>
      <c r="O1826" s="37">
        <v>4241297</v>
      </c>
      <c r="P1826" s="37">
        <v>24629684</v>
      </c>
      <c r="Q1826" s="37">
        <v>11352958</v>
      </c>
      <c r="R1826" s="37">
        <v>2640251</v>
      </c>
    </row>
    <row r="1827" spans="1:18" ht="13.5" customHeight="1">
      <c r="A1827" s="20">
        <v>1823</v>
      </c>
      <c r="B1827" s="45" t="s">
        <v>287</v>
      </c>
      <c r="C1827" s="44" t="s">
        <v>25</v>
      </c>
      <c r="D1827" s="45" t="s">
        <v>406</v>
      </c>
      <c r="E1827" s="20">
        <v>103</v>
      </c>
      <c r="F1827" s="20">
        <v>2019</v>
      </c>
      <c r="G1827" s="20">
        <v>2</v>
      </c>
      <c r="H1827" s="20" t="s">
        <v>278</v>
      </c>
      <c r="I1827" s="20" t="s">
        <v>44</v>
      </c>
      <c r="J1827" s="20">
        <v>6</v>
      </c>
      <c r="K1827" s="37">
        <v>10585269</v>
      </c>
      <c r="L1827" s="37">
        <v>1907526</v>
      </c>
      <c r="M1827" s="37">
        <v>1611860</v>
      </c>
      <c r="N1827" s="37"/>
      <c r="O1827" s="37">
        <v>4058480</v>
      </c>
      <c r="P1827" s="37">
        <v>25264574</v>
      </c>
      <c r="Q1827" s="37">
        <v>11322943</v>
      </c>
      <c r="R1827" s="37">
        <v>2640251</v>
      </c>
    </row>
    <row r="1828" spans="1:18" ht="13.5" customHeight="1">
      <c r="A1828" s="20">
        <v>1824</v>
      </c>
      <c r="B1828" s="45" t="s">
        <v>287</v>
      </c>
      <c r="C1828" s="44" t="s">
        <v>25</v>
      </c>
      <c r="D1828" s="45" t="s">
        <v>406</v>
      </c>
      <c r="E1828" s="20">
        <v>103</v>
      </c>
      <c r="F1828" s="20">
        <v>2019</v>
      </c>
      <c r="G1828" s="20">
        <v>3</v>
      </c>
      <c r="H1828" s="20" t="s">
        <v>279</v>
      </c>
      <c r="I1828" s="20" t="s">
        <v>51</v>
      </c>
      <c r="J1828" s="20">
        <v>9</v>
      </c>
      <c r="K1828" s="37">
        <v>15211159</v>
      </c>
      <c r="L1828" s="37">
        <v>2415290</v>
      </c>
      <c r="M1828" s="37">
        <v>2040920</v>
      </c>
      <c r="N1828" s="37"/>
      <c r="O1828" s="37">
        <v>3085570</v>
      </c>
      <c r="P1828" s="37">
        <v>25138117</v>
      </c>
      <c r="Q1828" s="37">
        <v>10797427</v>
      </c>
      <c r="R1828" s="37">
        <v>2640251</v>
      </c>
    </row>
    <row r="1829" spans="1:18" ht="13.5" customHeight="1">
      <c r="A1829" s="20">
        <v>1825</v>
      </c>
      <c r="B1829" s="45" t="s">
        <v>287</v>
      </c>
      <c r="C1829" s="44" t="s">
        <v>25</v>
      </c>
      <c r="D1829" s="45" t="s">
        <v>406</v>
      </c>
      <c r="E1829" s="20">
        <v>103</v>
      </c>
      <c r="F1829" s="20">
        <v>2019</v>
      </c>
      <c r="G1829" s="20">
        <v>4</v>
      </c>
      <c r="H1829" s="20" t="s">
        <v>281</v>
      </c>
      <c r="I1829" s="20" t="s">
        <v>46</v>
      </c>
      <c r="J1829" s="20">
        <v>12</v>
      </c>
      <c r="K1829" s="37">
        <v>3271859</v>
      </c>
      <c r="L1829" s="37">
        <v>1745399</v>
      </c>
      <c r="M1829" s="37">
        <v>1474863</v>
      </c>
      <c r="N1829" s="37">
        <v>1474863</v>
      </c>
      <c r="O1829" s="37">
        <v>3030737</v>
      </c>
      <c r="P1829" s="37">
        <v>25517016</v>
      </c>
      <c r="Q1829" s="37">
        <v>10260543</v>
      </c>
      <c r="R1829" s="37">
        <v>2640251</v>
      </c>
    </row>
    <row r="1830" spans="1:18" ht="13.5" customHeight="1">
      <c r="A1830" s="20">
        <v>1826</v>
      </c>
      <c r="B1830" s="45" t="s">
        <v>287</v>
      </c>
      <c r="C1830" s="44" t="s">
        <v>25</v>
      </c>
      <c r="D1830" s="45" t="s">
        <v>406</v>
      </c>
      <c r="E1830" s="20">
        <v>103</v>
      </c>
      <c r="F1830" s="46">
        <v>2020</v>
      </c>
      <c r="G1830" s="46">
        <v>1</v>
      </c>
      <c r="H1830" s="47" t="s">
        <v>309</v>
      </c>
      <c r="I1830" s="47" t="s">
        <v>43</v>
      </c>
      <c r="J1830" s="46">
        <v>3</v>
      </c>
      <c r="K1830" s="37"/>
      <c r="L1830" s="37">
        <v>1252240</v>
      </c>
      <c r="M1830" s="37">
        <v>1058143</v>
      </c>
      <c r="N1830" s="37"/>
      <c r="O1830" s="37">
        <v>3039428</v>
      </c>
      <c r="P1830" s="37">
        <v>28355877</v>
      </c>
      <c r="Q1830" s="37">
        <v>13214699</v>
      </c>
      <c r="R1830" s="37">
        <v>2640251</v>
      </c>
    </row>
    <row r="1831" spans="1:18" ht="13.5" customHeight="1">
      <c r="A1831" s="20">
        <v>1827</v>
      </c>
      <c r="B1831" s="45" t="s">
        <v>287</v>
      </c>
      <c r="C1831" s="44" t="s">
        <v>25</v>
      </c>
      <c r="D1831" s="45" t="s">
        <v>406</v>
      </c>
      <c r="E1831" s="20">
        <v>103</v>
      </c>
      <c r="F1831" s="46">
        <v>2020</v>
      </c>
      <c r="G1831" s="46">
        <v>2</v>
      </c>
      <c r="H1831" s="47" t="s">
        <v>310</v>
      </c>
      <c r="I1831" s="47" t="s">
        <v>44</v>
      </c>
      <c r="J1831" s="46">
        <v>6</v>
      </c>
      <c r="K1831" s="37"/>
      <c r="L1831" s="37">
        <v>1849897</v>
      </c>
      <c r="M1831" s="37">
        <v>1563163</v>
      </c>
      <c r="N1831" s="37"/>
      <c r="O1831" s="37">
        <v>2979928</v>
      </c>
      <c r="P1831" s="37">
        <v>28996437</v>
      </c>
      <c r="Q1831" s="37">
        <v>14142317</v>
      </c>
      <c r="R1831" s="37">
        <v>2640251</v>
      </c>
    </row>
    <row r="1832" spans="1:18" ht="13.5" customHeight="1">
      <c r="A1832" s="20">
        <v>1828</v>
      </c>
      <c r="B1832" s="45" t="s">
        <v>287</v>
      </c>
      <c r="C1832" s="44" t="s">
        <v>25</v>
      </c>
      <c r="D1832" s="45" t="s">
        <v>406</v>
      </c>
      <c r="E1832" s="20">
        <v>103</v>
      </c>
      <c r="F1832" s="46">
        <v>2020</v>
      </c>
      <c r="G1832" s="46">
        <v>3</v>
      </c>
      <c r="H1832" s="47" t="s">
        <v>311</v>
      </c>
      <c r="I1832" s="47" t="s">
        <v>51</v>
      </c>
      <c r="J1832" s="46">
        <v>9</v>
      </c>
      <c r="K1832" s="37">
        <v>15637945</v>
      </c>
      <c r="L1832" s="37">
        <v>1321382</v>
      </c>
      <c r="M1832" s="37">
        <v>1116568</v>
      </c>
      <c r="N1832" s="37"/>
      <c r="O1832" s="37">
        <v>2979660</v>
      </c>
      <c r="P1832" s="37">
        <v>30020570</v>
      </c>
      <c r="Q1832" s="37">
        <v>15613043</v>
      </c>
      <c r="R1832" s="37">
        <v>2640251</v>
      </c>
    </row>
    <row r="1833" spans="1:18" ht="13.5" customHeight="1">
      <c r="A1833" s="20">
        <v>1829</v>
      </c>
      <c r="B1833" s="45" t="s">
        <v>292</v>
      </c>
      <c r="C1833" s="44" t="s">
        <v>26</v>
      </c>
      <c r="D1833" s="45" t="s">
        <v>407</v>
      </c>
      <c r="E1833" s="20">
        <v>104</v>
      </c>
      <c r="F1833" s="20">
        <v>2015</v>
      </c>
      <c r="G1833" s="20">
        <v>1</v>
      </c>
      <c r="H1833" s="20" t="s">
        <v>202</v>
      </c>
      <c r="I1833" s="54" t="s">
        <v>43</v>
      </c>
      <c r="J1833" s="20">
        <v>3</v>
      </c>
      <c r="K1833" s="35">
        <v>2873285</v>
      </c>
      <c r="L1833" s="35">
        <v>695909</v>
      </c>
      <c r="M1833" s="35">
        <v>473218</v>
      </c>
      <c r="N1833" s="35">
        <v>473218</v>
      </c>
      <c r="O1833" s="35">
        <v>7342947</v>
      </c>
      <c r="P1833" s="35">
        <v>13524087</v>
      </c>
      <c r="Q1833" s="35">
        <v>6743562</v>
      </c>
      <c r="R1833" s="35">
        <v>1324719</v>
      </c>
    </row>
    <row r="1834" spans="1:18" ht="13.5" customHeight="1">
      <c r="A1834" s="20">
        <v>1830</v>
      </c>
      <c r="B1834" s="45" t="s">
        <v>292</v>
      </c>
      <c r="C1834" s="44" t="s">
        <v>26</v>
      </c>
      <c r="D1834" s="45" t="s">
        <v>407</v>
      </c>
      <c r="E1834" s="20">
        <v>104</v>
      </c>
      <c r="F1834" s="20">
        <v>2015</v>
      </c>
      <c r="G1834" s="20">
        <v>2</v>
      </c>
      <c r="H1834" s="20" t="s">
        <v>203</v>
      </c>
      <c r="I1834" s="54" t="s">
        <v>44</v>
      </c>
      <c r="J1834" s="20">
        <v>6</v>
      </c>
      <c r="K1834" s="35">
        <v>6605763</v>
      </c>
      <c r="L1834" s="35">
        <v>1518103</v>
      </c>
      <c r="M1834" s="35">
        <v>1032311</v>
      </c>
      <c r="N1834" s="35">
        <v>1032311</v>
      </c>
      <c r="O1834" s="35">
        <v>6840800</v>
      </c>
      <c r="P1834" s="35">
        <v>16242984</v>
      </c>
      <c r="Q1834" s="35">
        <v>10228087</v>
      </c>
      <c r="R1834" s="35">
        <v>1324719</v>
      </c>
    </row>
    <row r="1835" spans="1:18" ht="13.5" customHeight="1">
      <c r="A1835" s="20">
        <v>1831</v>
      </c>
      <c r="B1835" s="45" t="s">
        <v>292</v>
      </c>
      <c r="C1835" s="44" t="s">
        <v>26</v>
      </c>
      <c r="D1835" s="45" t="s">
        <v>407</v>
      </c>
      <c r="E1835" s="20">
        <v>104</v>
      </c>
      <c r="F1835" s="20">
        <v>2015</v>
      </c>
      <c r="G1835" s="20">
        <v>3</v>
      </c>
      <c r="H1835" s="20" t="s">
        <v>204</v>
      </c>
      <c r="I1835" s="54" t="s">
        <v>51</v>
      </c>
      <c r="J1835" s="20">
        <v>9</v>
      </c>
      <c r="K1835" s="35">
        <v>10192301</v>
      </c>
      <c r="L1835" s="35">
        <v>2380031</v>
      </c>
      <c r="M1835" s="35">
        <v>1618421</v>
      </c>
      <c r="N1835" s="35">
        <v>1618421</v>
      </c>
      <c r="O1835" s="35">
        <v>7061667</v>
      </c>
      <c r="P1835" s="35">
        <v>16650482</v>
      </c>
      <c r="Q1835" s="35">
        <v>10049474</v>
      </c>
      <c r="R1835" s="35">
        <v>1324719</v>
      </c>
    </row>
    <row r="1836" spans="1:18" ht="13.5" customHeight="1">
      <c r="A1836" s="20">
        <v>1832</v>
      </c>
      <c r="B1836" s="45" t="s">
        <v>292</v>
      </c>
      <c r="C1836" s="44" t="s">
        <v>26</v>
      </c>
      <c r="D1836" s="45" t="s">
        <v>407</v>
      </c>
      <c r="E1836" s="20">
        <v>104</v>
      </c>
      <c r="F1836" s="20">
        <v>2015</v>
      </c>
      <c r="G1836" s="20">
        <v>4</v>
      </c>
      <c r="H1836" s="20" t="s">
        <v>205</v>
      </c>
      <c r="I1836" s="54" t="s">
        <v>46</v>
      </c>
      <c r="J1836" s="20">
        <v>12</v>
      </c>
      <c r="K1836" s="35">
        <v>16178197</v>
      </c>
      <c r="L1836" s="35">
        <v>3017564</v>
      </c>
      <c r="M1836" s="35">
        <v>2105646</v>
      </c>
      <c r="N1836" s="35">
        <v>2105646</v>
      </c>
      <c r="O1836" s="35">
        <v>6759039</v>
      </c>
      <c r="P1836" s="35">
        <v>16294826</v>
      </c>
      <c r="Q1836" s="35">
        <v>9206593</v>
      </c>
      <c r="R1836" s="35">
        <v>1324719</v>
      </c>
    </row>
    <row r="1837" spans="1:18" ht="13.5" customHeight="1">
      <c r="A1837" s="20">
        <v>1833</v>
      </c>
      <c r="B1837" s="45" t="s">
        <v>292</v>
      </c>
      <c r="C1837" s="44" t="s">
        <v>26</v>
      </c>
      <c r="D1837" s="45" t="s">
        <v>407</v>
      </c>
      <c r="E1837" s="20">
        <v>104</v>
      </c>
      <c r="F1837" s="20">
        <v>2016</v>
      </c>
      <c r="G1837" s="20">
        <v>1</v>
      </c>
      <c r="H1837" s="20" t="s">
        <v>206</v>
      </c>
      <c r="I1837" s="54" t="s">
        <v>43</v>
      </c>
      <c r="J1837" s="20">
        <v>3</v>
      </c>
      <c r="K1837" s="35">
        <v>4460802</v>
      </c>
      <c r="L1837" s="35">
        <v>953262</v>
      </c>
      <c r="M1837" s="35">
        <v>648218</v>
      </c>
      <c r="N1837" s="35">
        <v>648218</v>
      </c>
      <c r="O1837" s="35">
        <v>6703272</v>
      </c>
      <c r="P1837" s="35">
        <v>16856921</v>
      </c>
      <c r="Q1837" s="35">
        <v>9120471</v>
      </c>
      <c r="R1837" s="35">
        <v>1324719</v>
      </c>
    </row>
    <row r="1838" spans="1:18" ht="13.5" customHeight="1">
      <c r="A1838" s="20">
        <v>1834</v>
      </c>
      <c r="B1838" s="45" t="s">
        <v>292</v>
      </c>
      <c r="C1838" s="44" t="s">
        <v>26</v>
      </c>
      <c r="D1838" s="45" t="s">
        <v>407</v>
      </c>
      <c r="E1838" s="20">
        <v>104</v>
      </c>
      <c r="F1838" s="20">
        <v>2016</v>
      </c>
      <c r="G1838" s="20">
        <v>2</v>
      </c>
      <c r="H1838" s="20" t="s">
        <v>207</v>
      </c>
      <c r="I1838" s="54" t="s">
        <v>44</v>
      </c>
      <c r="J1838" s="20">
        <v>6</v>
      </c>
      <c r="K1838" s="35">
        <v>8589786</v>
      </c>
      <c r="L1838" s="35">
        <v>1873348</v>
      </c>
      <c r="M1838" s="35">
        <v>1273877</v>
      </c>
      <c r="N1838" s="35">
        <v>1273877</v>
      </c>
      <c r="O1838" s="35">
        <v>6641777</v>
      </c>
      <c r="P1838" s="35">
        <v>19246464</v>
      </c>
      <c r="Q1838" s="35">
        <v>12341545</v>
      </c>
      <c r="R1838" s="35">
        <v>1324719</v>
      </c>
    </row>
    <row r="1839" spans="1:18" ht="13.5" customHeight="1">
      <c r="A1839" s="20">
        <v>1835</v>
      </c>
      <c r="B1839" s="45" t="s">
        <v>292</v>
      </c>
      <c r="C1839" s="44" t="s">
        <v>26</v>
      </c>
      <c r="D1839" s="45" t="s">
        <v>407</v>
      </c>
      <c r="E1839" s="20">
        <v>104</v>
      </c>
      <c r="F1839" s="20">
        <v>2016</v>
      </c>
      <c r="G1839" s="20">
        <v>3</v>
      </c>
      <c r="H1839" s="20" t="s">
        <v>208</v>
      </c>
      <c r="I1839" s="54" t="s">
        <v>45</v>
      </c>
      <c r="J1839" s="20">
        <v>9</v>
      </c>
      <c r="K1839" s="35">
        <v>12794855</v>
      </c>
      <c r="L1839" s="35">
        <v>2592772</v>
      </c>
      <c r="M1839" s="35">
        <v>1763085</v>
      </c>
      <c r="N1839" s="35">
        <v>1763085</v>
      </c>
      <c r="O1839" s="35">
        <v>6377140</v>
      </c>
      <c r="P1839" s="35">
        <v>25138578</v>
      </c>
      <c r="Q1839" s="35">
        <v>17744451</v>
      </c>
      <c r="R1839" s="35">
        <v>1324719</v>
      </c>
    </row>
    <row r="1840" spans="1:18" ht="13.5" customHeight="1">
      <c r="A1840" s="20">
        <v>1836</v>
      </c>
      <c r="B1840" s="45" t="s">
        <v>292</v>
      </c>
      <c r="C1840" s="44" t="s">
        <v>26</v>
      </c>
      <c r="D1840" s="45" t="s">
        <v>407</v>
      </c>
      <c r="E1840" s="20">
        <v>104</v>
      </c>
      <c r="F1840" s="20">
        <v>2016</v>
      </c>
      <c r="G1840" s="20">
        <v>4</v>
      </c>
      <c r="H1840" s="20" t="s">
        <v>209</v>
      </c>
      <c r="I1840" s="20" t="s">
        <v>46</v>
      </c>
      <c r="J1840" s="20">
        <v>12</v>
      </c>
      <c r="K1840" s="35">
        <v>18291792</v>
      </c>
      <c r="L1840" s="35">
        <v>3516331</v>
      </c>
      <c r="M1840" s="35">
        <v>2415183</v>
      </c>
      <c r="N1840" s="35">
        <v>2415183</v>
      </c>
      <c r="O1840" s="35">
        <v>6346688</v>
      </c>
      <c r="P1840" s="35">
        <v>24603267</v>
      </c>
      <c r="Q1840" s="35">
        <v>16557040</v>
      </c>
      <c r="R1840" s="35">
        <v>1324719</v>
      </c>
    </row>
    <row r="1841" spans="1:18" ht="13.5" customHeight="1">
      <c r="A1841" s="20">
        <v>1837</v>
      </c>
      <c r="B1841" s="45" t="s">
        <v>292</v>
      </c>
      <c r="C1841" s="44" t="s">
        <v>26</v>
      </c>
      <c r="D1841" s="45" t="s">
        <v>407</v>
      </c>
      <c r="E1841" s="20">
        <v>104</v>
      </c>
      <c r="F1841" s="20">
        <v>2017</v>
      </c>
      <c r="G1841" s="20">
        <v>1</v>
      </c>
      <c r="H1841" s="20" t="s">
        <v>210</v>
      </c>
      <c r="I1841" s="20" t="s">
        <v>43</v>
      </c>
      <c r="J1841" s="20">
        <v>3</v>
      </c>
      <c r="K1841" s="35">
        <v>6461172</v>
      </c>
      <c r="L1841" s="35">
        <v>1173201</v>
      </c>
      <c r="M1841" s="35">
        <v>797777</v>
      </c>
      <c r="N1841" s="35">
        <v>797777</v>
      </c>
      <c r="O1841" s="35">
        <v>7719655</v>
      </c>
      <c r="P1841" s="35">
        <v>25015027</v>
      </c>
      <c r="Q1841" s="35">
        <v>16171024</v>
      </c>
      <c r="R1841" s="35">
        <v>1324719</v>
      </c>
    </row>
    <row r="1842" spans="1:18" ht="13.5" customHeight="1">
      <c r="A1842" s="20">
        <v>1838</v>
      </c>
      <c r="B1842" s="45" t="s">
        <v>292</v>
      </c>
      <c r="C1842" s="44" t="s">
        <v>26</v>
      </c>
      <c r="D1842" s="45" t="s">
        <v>407</v>
      </c>
      <c r="E1842" s="20">
        <v>104</v>
      </c>
      <c r="F1842" s="20">
        <v>2017</v>
      </c>
      <c r="G1842" s="20">
        <v>2</v>
      </c>
      <c r="H1842" s="20" t="s">
        <v>212</v>
      </c>
      <c r="I1842" s="20" t="s">
        <v>44</v>
      </c>
      <c r="J1842" s="20">
        <v>6</v>
      </c>
      <c r="K1842" s="35">
        <v>12723221</v>
      </c>
      <c r="L1842" s="35">
        <v>2879751</v>
      </c>
      <c r="M1842" s="35">
        <v>1958231</v>
      </c>
      <c r="N1842" s="35">
        <v>1958231</v>
      </c>
      <c r="O1842" s="35">
        <v>8251434</v>
      </c>
      <c r="P1842" s="35">
        <v>24217472</v>
      </c>
      <c r="Q1842" s="35">
        <v>16067622</v>
      </c>
      <c r="R1842" s="35">
        <v>1324719</v>
      </c>
    </row>
    <row r="1843" spans="1:18" ht="13.5" customHeight="1">
      <c r="A1843" s="20">
        <v>1839</v>
      </c>
      <c r="B1843" s="45" t="s">
        <v>292</v>
      </c>
      <c r="C1843" s="44" t="s">
        <v>26</v>
      </c>
      <c r="D1843" s="45" t="s">
        <v>407</v>
      </c>
      <c r="E1843" s="20">
        <v>104</v>
      </c>
      <c r="F1843" s="20">
        <v>2017</v>
      </c>
      <c r="G1843" s="20">
        <v>3</v>
      </c>
      <c r="H1843" s="20" t="s">
        <v>213</v>
      </c>
      <c r="I1843" s="20" t="s">
        <v>51</v>
      </c>
      <c r="J1843" s="20">
        <v>9</v>
      </c>
      <c r="K1843" s="35">
        <v>20172340</v>
      </c>
      <c r="L1843" s="35">
        <v>5962069</v>
      </c>
      <c r="M1843" s="35">
        <v>4054207</v>
      </c>
      <c r="N1843" s="35">
        <v>4054207</v>
      </c>
      <c r="O1843" s="35">
        <v>8844271</v>
      </c>
      <c r="P1843" s="35">
        <v>26837931</v>
      </c>
      <c r="Q1843" s="35">
        <v>16592105</v>
      </c>
      <c r="R1843" s="35">
        <v>1324719</v>
      </c>
    </row>
    <row r="1844" spans="1:18" ht="13.5" customHeight="1">
      <c r="A1844" s="20">
        <v>1840</v>
      </c>
      <c r="B1844" s="45" t="s">
        <v>292</v>
      </c>
      <c r="C1844" s="44" t="s">
        <v>26</v>
      </c>
      <c r="D1844" s="45" t="s">
        <v>407</v>
      </c>
      <c r="E1844" s="20">
        <v>104</v>
      </c>
      <c r="F1844" s="20">
        <v>2017</v>
      </c>
      <c r="G1844" s="20">
        <v>4</v>
      </c>
      <c r="H1844" s="20" t="s">
        <v>211</v>
      </c>
      <c r="I1844" s="20" t="s">
        <v>46</v>
      </c>
      <c r="J1844" s="20">
        <v>12</v>
      </c>
      <c r="K1844" s="35">
        <v>27064325</v>
      </c>
      <c r="L1844" s="35">
        <v>7909488</v>
      </c>
      <c r="M1844" s="35">
        <v>5343592</v>
      </c>
      <c r="N1844" s="35">
        <v>5343592</v>
      </c>
      <c r="O1844" s="35">
        <v>9419203</v>
      </c>
      <c r="P1844" s="35">
        <v>30123247</v>
      </c>
      <c r="Q1844" s="35">
        <v>18588035</v>
      </c>
      <c r="R1844" s="35">
        <v>1324719</v>
      </c>
    </row>
    <row r="1845" spans="1:18" ht="13.5" customHeight="1">
      <c r="A1845" s="20">
        <v>1841</v>
      </c>
      <c r="B1845" s="45" t="s">
        <v>292</v>
      </c>
      <c r="C1845" s="44" t="s">
        <v>26</v>
      </c>
      <c r="D1845" s="45" t="s">
        <v>407</v>
      </c>
      <c r="E1845" s="20">
        <v>104</v>
      </c>
      <c r="F1845" s="20">
        <v>2018</v>
      </c>
      <c r="G1845" s="20">
        <v>1</v>
      </c>
      <c r="H1845" s="20" t="s">
        <v>257</v>
      </c>
      <c r="I1845" s="20" t="s">
        <v>43</v>
      </c>
      <c r="J1845" s="20">
        <v>3</v>
      </c>
      <c r="K1845" s="35">
        <v>6768231</v>
      </c>
      <c r="L1845" s="35">
        <v>1562420</v>
      </c>
      <c r="M1845" s="35">
        <v>1062446</v>
      </c>
      <c r="N1845" s="35">
        <v>1062446</v>
      </c>
      <c r="O1845" s="35">
        <v>9141690</v>
      </c>
      <c r="P1845" s="35">
        <v>31370292</v>
      </c>
      <c r="Q1845" s="35">
        <v>18772633</v>
      </c>
      <c r="R1845" s="35">
        <v>1324719</v>
      </c>
    </row>
    <row r="1846" spans="1:18" ht="13.5" customHeight="1">
      <c r="A1846" s="20">
        <v>1842</v>
      </c>
      <c r="B1846" s="45" t="s">
        <v>292</v>
      </c>
      <c r="C1846" s="44" t="s">
        <v>26</v>
      </c>
      <c r="D1846" s="45" t="s">
        <v>407</v>
      </c>
      <c r="E1846" s="20">
        <v>104</v>
      </c>
      <c r="F1846" s="20">
        <v>2018</v>
      </c>
      <c r="G1846" s="20">
        <v>2</v>
      </c>
      <c r="H1846" s="20" t="s">
        <v>264</v>
      </c>
      <c r="I1846" s="20" t="s">
        <v>44</v>
      </c>
      <c r="J1846" s="20">
        <v>6</v>
      </c>
      <c r="K1846" s="37">
        <v>12824088</v>
      </c>
      <c r="L1846" s="37">
        <v>3236868</v>
      </c>
      <c r="M1846" s="37">
        <v>2201070</v>
      </c>
      <c r="N1846" s="37">
        <v>2201070</v>
      </c>
      <c r="O1846" s="37">
        <v>9726454</v>
      </c>
      <c r="P1846" s="37">
        <v>29891039</v>
      </c>
      <c r="Q1846" s="37">
        <v>20128914</v>
      </c>
      <c r="R1846" s="37">
        <v>1324719</v>
      </c>
    </row>
    <row r="1847" spans="1:18" ht="13.5" customHeight="1">
      <c r="A1847" s="20">
        <v>1843</v>
      </c>
      <c r="B1847" s="45" t="s">
        <v>292</v>
      </c>
      <c r="C1847" s="44" t="s">
        <v>26</v>
      </c>
      <c r="D1847" s="45" t="s">
        <v>407</v>
      </c>
      <c r="E1847" s="20">
        <v>104</v>
      </c>
      <c r="F1847" s="20">
        <v>2018</v>
      </c>
      <c r="G1847" s="20">
        <v>3</v>
      </c>
      <c r="H1847" s="20" t="s">
        <v>256</v>
      </c>
      <c r="I1847" s="20" t="s">
        <v>51</v>
      </c>
      <c r="J1847" s="20">
        <v>9</v>
      </c>
      <c r="K1847" s="37">
        <v>5933899</v>
      </c>
      <c r="L1847" s="37">
        <v>2336813</v>
      </c>
      <c r="M1847" s="37">
        <v>1589033</v>
      </c>
      <c r="N1847" s="37">
        <v>1589033</v>
      </c>
      <c r="O1847" s="37">
        <v>9320421</v>
      </c>
      <c r="P1847" s="37">
        <v>31085833</v>
      </c>
      <c r="Q1847" s="37">
        <v>19734675</v>
      </c>
      <c r="R1847" s="37">
        <v>1324719</v>
      </c>
    </row>
    <row r="1848" spans="1:18" ht="13.5" customHeight="1">
      <c r="A1848" s="20">
        <v>1844</v>
      </c>
      <c r="B1848" s="45" t="s">
        <v>292</v>
      </c>
      <c r="C1848" s="44" t="s">
        <v>26</v>
      </c>
      <c r="D1848" s="45" t="s">
        <v>407</v>
      </c>
      <c r="E1848" s="20">
        <v>104</v>
      </c>
      <c r="F1848" s="20">
        <v>2018</v>
      </c>
      <c r="G1848" s="20">
        <v>4</v>
      </c>
      <c r="H1848" s="20" t="s">
        <v>265</v>
      </c>
      <c r="I1848" s="20" t="s">
        <v>46</v>
      </c>
      <c r="J1848" s="20">
        <v>12</v>
      </c>
      <c r="K1848" s="37">
        <v>25769352</v>
      </c>
      <c r="L1848" s="37">
        <v>6449385</v>
      </c>
      <c r="M1848" s="37">
        <v>4420217</v>
      </c>
      <c r="N1848" s="37">
        <v>4420217</v>
      </c>
      <c r="O1848" s="37">
        <v>11705283</v>
      </c>
      <c r="P1848" s="37">
        <v>30270429</v>
      </c>
      <c r="Q1848" s="37">
        <v>18376949</v>
      </c>
      <c r="R1848" s="37">
        <v>1324719</v>
      </c>
    </row>
    <row r="1849" spans="1:18" ht="13.5" customHeight="1">
      <c r="A1849" s="20">
        <v>1845</v>
      </c>
      <c r="B1849" s="45" t="s">
        <v>292</v>
      </c>
      <c r="C1849" s="44" t="s">
        <v>26</v>
      </c>
      <c r="D1849" s="45" t="s">
        <v>407</v>
      </c>
      <c r="E1849" s="20">
        <v>104</v>
      </c>
      <c r="F1849" s="20">
        <v>2019</v>
      </c>
      <c r="G1849" s="20">
        <v>1</v>
      </c>
      <c r="H1849" s="20" t="s">
        <v>277</v>
      </c>
      <c r="I1849" s="20" t="s">
        <v>43</v>
      </c>
      <c r="J1849" s="20">
        <v>3</v>
      </c>
      <c r="K1849" s="37">
        <v>6820437</v>
      </c>
      <c r="L1849" s="37">
        <v>1022145</v>
      </c>
      <c r="M1849" s="37">
        <v>694915</v>
      </c>
      <c r="N1849" s="37">
        <v>694915</v>
      </c>
      <c r="O1849" s="37">
        <v>11553109</v>
      </c>
      <c r="P1849" s="37">
        <v>30909865</v>
      </c>
      <c r="Q1849" s="37">
        <v>18321471</v>
      </c>
      <c r="R1849" s="37">
        <v>1324719</v>
      </c>
    </row>
    <row r="1850" spans="1:18" ht="13.5" customHeight="1">
      <c r="A1850" s="20">
        <v>1846</v>
      </c>
      <c r="B1850" s="45" t="s">
        <v>292</v>
      </c>
      <c r="C1850" s="44" t="s">
        <v>26</v>
      </c>
      <c r="D1850" s="45" t="s">
        <v>407</v>
      </c>
      <c r="E1850" s="20">
        <v>104</v>
      </c>
      <c r="F1850" s="20">
        <v>2019</v>
      </c>
      <c r="G1850" s="20">
        <v>2</v>
      </c>
      <c r="H1850" s="20" t="s">
        <v>278</v>
      </c>
      <c r="I1850" s="20" t="s">
        <v>44</v>
      </c>
      <c r="J1850" s="20">
        <v>6</v>
      </c>
      <c r="K1850" s="37">
        <v>12974892</v>
      </c>
      <c r="L1850" s="37">
        <v>2131632</v>
      </c>
      <c r="M1850" s="37">
        <v>1449509</v>
      </c>
      <c r="N1850" s="37">
        <v>1449509</v>
      </c>
      <c r="O1850" s="37">
        <v>11485333</v>
      </c>
      <c r="P1850" s="37">
        <v>30008471</v>
      </c>
      <c r="Q1850" s="37">
        <v>20214920</v>
      </c>
      <c r="R1850" s="37">
        <v>1324719</v>
      </c>
    </row>
    <row r="1851" spans="1:18" ht="13.5" customHeight="1">
      <c r="A1851" s="20">
        <v>1847</v>
      </c>
      <c r="B1851" s="45" t="s">
        <v>292</v>
      </c>
      <c r="C1851" s="44" t="s">
        <v>26</v>
      </c>
      <c r="D1851" s="45" t="s">
        <v>407</v>
      </c>
      <c r="E1851" s="20">
        <v>104</v>
      </c>
      <c r="F1851" s="20">
        <v>2019</v>
      </c>
      <c r="G1851" s="20">
        <v>3</v>
      </c>
      <c r="H1851" s="20" t="s">
        <v>279</v>
      </c>
      <c r="I1851" s="20" t="s">
        <v>51</v>
      </c>
      <c r="J1851" s="20">
        <v>9</v>
      </c>
      <c r="K1851" s="37">
        <v>21029378</v>
      </c>
      <c r="L1851" s="37">
        <v>2972905</v>
      </c>
      <c r="M1851" s="37">
        <v>2021575</v>
      </c>
      <c r="N1851" s="37">
        <v>2021575</v>
      </c>
      <c r="O1851" s="37">
        <v>12461583</v>
      </c>
      <c r="P1851" s="37">
        <v>30428166</v>
      </c>
      <c r="Q1851" s="37">
        <v>19162549</v>
      </c>
      <c r="R1851" s="37">
        <v>1324719</v>
      </c>
    </row>
    <row r="1852" spans="1:18" ht="13.5" customHeight="1">
      <c r="A1852" s="20">
        <v>1848</v>
      </c>
      <c r="B1852" s="45" t="s">
        <v>292</v>
      </c>
      <c r="C1852" s="44" t="s">
        <v>26</v>
      </c>
      <c r="D1852" s="45" t="s">
        <v>407</v>
      </c>
      <c r="E1852" s="20">
        <v>104</v>
      </c>
      <c r="F1852" s="20">
        <v>2019</v>
      </c>
      <c r="G1852" s="20">
        <v>4</v>
      </c>
      <c r="H1852" s="20" t="s">
        <v>281</v>
      </c>
      <c r="I1852" s="20" t="s">
        <v>46</v>
      </c>
      <c r="J1852" s="20">
        <v>12</v>
      </c>
      <c r="K1852" s="37">
        <v>27576182</v>
      </c>
      <c r="L1852" s="37">
        <v>2854630</v>
      </c>
      <c r="M1852" s="37">
        <v>1941148</v>
      </c>
      <c r="N1852" s="37">
        <v>1941148</v>
      </c>
      <c r="O1852" s="37">
        <v>14956839</v>
      </c>
      <c r="P1852" s="37">
        <v>34942400</v>
      </c>
      <c r="Q1852" s="37">
        <v>23757208</v>
      </c>
      <c r="R1852" s="37">
        <v>1324719</v>
      </c>
    </row>
    <row r="1853" spans="1:18" ht="13.5" customHeight="1">
      <c r="A1853" s="20">
        <v>1849</v>
      </c>
      <c r="B1853" s="45" t="s">
        <v>292</v>
      </c>
      <c r="C1853" s="44" t="s">
        <v>26</v>
      </c>
      <c r="D1853" s="45" t="s">
        <v>407</v>
      </c>
      <c r="E1853" s="20">
        <v>104</v>
      </c>
      <c r="F1853" s="46">
        <v>2020</v>
      </c>
      <c r="G1853" s="46">
        <v>1</v>
      </c>
      <c r="H1853" s="47" t="s">
        <v>309</v>
      </c>
      <c r="I1853" s="47" t="s">
        <v>43</v>
      </c>
      <c r="J1853" s="46">
        <v>3</v>
      </c>
      <c r="K1853" s="37"/>
      <c r="L1853" s="37">
        <v>923171</v>
      </c>
      <c r="M1853" s="37">
        <v>627756</v>
      </c>
      <c r="N1853" s="37">
        <v>627756</v>
      </c>
      <c r="O1853" s="37">
        <v>16411096</v>
      </c>
      <c r="P1853" s="37">
        <v>44783219</v>
      </c>
      <c r="Q1853" s="37">
        <v>33066177</v>
      </c>
      <c r="R1853" s="37">
        <v>1324719</v>
      </c>
    </row>
    <row r="1854" spans="1:18" ht="13.5" customHeight="1">
      <c r="A1854" s="20">
        <v>1850</v>
      </c>
      <c r="B1854" s="45" t="s">
        <v>292</v>
      </c>
      <c r="C1854" s="44" t="s">
        <v>26</v>
      </c>
      <c r="D1854" s="45" t="s">
        <v>407</v>
      </c>
      <c r="E1854" s="20">
        <v>104</v>
      </c>
      <c r="F1854" s="46">
        <v>2020</v>
      </c>
      <c r="G1854" s="46">
        <v>2</v>
      </c>
      <c r="H1854" s="47" t="s">
        <v>310</v>
      </c>
      <c r="I1854" s="47" t="s">
        <v>44</v>
      </c>
      <c r="J1854" s="46">
        <v>6</v>
      </c>
      <c r="K1854" s="37"/>
      <c r="L1854" s="37">
        <v>2278269</v>
      </c>
      <c r="M1854" s="37">
        <v>1487998</v>
      </c>
      <c r="N1854" s="37">
        <v>1487998</v>
      </c>
      <c r="O1854" s="37">
        <v>16407302</v>
      </c>
      <c r="P1854" s="37">
        <v>43534963</v>
      </c>
      <c r="Q1854" s="37">
        <v>30957680</v>
      </c>
      <c r="R1854" s="37">
        <v>1324719</v>
      </c>
    </row>
    <row r="1855" spans="1:18" ht="13.5" customHeight="1">
      <c r="A1855" s="20">
        <v>1851</v>
      </c>
      <c r="B1855" s="45" t="s">
        <v>292</v>
      </c>
      <c r="C1855" s="44" t="s">
        <v>26</v>
      </c>
      <c r="D1855" s="45" t="s">
        <v>407</v>
      </c>
      <c r="E1855" s="20">
        <v>104</v>
      </c>
      <c r="F1855" s="46">
        <v>2020</v>
      </c>
      <c r="G1855" s="46">
        <v>3</v>
      </c>
      <c r="H1855" s="47" t="s">
        <v>311</v>
      </c>
      <c r="I1855" s="47" t="s">
        <v>51</v>
      </c>
      <c r="J1855" s="46">
        <v>9</v>
      </c>
      <c r="K1855" s="37">
        <v>21872590</v>
      </c>
      <c r="L1855" s="37">
        <v>3467329</v>
      </c>
      <c r="M1855" s="37">
        <v>2289899</v>
      </c>
      <c r="N1855" s="37">
        <v>2289899</v>
      </c>
      <c r="O1855" s="37">
        <v>16355151</v>
      </c>
      <c r="P1855" s="37">
        <v>44360468</v>
      </c>
      <c r="Q1855" s="37">
        <v>32041059</v>
      </c>
      <c r="R1855" s="37">
        <v>1324719</v>
      </c>
    </row>
    <row r="1856" spans="1:18" ht="13.5" customHeight="1">
      <c r="A1856" s="20">
        <v>1852</v>
      </c>
      <c r="B1856" s="45" t="s">
        <v>188</v>
      </c>
      <c r="C1856" s="44" t="s">
        <v>27</v>
      </c>
      <c r="D1856" s="45" t="s">
        <v>408</v>
      </c>
      <c r="E1856" s="20">
        <v>105</v>
      </c>
      <c r="F1856" s="20">
        <v>2015</v>
      </c>
      <c r="G1856" s="20">
        <v>1</v>
      </c>
      <c r="H1856" s="20" t="s">
        <v>202</v>
      </c>
      <c r="I1856" s="54" t="s">
        <v>43</v>
      </c>
      <c r="J1856" s="20">
        <v>3</v>
      </c>
      <c r="K1856" s="35">
        <v>2001833</v>
      </c>
      <c r="L1856" s="35">
        <v>162115</v>
      </c>
      <c r="M1856" s="35">
        <v>162115</v>
      </c>
      <c r="N1856" s="35"/>
      <c r="O1856" s="35">
        <v>632282</v>
      </c>
      <c r="P1856" s="35">
        <v>7794520</v>
      </c>
      <c r="Q1856" s="35">
        <v>7372463</v>
      </c>
      <c r="R1856" s="35">
        <v>54000</v>
      </c>
    </row>
    <row r="1857" spans="1:18" ht="13.5" customHeight="1">
      <c r="A1857" s="20">
        <v>1853</v>
      </c>
      <c r="B1857" s="45" t="s">
        <v>188</v>
      </c>
      <c r="C1857" s="44" t="s">
        <v>27</v>
      </c>
      <c r="D1857" s="45" t="s">
        <v>408</v>
      </c>
      <c r="E1857" s="20">
        <v>105</v>
      </c>
      <c r="F1857" s="20">
        <v>2015</v>
      </c>
      <c r="G1857" s="20">
        <v>2</v>
      </c>
      <c r="H1857" s="20" t="s">
        <v>203</v>
      </c>
      <c r="I1857" s="54" t="s">
        <v>44</v>
      </c>
      <c r="J1857" s="20">
        <v>6</v>
      </c>
      <c r="K1857" s="35">
        <v>4031997</v>
      </c>
      <c r="L1857" s="35">
        <v>-54474</v>
      </c>
      <c r="M1857" s="35">
        <v>-54474</v>
      </c>
      <c r="N1857" s="35"/>
      <c r="O1857" s="35">
        <v>630080</v>
      </c>
      <c r="P1857" s="35">
        <v>6843911</v>
      </c>
      <c r="Q1857" s="35">
        <v>6638443</v>
      </c>
      <c r="R1857" s="35">
        <v>54000</v>
      </c>
    </row>
    <row r="1858" spans="1:18" ht="13.5" customHeight="1">
      <c r="A1858" s="20">
        <v>1854</v>
      </c>
      <c r="B1858" s="45" t="s">
        <v>188</v>
      </c>
      <c r="C1858" s="44" t="s">
        <v>27</v>
      </c>
      <c r="D1858" s="45" t="s">
        <v>408</v>
      </c>
      <c r="E1858" s="20">
        <v>105</v>
      </c>
      <c r="F1858" s="20">
        <v>2015</v>
      </c>
      <c r="G1858" s="20">
        <v>3</v>
      </c>
      <c r="H1858" s="20" t="s">
        <v>204</v>
      </c>
      <c r="I1858" s="54" t="s">
        <v>51</v>
      </c>
      <c r="J1858" s="20">
        <v>9</v>
      </c>
      <c r="K1858" s="35">
        <v>5323555</v>
      </c>
      <c r="L1858" s="35">
        <v>199329</v>
      </c>
      <c r="M1858" s="35">
        <v>199329</v>
      </c>
      <c r="N1858" s="35"/>
      <c r="O1858" s="35">
        <v>628357</v>
      </c>
      <c r="P1858" s="35">
        <v>8035652</v>
      </c>
      <c r="Q1858" s="35">
        <v>7576379</v>
      </c>
      <c r="R1858" s="35">
        <v>54000</v>
      </c>
    </row>
    <row r="1859" spans="1:18" ht="13.5" customHeight="1">
      <c r="A1859" s="20">
        <v>1855</v>
      </c>
      <c r="B1859" s="45" t="s">
        <v>188</v>
      </c>
      <c r="C1859" s="44" t="s">
        <v>27</v>
      </c>
      <c r="D1859" s="45" t="s">
        <v>408</v>
      </c>
      <c r="E1859" s="20">
        <v>105</v>
      </c>
      <c r="F1859" s="20">
        <v>2015</v>
      </c>
      <c r="G1859" s="20">
        <v>4</v>
      </c>
      <c r="H1859" s="20" t="s">
        <v>205</v>
      </c>
      <c r="I1859" s="20" t="s">
        <v>46</v>
      </c>
      <c r="J1859" s="20">
        <v>12</v>
      </c>
      <c r="K1859" s="35">
        <v>6303787</v>
      </c>
      <c r="L1859" s="35">
        <v>226107</v>
      </c>
      <c r="M1859" s="35">
        <v>18610</v>
      </c>
      <c r="N1859" s="35">
        <v>3685</v>
      </c>
      <c r="O1859" s="35">
        <v>642727</v>
      </c>
      <c r="P1859" s="35">
        <v>7918976</v>
      </c>
      <c r="Q1859" s="35">
        <v>7655349</v>
      </c>
      <c r="R1859" s="35">
        <v>54000</v>
      </c>
    </row>
    <row r="1860" spans="1:18" ht="13.5" customHeight="1">
      <c r="A1860" s="20">
        <v>1856</v>
      </c>
      <c r="B1860" s="45" t="s">
        <v>188</v>
      </c>
      <c r="C1860" s="44" t="s">
        <v>27</v>
      </c>
      <c r="D1860" s="45" t="s">
        <v>408</v>
      </c>
      <c r="E1860" s="20">
        <v>105</v>
      </c>
      <c r="F1860" s="20">
        <v>2016</v>
      </c>
      <c r="G1860" s="20">
        <v>1</v>
      </c>
      <c r="H1860" s="20" t="s">
        <v>206</v>
      </c>
      <c r="I1860" s="54" t="s">
        <v>43</v>
      </c>
      <c r="J1860" s="20">
        <v>3</v>
      </c>
      <c r="K1860" s="35">
        <v>1176499</v>
      </c>
      <c r="L1860" s="35">
        <v>129754</v>
      </c>
      <c r="M1860" s="35">
        <v>129754</v>
      </c>
      <c r="N1860" s="35"/>
      <c r="O1860" s="35">
        <v>686612</v>
      </c>
      <c r="P1860" s="35">
        <v>8799924</v>
      </c>
      <c r="Q1860" s="35">
        <v>8406543</v>
      </c>
      <c r="R1860" s="35">
        <v>54000</v>
      </c>
    </row>
    <row r="1861" spans="1:18" ht="13.5" customHeight="1">
      <c r="A1861" s="20">
        <v>1857</v>
      </c>
      <c r="B1861" s="45" t="s">
        <v>188</v>
      </c>
      <c r="C1861" s="44" t="s">
        <v>27</v>
      </c>
      <c r="D1861" s="45" t="s">
        <v>408</v>
      </c>
      <c r="E1861" s="20">
        <v>105</v>
      </c>
      <c r="F1861" s="20">
        <v>2016</v>
      </c>
      <c r="G1861" s="20">
        <v>2</v>
      </c>
      <c r="H1861" s="20" t="s">
        <v>207</v>
      </c>
      <c r="I1861" s="54" t="s">
        <v>44</v>
      </c>
      <c r="J1861" s="20">
        <v>6</v>
      </c>
      <c r="K1861" s="35">
        <v>2824905</v>
      </c>
      <c r="L1861" s="35">
        <v>-32118</v>
      </c>
      <c r="M1861" s="35">
        <v>-32117</v>
      </c>
      <c r="N1861" s="35"/>
      <c r="O1861" s="35">
        <v>688719</v>
      </c>
      <c r="P1861" s="35">
        <v>10371450</v>
      </c>
      <c r="Q1861" s="35">
        <v>10139940</v>
      </c>
      <c r="R1861" s="35">
        <v>54000</v>
      </c>
    </row>
    <row r="1862" spans="1:18" ht="13.5" customHeight="1">
      <c r="A1862" s="20">
        <v>1858</v>
      </c>
      <c r="B1862" s="45" t="s">
        <v>188</v>
      </c>
      <c r="C1862" s="44" t="s">
        <v>27</v>
      </c>
      <c r="D1862" s="45" t="s">
        <v>408</v>
      </c>
      <c r="E1862" s="20">
        <v>105</v>
      </c>
      <c r="F1862" s="20">
        <v>2016</v>
      </c>
      <c r="G1862" s="20">
        <v>3</v>
      </c>
      <c r="H1862" s="20" t="s">
        <v>208</v>
      </c>
      <c r="I1862" s="54" t="s">
        <v>45</v>
      </c>
      <c r="J1862" s="20">
        <v>9</v>
      </c>
      <c r="K1862" s="35">
        <v>5105411</v>
      </c>
      <c r="L1862" s="35">
        <v>615751</v>
      </c>
      <c r="M1862" s="35">
        <v>615751</v>
      </c>
      <c r="N1862" s="35"/>
      <c r="O1862" s="35">
        <v>690881</v>
      </c>
      <c r="P1862" s="35">
        <v>11273234</v>
      </c>
      <c r="Q1862" s="35">
        <v>10393856</v>
      </c>
      <c r="R1862" s="35">
        <v>54000</v>
      </c>
    </row>
    <row r="1863" spans="1:18" ht="13.5" customHeight="1">
      <c r="A1863" s="20">
        <v>1859</v>
      </c>
      <c r="B1863" s="45" t="s">
        <v>188</v>
      </c>
      <c r="C1863" s="44" t="s">
        <v>27</v>
      </c>
      <c r="D1863" s="45" t="s">
        <v>408</v>
      </c>
      <c r="E1863" s="20">
        <v>105</v>
      </c>
      <c r="F1863" s="20">
        <v>2016</v>
      </c>
      <c r="G1863" s="20">
        <v>4</v>
      </c>
      <c r="H1863" s="20" t="s">
        <v>209</v>
      </c>
      <c r="I1863" s="20" t="s">
        <v>46</v>
      </c>
      <c r="J1863" s="20">
        <v>12</v>
      </c>
      <c r="K1863" s="35">
        <v>7058196</v>
      </c>
      <c r="L1863" s="35">
        <v>326938</v>
      </c>
      <c r="M1863" s="35">
        <v>66490</v>
      </c>
      <c r="N1863" s="35">
        <v>63969</v>
      </c>
      <c r="O1863" s="35">
        <v>623933</v>
      </c>
      <c r="P1863" s="35">
        <v>11746117</v>
      </c>
      <c r="Q1863" s="35">
        <v>11418521</v>
      </c>
      <c r="R1863" s="35">
        <v>54000</v>
      </c>
    </row>
    <row r="1864" spans="1:18" ht="13.5" customHeight="1">
      <c r="A1864" s="20">
        <v>1860</v>
      </c>
      <c r="B1864" s="45" t="s">
        <v>188</v>
      </c>
      <c r="C1864" s="44" t="s">
        <v>27</v>
      </c>
      <c r="D1864" s="45" t="s">
        <v>408</v>
      </c>
      <c r="E1864" s="20">
        <v>105</v>
      </c>
      <c r="F1864" s="20">
        <v>2017</v>
      </c>
      <c r="G1864" s="20">
        <v>1</v>
      </c>
      <c r="H1864" s="20" t="s">
        <v>210</v>
      </c>
      <c r="I1864" s="20" t="s">
        <v>43</v>
      </c>
      <c r="J1864" s="20">
        <v>3</v>
      </c>
      <c r="K1864" s="35">
        <v>1953027</v>
      </c>
      <c r="L1864" s="35">
        <v>14776</v>
      </c>
      <c r="M1864" s="35">
        <v>14776</v>
      </c>
      <c r="N1864" s="35"/>
      <c r="O1864" s="35">
        <v>624574</v>
      </c>
      <c r="P1864" s="35">
        <v>13030970</v>
      </c>
      <c r="Q1864" s="35">
        <v>12688598</v>
      </c>
      <c r="R1864" s="35">
        <v>54000</v>
      </c>
    </row>
    <row r="1865" spans="1:18" ht="13.5" customHeight="1">
      <c r="A1865" s="20">
        <v>1861</v>
      </c>
      <c r="B1865" s="45" t="s">
        <v>188</v>
      </c>
      <c r="C1865" s="44" t="s">
        <v>27</v>
      </c>
      <c r="D1865" s="45" t="s">
        <v>408</v>
      </c>
      <c r="E1865" s="20">
        <v>105</v>
      </c>
      <c r="F1865" s="20">
        <v>2017</v>
      </c>
      <c r="G1865" s="20">
        <v>2</v>
      </c>
      <c r="H1865" s="20" t="s">
        <v>212</v>
      </c>
      <c r="I1865" s="20" t="s">
        <v>44</v>
      </c>
      <c r="J1865" s="20">
        <v>6</v>
      </c>
      <c r="K1865" s="35">
        <v>3463111</v>
      </c>
      <c r="L1865" s="35">
        <v>21165</v>
      </c>
      <c r="M1865" s="35">
        <v>21165</v>
      </c>
      <c r="N1865" s="35"/>
      <c r="O1865" s="35">
        <v>665624</v>
      </c>
      <c r="P1865" s="35">
        <v>12458579</v>
      </c>
      <c r="Q1865" s="35">
        <v>12069699</v>
      </c>
      <c r="R1865" s="35">
        <v>54000</v>
      </c>
    </row>
    <row r="1866" spans="1:18" ht="13.5" customHeight="1">
      <c r="A1866" s="20">
        <v>1862</v>
      </c>
      <c r="B1866" s="45" t="s">
        <v>188</v>
      </c>
      <c r="C1866" s="44" t="s">
        <v>27</v>
      </c>
      <c r="D1866" s="45" t="s">
        <v>408</v>
      </c>
      <c r="E1866" s="20">
        <v>105</v>
      </c>
      <c r="F1866" s="20">
        <v>2017</v>
      </c>
      <c r="G1866" s="20">
        <v>3</v>
      </c>
      <c r="H1866" s="20" t="s">
        <v>213</v>
      </c>
      <c r="I1866" s="20" t="s">
        <v>51</v>
      </c>
      <c r="J1866" s="20">
        <v>9</v>
      </c>
      <c r="K1866" s="35">
        <v>5284218</v>
      </c>
      <c r="L1866" s="35">
        <v>-215019</v>
      </c>
      <c r="M1866" s="35">
        <v>-215019</v>
      </c>
      <c r="N1866" s="35"/>
      <c r="O1866" s="35">
        <v>656967</v>
      </c>
      <c r="P1866" s="35">
        <v>11297449</v>
      </c>
      <c r="Q1866" s="35">
        <v>11144753</v>
      </c>
      <c r="R1866" s="35">
        <v>54000</v>
      </c>
    </row>
    <row r="1867" spans="1:18" ht="13.5" customHeight="1">
      <c r="A1867" s="20">
        <v>1863</v>
      </c>
      <c r="B1867" s="45" t="s">
        <v>188</v>
      </c>
      <c r="C1867" s="44" t="s">
        <v>27</v>
      </c>
      <c r="D1867" s="45" t="s">
        <v>408</v>
      </c>
      <c r="E1867" s="20">
        <v>105</v>
      </c>
      <c r="F1867" s="20">
        <v>2017</v>
      </c>
      <c r="G1867" s="20">
        <v>4</v>
      </c>
      <c r="H1867" s="20" t="s">
        <v>211</v>
      </c>
      <c r="I1867" s="20" t="s">
        <v>46</v>
      </c>
      <c r="J1867" s="20">
        <v>12</v>
      </c>
      <c r="K1867" s="35">
        <v>6907926</v>
      </c>
      <c r="L1867" s="35">
        <v>620042</v>
      </c>
      <c r="M1867" s="35">
        <v>150668</v>
      </c>
      <c r="N1867" s="35">
        <v>116126</v>
      </c>
      <c r="O1867" s="35">
        <v>628270</v>
      </c>
      <c r="P1867" s="35">
        <v>8969437</v>
      </c>
      <c r="Q1867" s="35">
        <v>8525714</v>
      </c>
      <c r="R1867" s="35">
        <v>54000</v>
      </c>
    </row>
    <row r="1868" spans="1:18" ht="13.5" customHeight="1">
      <c r="A1868" s="20">
        <v>1864</v>
      </c>
      <c r="B1868" s="45" t="s">
        <v>188</v>
      </c>
      <c r="C1868" s="44" t="s">
        <v>27</v>
      </c>
      <c r="D1868" s="45" t="s">
        <v>408</v>
      </c>
      <c r="E1868" s="20">
        <v>105</v>
      </c>
      <c r="F1868" s="20">
        <v>2018</v>
      </c>
      <c r="G1868" s="20">
        <v>1</v>
      </c>
      <c r="H1868" s="20" t="s">
        <v>257</v>
      </c>
      <c r="I1868" s="20" t="s">
        <v>43</v>
      </c>
      <c r="J1868" s="20">
        <v>3</v>
      </c>
      <c r="K1868" s="35">
        <v>1262117</v>
      </c>
      <c r="L1868" s="35">
        <v>218828</v>
      </c>
      <c r="M1868" s="35">
        <v>218828</v>
      </c>
      <c r="N1868" s="35">
        <v>218828</v>
      </c>
      <c r="O1868" s="35">
        <v>620478</v>
      </c>
      <c r="P1868" s="35">
        <v>9181221</v>
      </c>
      <c r="Q1868" s="35">
        <v>8518669</v>
      </c>
      <c r="R1868" s="35">
        <v>54000</v>
      </c>
    </row>
    <row r="1869" spans="1:18" ht="13.5" customHeight="1">
      <c r="A1869" s="20">
        <v>1865</v>
      </c>
      <c r="B1869" s="45" t="s">
        <v>188</v>
      </c>
      <c r="C1869" s="21" t="s">
        <v>27</v>
      </c>
      <c r="D1869" s="45" t="s">
        <v>408</v>
      </c>
      <c r="E1869" s="20">
        <v>105</v>
      </c>
      <c r="F1869" s="20">
        <v>2018</v>
      </c>
      <c r="G1869" s="20">
        <v>2</v>
      </c>
      <c r="H1869" s="20" t="s">
        <v>264</v>
      </c>
      <c r="I1869" s="20" t="s">
        <v>44</v>
      </c>
      <c r="J1869" s="20">
        <v>6</v>
      </c>
      <c r="K1869" s="37">
        <v>2414945</v>
      </c>
      <c r="L1869" s="37">
        <v>12309</v>
      </c>
      <c r="M1869" s="37">
        <v>12309</v>
      </c>
      <c r="N1869" s="37">
        <v>12309</v>
      </c>
      <c r="O1869" s="37">
        <v>611866</v>
      </c>
      <c r="P1869" s="37">
        <v>9156184</v>
      </c>
      <c r="Q1869" s="37">
        <v>8700153</v>
      </c>
      <c r="R1869" s="37">
        <v>54000</v>
      </c>
    </row>
    <row r="1870" spans="1:18" ht="13.5" customHeight="1">
      <c r="A1870" s="20">
        <v>1866</v>
      </c>
      <c r="B1870" s="45" t="s">
        <v>188</v>
      </c>
      <c r="C1870" s="21" t="s">
        <v>27</v>
      </c>
      <c r="D1870" s="45" t="s">
        <v>408</v>
      </c>
      <c r="E1870" s="20">
        <v>105</v>
      </c>
      <c r="F1870" s="20">
        <v>2018</v>
      </c>
      <c r="G1870" s="20">
        <v>3</v>
      </c>
      <c r="H1870" s="20" t="s">
        <v>256</v>
      </c>
      <c r="I1870" s="20" t="s">
        <v>51</v>
      </c>
      <c r="J1870" s="20">
        <v>9</v>
      </c>
      <c r="K1870" s="37">
        <v>4186002</v>
      </c>
      <c r="L1870" s="37">
        <v>24573</v>
      </c>
      <c r="M1870" s="37">
        <v>24573</v>
      </c>
      <c r="N1870" s="37">
        <v>24573</v>
      </c>
      <c r="O1870" s="37">
        <v>603433</v>
      </c>
      <c r="P1870" s="37">
        <v>1027310</v>
      </c>
      <c r="Q1870" s="37">
        <v>9559014</v>
      </c>
      <c r="R1870" s="37">
        <v>54000</v>
      </c>
    </row>
    <row r="1871" spans="1:18" ht="13.5" customHeight="1">
      <c r="A1871" s="20">
        <v>1867</v>
      </c>
      <c r="B1871" s="45" t="s">
        <v>188</v>
      </c>
      <c r="C1871" s="21" t="s">
        <v>27</v>
      </c>
      <c r="D1871" s="45" t="s">
        <v>408</v>
      </c>
      <c r="E1871" s="20">
        <v>105</v>
      </c>
      <c r="F1871" s="20">
        <v>2018</v>
      </c>
      <c r="G1871" s="20">
        <v>4</v>
      </c>
      <c r="H1871" s="20" t="s">
        <v>265</v>
      </c>
      <c r="I1871" s="20" t="s">
        <v>46</v>
      </c>
      <c r="J1871" s="20">
        <v>12</v>
      </c>
      <c r="K1871" s="37">
        <v>6621647</v>
      </c>
      <c r="L1871" s="37">
        <v>69907</v>
      </c>
      <c r="M1871" s="37">
        <v>25907</v>
      </c>
      <c r="N1871" s="37">
        <v>35705</v>
      </c>
      <c r="O1871" s="37">
        <v>589761</v>
      </c>
      <c r="P1871" s="37">
        <v>9759591</v>
      </c>
      <c r="Q1871" s="37">
        <v>9302013</v>
      </c>
      <c r="R1871" s="37">
        <v>54000</v>
      </c>
    </row>
    <row r="1872" spans="1:18" ht="13.5" customHeight="1">
      <c r="A1872" s="20">
        <v>1868</v>
      </c>
      <c r="B1872" s="45" t="s">
        <v>188</v>
      </c>
      <c r="C1872" s="21" t="s">
        <v>27</v>
      </c>
      <c r="D1872" s="45" t="s">
        <v>408</v>
      </c>
      <c r="E1872" s="20">
        <v>105</v>
      </c>
      <c r="F1872" s="20">
        <v>2019</v>
      </c>
      <c r="G1872" s="20">
        <v>1</v>
      </c>
      <c r="H1872" s="20" t="s">
        <v>277</v>
      </c>
      <c r="I1872" s="20" t="s">
        <v>43</v>
      </c>
      <c r="J1872" s="20">
        <v>3</v>
      </c>
      <c r="K1872" s="37">
        <v>1199215</v>
      </c>
      <c r="L1872" s="37">
        <v>239951</v>
      </c>
      <c r="M1872" s="37">
        <v>239951</v>
      </c>
      <c r="N1872" s="37">
        <v>239951</v>
      </c>
      <c r="O1872" s="37">
        <v>587734</v>
      </c>
      <c r="P1872" s="37">
        <v>9975581</v>
      </c>
      <c r="Q1872" s="37">
        <v>9278051</v>
      </c>
      <c r="R1872" s="37">
        <v>54000</v>
      </c>
    </row>
    <row r="1873" spans="1:18" ht="13.5" customHeight="1">
      <c r="A1873" s="20">
        <v>1869</v>
      </c>
      <c r="B1873" s="45" t="s">
        <v>188</v>
      </c>
      <c r="C1873" s="21" t="s">
        <v>27</v>
      </c>
      <c r="D1873" s="45" t="s">
        <v>408</v>
      </c>
      <c r="E1873" s="20">
        <v>105</v>
      </c>
      <c r="F1873" s="20">
        <v>2019</v>
      </c>
      <c r="G1873" s="20">
        <v>2</v>
      </c>
      <c r="H1873" s="20" t="s">
        <v>278</v>
      </c>
      <c r="I1873" s="20" t="s">
        <v>44</v>
      </c>
      <c r="J1873" s="20">
        <v>6</v>
      </c>
      <c r="K1873" s="37">
        <v>2412578</v>
      </c>
      <c r="L1873" s="37">
        <v>376936</v>
      </c>
      <c r="M1873" s="37">
        <v>376836</v>
      </c>
      <c r="N1873" s="37">
        <v>376936</v>
      </c>
      <c r="O1873" s="37">
        <v>582896</v>
      </c>
      <c r="P1873" s="37">
        <v>11130342</v>
      </c>
      <c r="Q1873" s="37">
        <v>10295827</v>
      </c>
      <c r="R1873" s="37">
        <v>54000</v>
      </c>
    </row>
    <row r="1874" spans="1:18" ht="13.5" customHeight="1">
      <c r="A1874" s="20">
        <v>1870</v>
      </c>
      <c r="B1874" s="45" t="s">
        <v>188</v>
      </c>
      <c r="C1874" s="21" t="s">
        <v>27</v>
      </c>
      <c r="D1874" s="45" t="s">
        <v>408</v>
      </c>
      <c r="E1874" s="20">
        <v>105</v>
      </c>
      <c r="F1874" s="20">
        <v>2019</v>
      </c>
      <c r="G1874" s="20">
        <v>3</v>
      </c>
      <c r="H1874" s="20" t="s">
        <v>279</v>
      </c>
      <c r="I1874" s="20" t="s">
        <v>51</v>
      </c>
      <c r="J1874" s="20">
        <v>9</v>
      </c>
      <c r="K1874" s="37">
        <v>3936517</v>
      </c>
      <c r="L1874" s="37">
        <v>293501</v>
      </c>
      <c r="M1874" s="37">
        <v>293501</v>
      </c>
      <c r="N1874" s="37">
        <v>293501</v>
      </c>
      <c r="O1874" s="37">
        <v>578684</v>
      </c>
      <c r="P1874" s="37">
        <v>11181891</v>
      </c>
      <c r="Q1874" s="37">
        <v>10430810</v>
      </c>
      <c r="R1874" s="37">
        <v>54000</v>
      </c>
    </row>
    <row r="1875" spans="1:18" ht="13.5" customHeight="1">
      <c r="A1875" s="20">
        <v>1871</v>
      </c>
      <c r="B1875" s="45" t="s">
        <v>188</v>
      </c>
      <c r="C1875" s="21" t="s">
        <v>27</v>
      </c>
      <c r="D1875" s="45" t="s">
        <v>408</v>
      </c>
      <c r="E1875" s="20">
        <v>105</v>
      </c>
      <c r="F1875" s="20">
        <v>2019</v>
      </c>
      <c r="G1875" s="20">
        <v>4</v>
      </c>
      <c r="H1875" s="20" t="s">
        <v>281</v>
      </c>
      <c r="I1875" s="20" t="s">
        <v>46</v>
      </c>
      <c r="J1875" s="20">
        <v>12</v>
      </c>
      <c r="K1875" s="37">
        <v>6067675</v>
      </c>
      <c r="L1875" s="37">
        <v>-68472</v>
      </c>
      <c r="M1875" s="37">
        <v>-118374</v>
      </c>
      <c r="N1875" s="37">
        <v>-118374</v>
      </c>
      <c r="O1875" s="37">
        <v>561559</v>
      </c>
      <c r="P1875" s="37">
        <v>9271801</v>
      </c>
      <c r="Q1875" s="37">
        <v>8932596</v>
      </c>
      <c r="R1875" s="37">
        <v>54000</v>
      </c>
    </row>
    <row r="1876" spans="1:18" ht="13.5" customHeight="1">
      <c r="A1876" s="20">
        <v>1872</v>
      </c>
      <c r="B1876" s="45" t="s">
        <v>188</v>
      </c>
      <c r="C1876" s="21" t="s">
        <v>27</v>
      </c>
      <c r="D1876" s="45" t="s">
        <v>408</v>
      </c>
      <c r="E1876" s="20">
        <v>105</v>
      </c>
      <c r="F1876" s="46">
        <v>2020</v>
      </c>
      <c r="G1876" s="46">
        <v>1</v>
      </c>
      <c r="H1876" s="47" t="s">
        <v>309</v>
      </c>
      <c r="I1876" s="47" t="s">
        <v>43</v>
      </c>
      <c r="J1876" s="46">
        <v>3</v>
      </c>
      <c r="K1876" s="37"/>
      <c r="L1876" s="37">
        <v>-43500</v>
      </c>
      <c r="M1876" s="37">
        <v>-43500</v>
      </c>
      <c r="N1876" s="37">
        <v>-43500</v>
      </c>
      <c r="O1876" s="37">
        <v>561558</v>
      </c>
      <c r="P1876" s="37">
        <v>5221058</v>
      </c>
      <c r="Q1876" s="37">
        <v>5771138</v>
      </c>
      <c r="R1876" s="37">
        <v>54000</v>
      </c>
    </row>
    <row r="1877" spans="1:18" ht="13.5" customHeight="1">
      <c r="A1877" s="20">
        <v>1873</v>
      </c>
      <c r="B1877" s="45" t="s">
        <v>188</v>
      </c>
      <c r="C1877" s="21" t="s">
        <v>27</v>
      </c>
      <c r="D1877" s="45" t="s">
        <v>408</v>
      </c>
      <c r="E1877" s="20">
        <v>105</v>
      </c>
      <c r="F1877" s="46">
        <v>2020</v>
      </c>
      <c r="G1877" s="46">
        <v>2</v>
      </c>
      <c r="H1877" s="47" t="s">
        <v>310</v>
      </c>
      <c r="I1877" s="47" t="s">
        <v>44</v>
      </c>
      <c r="J1877" s="46">
        <v>6</v>
      </c>
      <c r="K1877" s="37"/>
      <c r="L1877" s="37">
        <v>20797</v>
      </c>
      <c r="M1877" s="37">
        <v>20797</v>
      </c>
      <c r="N1877" s="37">
        <v>20797</v>
      </c>
      <c r="O1877" s="37">
        <v>547446</v>
      </c>
      <c r="P1877" s="37">
        <v>5685467</v>
      </c>
      <c r="Q1877" s="37">
        <v>6171250</v>
      </c>
      <c r="R1877" s="37">
        <v>54000</v>
      </c>
    </row>
    <row r="1878" spans="1:18" ht="13.5" customHeight="1">
      <c r="A1878" s="20">
        <v>1874</v>
      </c>
      <c r="B1878" s="45" t="s">
        <v>188</v>
      </c>
      <c r="C1878" s="21" t="s">
        <v>27</v>
      </c>
      <c r="D1878" s="45" t="s">
        <v>408</v>
      </c>
      <c r="E1878" s="20">
        <v>105</v>
      </c>
      <c r="F1878" s="46">
        <v>2020</v>
      </c>
      <c r="G1878" s="46">
        <v>3</v>
      </c>
      <c r="H1878" s="47" t="s">
        <v>311</v>
      </c>
      <c r="I1878" s="47" t="s">
        <v>51</v>
      </c>
      <c r="J1878" s="46">
        <v>9</v>
      </c>
      <c r="K1878" s="37">
        <v>3835062</v>
      </c>
      <c r="L1878" s="37">
        <v>76049</v>
      </c>
      <c r="M1878" s="37">
        <v>76049</v>
      </c>
      <c r="N1878" s="37"/>
      <c r="O1878" s="37">
        <v>538690</v>
      </c>
      <c r="P1878" s="37">
        <v>6367019</v>
      </c>
      <c r="Q1878" s="37">
        <v>6797550</v>
      </c>
      <c r="R1878" s="37">
        <v>54000</v>
      </c>
    </row>
    <row r="1879" spans="1:18" ht="13.5" customHeight="1">
      <c r="A1879" s="20">
        <v>1875</v>
      </c>
      <c r="B1879" s="45" t="s">
        <v>293</v>
      </c>
      <c r="C1879" s="44" t="s">
        <v>28</v>
      </c>
      <c r="D1879" s="45" t="s">
        <v>409</v>
      </c>
      <c r="E1879" s="20">
        <v>106</v>
      </c>
      <c r="F1879" s="20">
        <v>2015</v>
      </c>
      <c r="G1879" s="20">
        <v>1</v>
      </c>
      <c r="H1879" s="20" t="s">
        <v>202</v>
      </c>
      <c r="I1879" s="54" t="s">
        <v>46</v>
      </c>
      <c r="J1879" s="20">
        <v>3</v>
      </c>
      <c r="K1879" s="35">
        <v>396152</v>
      </c>
      <c r="L1879" s="35">
        <v>51848</v>
      </c>
      <c r="M1879" s="35">
        <v>51848</v>
      </c>
      <c r="N1879" s="35">
        <v>51848</v>
      </c>
      <c r="O1879" s="35">
        <v>326934</v>
      </c>
      <c r="P1879" s="35">
        <v>2828664</v>
      </c>
      <c r="Q1879" s="35">
        <v>1276332</v>
      </c>
      <c r="R1879" s="35">
        <v>784776</v>
      </c>
    </row>
    <row r="1880" spans="1:18" ht="13.5" customHeight="1">
      <c r="A1880" s="20">
        <v>1876</v>
      </c>
      <c r="B1880" s="45" t="s">
        <v>293</v>
      </c>
      <c r="C1880" s="44" t="s">
        <v>28</v>
      </c>
      <c r="D1880" s="45" t="s">
        <v>409</v>
      </c>
      <c r="E1880" s="20">
        <v>106</v>
      </c>
      <c r="F1880" s="20">
        <v>2015</v>
      </c>
      <c r="G1880" s="20">
        <v>2</v>
      </c>
      <c r="H1880" s="20" t="s">
        <v>203</v>
      </c>
      <c r="I1880" s="54" t="s">
        <v>43</v>
      </c>
      <c r="J1880" s="20">
        <v>6</v>
      </c>
      <c r="K1880" s="35">
        <v>440875</v>
      </c>
      <c r="L1880" s="35">
        <v>-181471</v>
      </c>
      <c r="M1880" s="35">
        <v>-181471</v>
      </c>
      <c r="N1880" s="35">
        <v>-181471</v>
      </c>
      <c r="O1880" s="35">
        <v>312336</v>
      </c>
      <c r="P1880" s="35">
        <v>2572552</v>
      </c>
      <c r="Q1880" s="35">
        <v>1142595</v>
      </c>
      <c r="R1880" s="35">
        <v>784776</v>
      </c>
    </row>
    <row r="1881" spans="1:18" ht="13.5" customHeight="1">
      <c r="A1881" s="20">
        <v>1877</v>
      </c>
      <c r="B1881" s="45" t="s">
        <v>293</v>
      </c>
      <c r="C1881" s="44" t="s">
        <v>28</v>
      </c>
      <c r="D1881" s="45" t="s">
        <v>409</v>
      </c>
      <c r="E1881" s="20">
        <v>106</v>
      </c>
      <c r="F1881" s="20">
        <v>2015</v>
      </c>
      <c r="G1881" s="20">
        <v>3</v>
      </c>
      <c r="H1881" s="20" t="s">
        <v>204</v>
      </c>
      <c r="I1881" s="54" t="s">
        <v>50</v>
      </c>
      <c r="J1881" s="20">
        <v>9</v>
      </c>
      <c r="K1881" s="35">
        <v>996839</v>
      </c>
      <c r="L1881" s="35">
        <v>-56657</v>
      </c>
      <c r="M1881" s="35">
        <v>-56657</v>
      </c>
      <c r="N1881" s="35">
        <v>-56657</v>
      </c>
      <c r="O1881" s="35">
        <v>297930</v>
      </c>
      <c r="P1881" s="35">
        <v>2606545</v>
      </c>
      <c r="Q1881" s="35">
        <v>1053311</v>
      </c>
      <c r="R1881" s="35">
        <v>784776</v>
      </c>
    </row>
    <row r="1882" spans="1:18" ht="13.5" customHeight="1">
      <c r="A1882" s="20">
        <v>1878</v>
      </c>
      <c r="B1882" s="45" t="s">
        <v>293</v>
      </c>
      <c r="C1882" s="44" t="s">
        <v>28</v>
      </c>
      <c r="D1882" s="45" t="s">
        <v>409</v>
      </c>
      <c r="E1882" s="20">
        <v>106</v>
      </c>
      <c r="F1882" s="20">
        <v>2015</v>
      </c>
      <c r="G1882" s="20">
        <v>4</v>
      </c>
      <c r="H1882" s="20" t="s">
        <v>205</v>
      </c>
      <c r="I1882" s="54" t="s">
        <v>51</v>
      </c>
      <c r="J1882" s="20">
        <v>12</v>
      </c>
      <c r="K1882" s="35">
        <v>1460728</v>
      </c>
      <c r="L1882" s="35">
        <v>-315772</v>
      </c>
      <c r="M1882" s="35">
        <v>-335684</v>
      </c>
      <c r="N1882" s="35">
        <v>-335684</v>
      </c>
      <c r="O1882" s="35">
        <v>471396</v>
      </c>
      <c r="P1882" s="35">
        <v>2200244</v>
      </c>
      <c r="Q1882" s="35">
        <v>1042919</v>
      </c>
      <c r="R1882" s="35">
        <v>784776</v>
      </c>
    </row>
    <row r="1883" spans="1:18" ht="13.5" customHeight="1">
      <c r="A1883" s="20">
        <v>1879</v>
      </c>
      <c r="B1883" s="45" t="s">
        <v>293</v>
      </c>
      <c r="C1883" s="44" t="s">
        <v>28</v>
      </c>
      <c r="D1883" s="45" t="s">
        <v>409</v>
      </c>
      <c r="E1883" s="20">
        <v>106</v>
      </c>
      <c r="F1883" s="20">
        <v>2016</v>
      </c>
      <c r="G1883" s="20">
        <v>1</v>
      </c>
      <c r="H1883" s="20" t="s">
        <v>206</v>
      </c>
      <c r="I1883" s="54" t="s">
        <v>46</v>
      </c>
      <c r="J1883" s="20">
        <v>3</v>
      </c>
      <c r="K1883" s="35">
        <v>137394</v>
      </c>
      <c r="L1883" s="35">
        <v>-248364</v>
      </c>
      <c r="M1883" s="35">
        <v>-248364</v>
      </c>
      <c r="N1883" s="35">
        <v>-248364</v>
      </c>
      <c r="O1883" s="35">
        <v>517333</v>
      </c>
      <c r="P1883" s="35">
        <v>2354809</v>
      </c>
      <c r="Q1883" s="35">
        <v>1380757</v>
      </c>
      <c r="R1883" s="35">
        <v>784776</v>
      </c>
    </row>
    <row r="1884" spans="1:18" ht="13.5" customHeight="1">
      <c r="A1884" s="20">
        <v>1880</v>
      </c>
      <c r="B1884" s="45" t="s">
        <v>293</v>
      </c>
      <c r="C1884" s="44" t="s">
        <v>28</v>
      </c>
      <c r="D1884" s="45" t="s">
        <v>409</v>
      </c>
      <c r="E1884" s="20">
        <v>106</v>
      </c>
      <c r="F1884" s="20">
        <v>2016</v>
      </c>
      <c r="G1884" s="20">
        <v>2</v>
      </c>
      <c r="H1884" s="20" t="s">
        <v>207</v>
      </c>
      <c r="I1884" s="54" t="s">
        <v>43</v>
      </c>
      <c r="J1884" s="20">
        <v>6</v>
      </c>
      <c r="K1884" s="35">
        <v>787677</v>
      </c>
      <c r="L1884" s="35">
        <v>100451</v>
      </c>
      <c r="M1884" s="35">
        <v>100451</v>
      </c>
      <c r="N1884" s="35">
        <v>100451</v>
      </c>
      <c r="O1884" s="35">
        <v>469293</v>
      </c>
      <c r="P1884" s="35">
        <v>2473346</v>
      </c>
      <c r="Q1884" s="35">
        <v>1230549</v>
      </c>
      <c r="R1884" s="35">
        <v>784776</v>
      </c>
    </row>
    <row r="1885" spans="1:18" ht="13.5" customHeight="1">
      <c r="A1885" s="20">
        <v>1881</v>
      </c>
      <c r="B1885" s="45" t="s">
        <v>293</v>
      </c>
      <c r="C1885" s="44" t="s">
        <v>28</v>
      </c>
      <c r="D1885" s="45" t="s">
        <v>409</v>
      </c>
      <c r="E1885" s="20">
        <v>106</v>
      </c>
      <c r="F1885" s="20">
        <v>2016</v>
      </c>
      <c r="G1885" s="20">
        <v>3</v>
      </c>
      <c r="H1885" s="20" t="s">
        <v>208</v>
      </c>
      <c r="I1885" s="54" t="s">
        <v>44</v>
      </c>
      <c r="J1885" s="20">
        <v>9</v>
      </c>
      <c r="K1885" s="35">
        <v>1200582</v>
      </c>
      <c r="L1885" s="35">
        <v>116695</v>
      </c>
      <c r="M1885" s="35">
        <v>116695</v>
      </c>
      <c r="N1885" s="35">
        <v>116695</v>
      </c>
      <c r="O1885" s="35">
        <v>480411</v>
      </c>
      <c r="P1885" s="35">
        <v>2495553</v>
      </c>
      <c r="Q1885" s="35">
        <v>1236512</v>
      </c>
      <c r="R1885" s="35">
        <v>784776</v>
      </c>
    </row>
    <row r="1886" spans="1:18" ht="13.5" customHeight="1">
      <c r="A1886" s="20">
        <v>1882</v>
      </c>
      <c r="B1886" s="45" t="s">
        <v>293</v>
      </c>
      <c r="C1886" s="44" t="s">
        <v>28</v>
      </c>
      <c r="D1886" s="45" t="s">
        <v>409</v>
      </c>
      <c r="E1886" s="20">
        <v>106</v>
      </c>
      <c r="F1886" s="20">
        <v>2016</v>
      </c>
      <c r="G1886" s="20">
        <v>4</v>
      </c>
      <c r="H1886" s="20" t="s">
        <v>209</v>
      </c>
      <c r="I1886" s="54" t="s">
        <v>45</v>
      </c>
      <c r="J1886" s="20">
        <v>12</v>
      </c>
      <c r="K1886" s="35">
        <v>2001815</v>
      </c>
      <c r="L1886" s="35">
        <v>95361</v>
      </c>
      <c r="M1886" s="35">
        <v>65093</v>
      </c>
      <c r="N1886" s="35">
        <v>65093</v>
      </c>
      <c r="O1886" s="35">
        <v>503173</v>
      </c>
      <c r="P1886" s="35">
        <v>2688730</v>
      </c>
      <c r="Q1886" s="35">
        <v>1466313</v>
      </c>
      <c r="R1886" s="35">
        <v>784776</v>
      </c>
    </row>
    <row r="1887" spans="1:18" ht="13.5" customHeight="1">
      <c r="A1887" s="20">
        <v>1883</v>
      </c>
      <c r="B1887" s="45" t="s">
        <v>293</v>
      </c>
      <c r="C1887" s="44" t="s">
        <v>197</v>
      </c>
      <c r="D1887" s="45" t="s">
        <v>409</v>
      </c>
      <c r="E1887" s="20">
        <v>106</v>
      </c>
      <c r="F1887" s="20">
        <v>2017</v>
      </c>
      <c r="G1887" s="20">
        <v>1</v>
      </c>
      <c r="H1887" s="20" t="s">
        <v>210</v>
      </c>
      <c r="I1887" s="20" t="s">
        <v>46</v>
      </c>
      <c r="J1887" s="20">
        <v>3</v>
      </c>
      <c r="K1887" s="35">
        <v>394298</v>
      </c>
      <c r="L1887" s="35">
        <v>13553</v>
      </c>
      <c r="M1887" s="35">
        <v>13553</v>
      </c>
      <c r="N1887" s="35">
        <v>13553</v>
      </c>
      <c r="O1887" s="35">
        <v>608705</v>
      </c>
      <c r="P1887" s="35">
        <v>2367766</v>
      </c>
      <c r="Q1887" s="35">
        <v>1548843</v>
      </c>
      <c r="R1887" s="35">
        <v>863253</v>
      </c>
    </row>
    <row r="1888" spans="1:18" ht="13.5" customHeight="1">
      <c r="A1888" s="20">
        <v>1884</v>
      </c>
      <c r="B1888" s="45" t="s">
        <v>293</v>
      </c>
      <c r="C1888" s="44" t="s">
        <v>28</v>
      </c>
      <c r="D1888" s="45" t="s">
        <v>409</v>
      </c>
      <c r="E1888" s="20">
        <v>106</v>
      </c>
      <c r="F1888" s="20">
        <v>2017</v>
      </c>
      <c r="G1888" s="20">
        <v>2</v>
      </c>
      <c r="H1888" s="20" t="s">
        <v>212</v>
      </c>
      <c r="I1888" s="20" t="s">
        <v>43</v>
      </c>
      <c r="J1888" s="20">
        <v>6</v>
      </c>
      <c r="K1888" s="35">
        <v>601427</v>
      </c>
      <c r="L1888" s="35">
        <v>-195241</v>
      </c>
      <c r="M1888" s="35">
        <v>-195241</v>
      </c>
      <c r="N1888" s="35">
        <v>-195241</v>
      </c>
      <c r="O1888" s="35">
        <v>581201</v>
      </c>
      <c r="P1888" s="35">
        <v>2557723</v>
      </c>
      <c r="Q1888" s="35">
        <v>1027176</v>
      </c>
      <c r="R1888" s="35">
        <v>784776</v>
      </c>
    </row>
    <row r="1889" spans="1:18" ht="13.5" customHeight="1">
      <c r="A1889" s="20">
        <v>1885</v>
      </c>
      <c r="B1889" s="45" t="s">
        <v>293</v>
      </c>
      <c r="C1889" s="44" t="s">
        <v>197</v>
      </c>
      <c r="D1889" s="45" t="s">
        <v>409</v>
      </c>
      <c r="E1889" s="20">
        <v>106</v>
      </c>
      <c r="F1889" s="20">
        <v>2017</v>
      </c>
      <c r="G1889" s="20">
        <v>3</v>
      </c>
      <c r="H1889" s="20" t="s">
        <v>213</v>
      </c>
      <c r="I1889" s="20" t="s">
        <v>44</v>
      </c>
      <c r="J1889" s="20">
        <v>9</v>
      </c>
      <c r="K1889" s="35">
        <v>916402</v>
      </c>
      <c r="L1889" s="35">
        <v>-259433</v>
      </c>
      <c r="M1889" s="35">
        <v>-259433</v>
      </c>
      <c r="N1889" s="35">
        <v>-259433</v>
      </c>
      <c r="O1889" s="35">
        <v>589464</v>
      </c>
      <c r="P1889" s="35">
        <v>2530138</v>
      </c>
      <c r="Q1889" s="35">
        <v>1572719</v>
      </c>
      <c r="R1889" s="35">
        <v>863253</v>
      </c>
    </row>
    <row r="1890" spans="1:18" ht="13.5" customHeight="1">
      <c r="A1890" s="20">
        <v>1886</v>
      </c>
      <c r="B1890" s="45" t="s">
        <v>293</v>
      </c>
      <c r="C1890" s="44" t="s">
        <v>197</v>
      </c>
      <c r="D1890" s="45" t="s">
        <v>409</v>
      </c>
      <c r="E1890" s="20">
        <v>106</v>
      </c>
      <c r="F1890" s="20">
        <v>2018</v>
      </c>
      <c r="G1890" s="20">
        <v>2</v>
      </c>
      <c r="H1890" s="20" t="s">
        <v>264</v>
      </c>
      <c r="I1890" s="20" t="s">
        <v>43</v>
      </c>
      <c r="J1890" s="20">
        <v>6</v>
      </c>
      <c r="K1890" s="35">
        <v>877315</v>
      </c>
      <c r="L1890" s="35">
        <v>29541</v>
      </c>
      <c r="M1890" s="35">
        <v>29541</v>
      </c>
      <c r="N1890" s="35">
        <v>29541</v>
      </c>
      <c r="O1890" s="35">
        <v>606981</v>
      </c>
      <c r="P1890" s="35">
        <v>2210421</v>
      </c>
      <c r="Q1890" s="35">
        <v>1375513</v>
      </c>
      <c r="R1890" s="35">
        <v>863253</v>
      </c>
    </row>
    <row r="1891" spans="1:18" ht="13.5" customHeight="1">
      <c r="A1891" s="20">
        <v>1887</v>
      </c>
      <c r="B1891" s="45" t="s">
        <v>293</v>
      </c>
      <c r="C1891" s="21" t="s">
        <v>197</v>
      </c>
      <c r="D1891" s="45" t="s">
        <v>409</v>
      </c>
      <c r="E1891" s="20">
        <v>106</v>
      </c>
      <c r="F1891" s="20">
        <v>2018</v>
      </c>
      <c r="G1891" s="20">
        <v>3</v>
      </c>
      <c r="H1891" s="20" t="s">
        <v>256</v>
      </c>
      <c r="I1891" s="20" t="s">
        <v>44</v>
      </c>
      <c r="J1891" s="20">
        <v>9</v>
      </c>
      <c r="K1891" s="37">
        <v>1334704</v>
      </c>
      <c r="L1891" s="37">
        <v>61232</v>
      </c>
      <c r="M1891" s="37">
        <v>61232</v>
      </c>
      <c r="N1891" s="37">
        <v>61232</v>
      </c>
      <c r="O1891" s="37">
        <v>614145</v>
      </c>
      <c r="P1891" s="37">
        <v>2204173</v>
      </c>
      <c r="Q1891" s="37">
        <v>1337572</v>
      </c>
      <c r="R1891" s="37">
        <v>863253</v>
      </c>
    </row>
    <row r="1892" spans="1:18" ht="13.5" customHeight="1">
      <c r="A1892" s="20">
        <v>1888</v>
      </c>
      <c r="B1892" s="45" t="s">
        <v>293</v>
      </c>
      <c r="C1892" s="21" t="s">
        <v>197</v>
      </c>
      <c r="D1892" s="45" t="s">
        <v>409</v>
      </c>
      <c r="E1892" s="20">
        <v>106</v>
      </c>
      <c r="F1892" s="20">
        <v>2018</v>
      </c>
      <c r="G1892" s="20">
        <v>4</v>
      </c>
      <c r="H1892" s="20" t="s">
        <v>265</v>
      </c>
      <c r="I1892" s="20" t="s">
        <v>46</v>
      </c>
      <c r="J1892" s="20">
        <v>12</v>
      </c>
      <c r="K1892" s="37">
        <v>227068</v>
      </c>
      <c r="L1892" s="37">
        <v>-139161</v>
      </c>
      <c r="M1892" s="37">
        <v>-139161</v>
      </c>
      <c r="N1892" s="37">
        <v>-139161</v>
      </c>
      <c r="O1892" s="37">
        <v>737920</v>
      </c>
      <c r="P1892" s="37">
        <v>2216776</v>
      </c>
      <c r="Q1892" s="37">
        <v>1370431</v>
      </c>
      <c r="R1892" s="37">
        <v>863254</v>
      </c>
    </row>
    <row r="1893" spans="1:18" ht="13.5" customHeight="1">
      <c r="A1893" s="20">
        <v>1889</v>
      </c>
      <c r="B1893" s="45" t="s">
        <v>293</v>
      </c>
      <c r="C1893" s="21" t="s">
        <v>197</v>
      </c>
      <c r="D1893" s="45" t="s">
        <v>409</v>
      </c>
      <c r="E1893" s="20">
        <v>106</v>
      </c>
      <c r="F1893" s="20">
        <v>2019</v>
      </c>
      <c r="G1893" s="20">
        <v>1</v>
      </c>
      <c r="H1893" s="20" t="s">
        <v>277</v>
      </c>
      <c r="I1893" s="20" t="s">
        <v>46</v>
      </c>
      <c r="J1893" s="20">
        <v>12</v>
      </c>
      <c r="K1893" s="37">
        <v>606475</v>
      </c>
      <c r="L1893" s="37">
        <v>82652</v>
      </c>
      <c r="M1893" s="37">
        <v>82652</v>
      </c>
      <c r="N1893" s="37">
        <v>82652</v>
      </c>
      <c r="O1893" s="37">
        <v>775485</v>
      </c>
      <c r="P1893" s="37">
        <v>2980521</v>
      </c>
      <c r="Q1893" s="37">
        <v>1825852</v>
      </c>
      <c r="R1893" s="37">
        <v>979579</v>
      </c>
    </row>
    <row r="1894" spans="1:18" ht="13.5" customHeight="1">
      <c r="A1894" s="20">
        <v>1890</v>
      </c>
      <c r="B1894" s="45" t="s">
        <v>293</v>
      </c>
      <c r="C1894" s="21" t="s">
        <v>197</v>
      </c>
      <c r="D1894" s="45" t="s">
        <v>409</v>
      </c>
      <c r="E1894" s="20">
        <v>106</v>
      </c>
      <c r="F1894" s="20">
        <v>2019</v>
      </c>
      <c r="G1894" s="20">
        <v>2</v>
      </c>
      <c r="H1894" s="20" t="s">
        <v>278</v>
      </c>
      <c r="I1894" s="20" t="s">
        <v>43</v>
      </c>
      <c r="J1894" s="20">
        <v>6</v>
      </c>
      <c r="K1894" s="37">
        <v>975982</v>
      </c>
      <c r="L1894" s="37">
        <v>5447</v>
      </c>
      <c r="M1894" s="37">
        <v>5447</v>
      </c>
      <c r="N1894" s="37">
        <v>5447</v>
      </c>
      <c r="O1894" s="37">
        <v>681330</v>
      </c>
      <c r="P1894" s="37">
        <v>2462011</v>
      </c>
      <c r="Q1894" s="37">
        <v>1477830</v>
      </c>
      <c r="R1894" s="37">
        <v>949579</v>
      </c>
    </row>
    <row r="1895" spans="1:18" ht="13.5" customHeight="1">
      <c r="A1895" s="20">
        <v>1891</v>
      </c>
      <c r="B1895" s="45" t="s">
        <v>293</v>
      </c>
      <c r="C1895" s="21" t="s">
        <v>197</v>
      </c>
      <c r="D1895" s="45" t="s">
        <v>409</v>
      </c>
      <c r="E1895" s="20">
        <v>106</v>
      </c>
      <c r="F1895" s="20">
        <v>2019</v>
      </c>
      <c r="G1895" s="20">
        <v>3</v>
      </c>
      <c r="H1895" s="20" t="s">
        <v>279</v>
      </c>
      <c r="I1895" s="20" t="s">
        <v>44</v>
      </c>
      <c r="J1895" s="20">
        <v>9</v>
      </c>
      <c r="K1895" s="37">
        <v>1410573</v>
      </c>
      <c r="L1895" s="37">
        <v>31074</v>
      </c>
      <c r="M1895" s="37">
        <v>31074</v>
      </c>
      <c r="N1895" s="37">
        <v>31074</v>
      </c>
      <c r="O1895" s="37">
        <v>776967</v>
      </c>
      <c r="P1895" s="37">
        <v>2415169</v>
      </c>
      <c r="Q1895" s="37">
        <v>1405546</v>
      </c>
      <c r="R1895" s="37">
        <v>949579</v>
      </c>
    </row>
    <row r="1896" spans="1:18" ht="13.5" customHeight="1">
      <c r="A1896" s="20">
        <v>1892</v>
      </c>
      <c r="B1896" s="45" t="s">
        <v>293</v>
      </c>
      <c r="C1896" s="21" t="s">
        <v>197</v>
      </c>
      <c r="D1896" s="45" t="s">
        <v>409</v>
      </c>
      <c r="E1896" s="20">
        <v>106</v>
      </c>
      <c r="F1896" s="20">
        <v>2019</v>
      </c>
      <c r="G1896" s="20">
        <v>4</v>
      </c>
      <c r="H1896" s="20" t="s">
        <v>281</v>
      </c>
      <c r="I1896" s="20" t="s">
        <v>51</v>
      </c>
      <c r="J1896" s="20">
        <v>12</v>
      </c>
      <c r="K1896" s="37">
        <v>2371311</v>
      </c>
      <c r="L1896" s="37">
        <v>304439</v>
      </c>
      <c r="M1896" s="37">
        <v>220147</v>
      </c>
      <c r="N1896" s="37">
        <v>220147</v>
      </c>
      <c r="O1896" s="37">
        <v>757878</v>
      </c>
      <c r="P1896" s="37">
        <v>2753800</v>
      </c>
      <c r="Q1896" s="37">
        <v>1681762</v>
      </c>
      <c r="R1896" s="37">
        <v>949579</v>
      </c>
    </row>
    <row r="1897" spans="1:18" ht="13.5" customHeight="1">
      <c r="A1897" s="20">
        <v>1893</v>
      </c>
      <c r="B1897" s="45" t="s">
        <v>293</v>
      </c>
      <c r="C1897" s="21" t="s">
        <v>197</v>
      </c>
      <c r="D1897" s="45" t="s">
        <v>409</v>
      </c>
      <c r="E1897" s="20">
        <v>106</v>
      </c>
      <c r="F1897" s="46">
        <v>2020</v>
      </c>
      <c r="G1897" s="46">
        <v>2</v>
      </c>
      <c r="H1897" s="47" t="s">
        <v>310</v>
      </c>
      <c r="I1897" s="47" t="s">
        <v>43</v>
      </c>
      <c r="J1897" s="46">
        <v>6</v>
      </c>
      <c r="K1897" s="37">
        <v>1165166</v>
      </c>
      <c r="L1897" s="37">
        <v>56596</v>
      </c>
      <c r="M1897" s="37">
        <v>56596</v>
      </c>
      <c r="N1897" s="37">
        <v>56596</v>
      </c>
      <c r="O1897" s="37">
        <v>770900</v>
      </c>
      <c r="P1897" s="37">
        <v>3556891</v>
      </c>
      <c r="Q1897" s="37">
        <v>2437609</v>
      </c>
      <c r="R1897" s="37">
        <v>949579</v>
      </c>
    </row>
    <row r="1898" spans="1:18" ht="13.5" customHeight="1">
      <c r="A1898" s="20">
        <v>1894</v>
      </c>
      <c r="B1898" s="45" t="s">
        <v>293</v>
      </c>
      <c r="C1898" s="21" t="s">
        <v>197</v>
      </c>
      <c r="D1898" s="45" t="s">
        <v>409</v>
      </c>
      <c r="E1898" s="20">
        <v>106</v>
      </c>
      <c r="F1898" s="46">
        <v>2020</v>
      </c>
      <c r="G1898" s="46">
        <v>3</v>
      </c>
      <c r="H1898" s="47" t="s">
        <v>311</v>
      </c>
      <c r="I1898" s="47" t="s">
        <v>44</v>
      </c>
      <c r="J1898" s="46">
        <v>9</v>
      </c>
      <c r="K1898" s="37">
        <v>2006036</v>
      </c>
      <c r="L1898" s="37">
        <v>237627</v>
      </c>
      <c r="M1898" s="37">
        <v>237627</v>
      </c>
      <c r="N1898" s="37">
        <v>237627</v>
      </c>
      <c r="O1898" s="37">
        <v>1179851</v>
      </c>
      <c r="P1898" s="37">
        <v>6180630</v>
      </c>
      <c r="Q1898" s="37">
        <v>4880820</v>
      </c>
      <c r="R1898" s="37">
        <v>949579</v>
      </c>
    </row>
    <row r="1899" spans="1:18" ht="13.5" customHeight="1">
      <c r="A1899" s="20">
        <v>1895</v>
      </c>
      <c r="B1899" s="45" t="s">
        <v>292</v>
      </c>
      <c r="C1899" s="44" t="s">
        <v>29</v>
      </c>
      <c r="D1899" s="45" t="s">
        <v>410</v>
      </c>
      <c r="E1899" s="20">
        <v>107</v>
      </c>
      <c r="F1899" s="20">
        <v>2015</v>
      </c>
      <c r="G1899" s="20">
        <v>1</v>
      </c>
      <c r="H1899" s="20" t="s">
        <v>202</v>
      </c>
      <c r="I1899" s="54" t="s">
        <v>43</v>
      </c>
      <c r="J1899" s="20">
        <v>3</v>
      </c>
      <c r="K1899" s="35">
        <v>27556355</v>
      </c>
      <c r="L1899" s="35">
        <v>3487002</v>
      </c>
      <c r="M1899" s="35">
        <v>2954308</v>
      </c>
      <c r="N1899" s="35"/>
      <c r="O1899" s="35">
        <v>66417307</v>
      </c>
      <c r="P1899" s="35">
        <v>110502840</v>
      </c>
      <c r="Q1899" s="35">
        <v>72673188</v>
      </c>
      <c r="R1899" s="35">
        <v>396328</v>
      </c>
    </row>
    <row r="1900" spans="1:18" ht="13.5" customHeight="1">
      <c r="A1900" s="20">
        <v>1896</v>
      </c>
      <c r="B1900" s="45" t="s">
        <v>292</v>
      </c>
      <c r="C1900" s="44" t="s">
        <v>29</v>
      </c>
      <c r="D1900" s="45" t="s">
        <v>410</v>
      </c>
      <c r="E1900" s="20">
        <v>107</v>
      </c>
      <c r="F1900" s="20">
        <v>2015</v>
      </c>
      <c r="G1900" s="20">
        <v>2</v>
      </c>
      <c r="H1900" s="20" t="s">
        <v>203</v>
      </c>
      <c r="I1900" s="54" t="s">
        <v>50</v>
      </c>
      <c r="J1900" s="20">
        <v>6</v>
      </c>
      <c r="K1900" s="35">
        <v>65924104</v>
      </c>
      <c r="L1900" s="35">
        <v>10606610</v>
      </c>
      <c r="M1900" s="35">
        <v>8887192</v>
      </c>
      <c r="N1900" s="35"/>
      <c r="O1900" s="35">
        <v>66715055</v>
      </c>
      <c r="P1900" s="35">
        <v>112981761</v>
      </c>
      <c r="Q1900" s="35">
        <v>82090709</v>
      </c>
      <c r="R1900" s="35">
        <v>396328</v>
      </c>
    </row>
    <row r="1901" spans="1:18" ht="13.5" customHeight="1">
      <c r="A1901" s="20">
        <v>1897</v>
      </c>
      <c r="B1901" s="45" t="s">
        <v>292</v>
      </c>
      <c r="C1901" s="44" t="s">
        <v>29</v>
      </c>
      <c r="D1901" s="45" t="s">
        <v>410</v>
      </c>
      <c r="E1901" s="20">
        <v>107</v>
      </c>
      <c r="F1901" s="20">
        <v>2015</v>
      </c>
      <c r="G1901" s="20">
        <v>3</v>
      </c>
      <c r="H1901" s="20" t="s">
        <v>204</v>
      </c>
      <c r="I1901" s="54" t="s">
        <v>51</v>
      </c>
      <c r="J1901" s="20">
        <v>9</v>
      </c>
      <c r="K1901" s="35">
        <v>107985974</v>
      </c>
      <c r="L1901" s="35">
        <v>20813983</v>
      </c>
      <c r="M1901" s="35">
        <v>17236757</v>
      </c>
      <c r="N1901" s="35"/>
      <c r="O1901" s="35">
        <v>67520664</v>
      </c>
      <c r="P1901" s="35">
        <v>121382196</v>
      </c>
      <c r="Q1901" s="35">
        <v>81153522</v>
      </c>
      <c r="R1901" s="35">
        <v>396328</v>
      </c>
    </row>
    <row r="1902" spans="1:18" ht="13.5" customHeight="1">
      <c r="A1902" s="20">
        <v>1898</v>
      </c>
      <c r="B1902" s="45" t="s">
        <v>292</v>
      </c>
      <c r="C1902" s="44" t="s">
        <v>29</v>
      </c>
      <c r="D1902" s="45" t="s">
        <v>410</v>
      </c>
      <c r="E1902" s="20">
        <v>107</v>
      </c>
      <c r="F1902" s="20">
        <v>2015</v>
      </c>
      <c r="G1902" s="20">
        <v>4</v>
      </c>
      <c r="H1902" s="20" t="s">
        <v>205</v>
      </c>
      <c r="I1902" s="54" t="s">
        <v>46</v>
      </c>
      <c r="J1902" s="20">
        <v>12</v>
      </c>
      <c r="K1902" s="35">
        <v>151271526</v>
      </c>
      <c r="L1902" s="35">
        <v>29322477</v>
      </c>
      <c r="M1902" s="35">
        <v>23736777</v>
      </c>
      <c r="N1902" s="35">
        <v>23736777</v>
      </c>
      <c r="O1902" s="35">
        <v>69148171</v>
      </c>
      <c r="P1902" s="35">
        <v>119215053</v>
      </c>
      <c r="Q1902" s="35">
        <v>81207979</v>
      </c>
      <c r="R1902" s="35">
        <v>396328</v>
      </c>
    </row>
    <row r="1903" spans="1:18" ht="13.5" customHeight="1">
      <c r="A1903" s="20">
        <v>1899</v>
      </c>
      <c r="B1903" s="45" t="s">
        <v>292</v>
      </c>
      <c r="C1903" s="44" t="s">
        <v>29</v>
      </c>
      <c r="D1903" s="45" t="s">
        <v>410</v>
      </c>
      <c r="E1903" s="20">
        <v>107</v>
      </c>
      <c r="F1903" s="20">
        <v>2016</v>
      </c>
      <c r="G1903" s="20">
        <v>1</v>
      </c>
      <c r="H1903" s="20" t="s">
        <v>206</v>
      </c>
      <c r="I1903" s="54" t="s">
        <v>43</v>
      </c>
      <c r="J1903" s="20">
        <v>3</v>
      </c>
      <c r="K1903" s="35">
        <v>36130866</v>
      </c>
      <c r="L1903" s="35">
        <v>8725411</v>
      </c>
      <c r="M1903" s="35">
        <v>6681389</v>
      </c>
      <c r="N1903" s="35">
        <v>6681389</v>
      </c>
      <c r="O1903" s="35">
        <v>67799665</v>
      </c>
      <c r="P1903" s="35">
        <v>130128746</v>
      </c>
      <c r="Q1903" s="35">
        <v>85324379</v>
      </c>
      <c r="R1903" s="35">
        <v>396328</v>
      </c>
    </row>
    <row r="1904" spans="1:18" ht="13.5" customHeight="1">
      <c r="A1904" s="20">
        <v>1900</v>
      </c>
      <c r="B1904" s="45" t="s">
        <v>292</v>
      </c>
      <c r="C1904" s="44" t="s">
        <v>29</v>
      </c>
      <c r="D1904" s="45" t="s">
        <v>410</v>
      </c>
      <c r="E1904" s="20">
        <v>107</v>
      </c>
      <c r="F1904" s="20">
        <v>2016</v>
      </c>
      <c r="G1904" s="20">
        <v>2</v>
      </c>
      <c r="H1904" s="20" t="s">
        <v>207</v>
      </c>
      <c r="I1904" s="54" t="s">
        <v>44</v>
      </c>
      <c r="J1904" s="20">
        <v>6</v>
      </c>
      <c r="K1904" s="35">
        <v>80442697</v>
      </c>
      <c r="L1904" s="35">
        <v>896449</v>
      </c>
      <c r="M1904" s="35">
        <v>535819</v>
      </c>
      <c r="N1904" s="35">
        <v>535819</v>
      </c>
      <c r="O1904" s="35">
        <v>67147623</v>
      </c>
      <c r="P1904" s="35">
        <v>146243473</v>
      </c>
      <c r="Q1904" s="35">
        <v>111063010</v>
      </c>
      <c r="R1904" s="35">
        <v>396328</v>
      </c>
    </row>
    <row r="1905" spans="1:18" ht="13.5" customHeight="1">
      <c r="A1905" s="20">
        <v>1901</v>
      </c>
      <c r="B1905" s="45" t="s">
        <v>292</v>
      </c>
      <c r="C1905" s="44" t="s">
        <v>29</v>
      </c>
      <c r="D1905" s="45" t="s">
        <v>410</v>
      </c>
      <c r="E1905" s="20">
        <v>107</v>
      </c>
      <c r="F1905" s="20">
        <v>2016</v>
      </c>
      <c r="G1905" s="20">
        <v>3</v>
      </c>
      <c r="H1905" s="20" t="s">
        <v>208</v>
      </c>
      <c r="I1905" s="54" t="s">
        <v>45</v>
      </c>
      <c r="J1905" s="20">
        <v>9</v>
      </c>
      <c r="K1905" s="35">
        <v>129482291</v>
      </c>
      <c r="L1905" s="35">
        <v>5504452</v>
      </c>
      <c r="M1905" s="35">
        <v>484694</v>
      </c>
      <c r="N1905" s="35">
        <v>484694</v>
      </c>
      <c r="O1905" s="35">
        <v>66456854</v>
      </c>
      <c r="P1905" s="35">
        <v>160195109</v>
      </c>
      <c r="Q1905" s="35">
        <v>128401041</v>
      </c>
      <c r="R1905" s="35">
        <v>396328</v>
      </c>
    </row>
    <row r="1906" spans="1:18" ht="13.5" customHeight="1">
      <c r="A1906" s="20">
        <v>1902</v>
      </c>
      <c r="B1906" s="45" t="s">
        <v>292</v>
      </c>
      <c r="C1906" s="44" t="s">
        <v>29</v>
      </c>
      <c r="D1906" s="45" t="s">
        <v>410</v>
      </c>
      <c r="E1906" s="20">
        <v>107</v>
      </c>
      <c r="F1906" s="20">
        <v>2016</v>
      </c>
      <c r="G1906" s="20">
        <v>4</v>
      </c>
      <c r="H1906" s="20" t="s">
        <v>209</v>
      </c>
      <c r="I1906" s="20" t="s">
        <v>46</v>
      </c>
      <c r="J1906" s="20">
        <v>12</v>
      </c>
      <c r="K1906" s="35">
        <v>181910977</v>
      </c>
      <c r="L1906" s="35">
        <v>21548408</v>
      </c>
      <c r="M1906" s="35">
        <v>7924968</v>
      </c>
      <c r="N1906" s="35">
        <v>7924968</v>
      </c>
      <c r="O1906" s="35">
        <v>70171526</v>
      </c>
      <c r="P1906" s="35">
        <v>169585932</v>
      </c>
      <c r="Q1906" s="35">
        <v>138707857</v>
      </c>
      <c r="R1906" s="35">
        <v>396328</v>
      </c>
    </row>
    <row r="1907" spans="1:18" ht="13.5" customHeight="1">
      <c r="A1907" s="20">
        <v>1903</v>
      </c>
      <c r="B1907" s="45" t="s">
        <v>292</v>
      </c>
      <c r="C1907" s="44" t="s">
        <v>29</v>
      </c>
      <c r="D1907" s="45" t="s">
        <v>410</v>
      </c>
      <c r="E1907" s="20">
        <v>107</v>
      </c>
      <c r="F1907" s="20">
        <v>2017</v>
      </c>
      <c r="G1907" s="20">
        <v>1</v>
      </c>
      <c r="H1907" s="20" t="s">
        <v>210</v>
      </c>
      <c r="I1907" s="20" t="s">
        <v>43</v>
      </c>
      <c r="J1907" s="20">
        <v>3</v>
      </c>
      <c r="K1907" s="35">
        <v>61151517</v>
      </c>
      <c r="L1907" s="35">
        <v>14282584</v>
      </c>
      <c r="M1907" s="35">
        <v>8358828</v>
      </c>
      <c r="N1907" s="35">
        <v>8358828</v>
      </c>
      <c r="O1907" s="35">
        <v>69631872</v>
      </c>
      <c r="P1907" s="35">
        <v>192793155</v>
      </c>
      <c r="Q1907" s="35">
        <v>153600644</v>
      </c>
      <c r="R1907" s="35">
        <v>396328</v>
      </c>
    </row>
    <row r="1908" spans="1:18" ht="13.5" customHeight="1">
      <c r="A1908" s="20">
        <v>1904</v>
      </c>
      <c r="B1908" s="45" t="s">
        <v>292</v>
      </c>
      <c r="C1908" s="44" t="s">
        <v>29</v>
      </c>
      <c r="D1908" s="45" t="s">
        <v>410</v>
      </c>
      <c r="E1908" s="20">
        <v>107</v>
      </c>
      <c r="F1908" s="20">
        <v>2017</v>
      </c>
      <c r="G1908" s="20">
        <v>2</v>
      </c>
      <c r="H1908" s="20" t="s">
        <v>212</v>
      </c>
      <c r="I1908" s="20" t="s">
        <v>44</v>
      </c>
      <c r="J1908" s="20">
        <v>6</v>
      </c>
      <c r="K1908" s="35">
        <v>121919736</v>
      </c>
      <c r="L1908" s="35">
        <v>24459525</v>
      </c>
      <c r="M1908" s="35">
        <v>16547986</v>
      </c>
      <c r="N1908" s="35">
        <v>16547986</v>
      </c>
      <c r="O1908" s="35">
        <v>69184337</v>
      </c>
      <c r="P1908" s="35">
        <v>176553633</v>
      </c>
      <c r="Q1908" s="35">
        <v>137050154</v>
      </c>
      <c r="R1908" s="35">
        <v>396328</v>
      </c>
    </row>
    <row r="1909" spans="1:18" ht="13.5" customHeight="1">
      <c r="A1909" s="20">
        <v>1905</v>
      </c>
      <c r="B1909" s="45" t="s">
        <v>292</v>
      </c>
      <c r="C1909" s="44" t="s">
        <v>29</v>
      </c>
      <c r="D1909" s="45" t="s">
        <v>410</v>
      </c>
      <c r="E1909" s="20">
        <v>107</v>
      </c>
      <c r="F1909" s="20">
        <v>2017</v>
      </c>
      <c r="G1909" s="20">
        <v>3</v>
      </c>
      <c r="H1909" s="20" t="s">
        <v>213</v>
      </c>
      <c r="I1909" s="20" t="s">
        <v>51</v>
      </c>
      <c r="J1909" s="20">
        <v>9</v>
      </c>
      <c r="K1909" s="35">
        <v>185242450</v>
      </c>
      <c r="L1909" s="35">
        <v>34479021</v>
      </c>
      <c r="M1909" s="35">
        <v>22979990</v>
      </c>
      <c r="N1909" s="35">
        <v>22979990</v>
      </c>
      <c r="O1909" s="35">
        <v>69036564</v>
      </c>
      <c r="P1909" s="35">
        <v>159421106</v>
      </c>
      <c r="Q1909" s="35">
        <v>113423634</v>
      </c>
      <c r="R1909" s="35">
        <v>396328</v>
      </c>
    </row>
    <row r="1910" spans="1:18" ht="13.5" customHeight="1">
      <c r="A1910" s="20">
        <v>1906</v>
      </c>
      <c r="B1910" s="45" t="s">
        <v>292</v>
      </c>
      <c r="C1910" s="44" t="s">
        <v>29</v>
      </c>
      <c r="D1910" s="45" t="s">
        <v>410</v>
      </c>
      <c r="E1910" s="20">
        <v>107</v>
      </c>
      <c r="F1910" s="20">
        <v>2017</v>
      </c>
      <c r="G1910" s="20">
        <v>4</v>
      </c>
      <c r="H1910" s="20" t="s">
        <v>211</v>
      </c>
      <c r="I1910" s="20" t="s">
        <v>46</v>
      </c>
      <c r="J1910" s="20">
        <v>12</v>
      </c>
      <c r="K1910" s="35">
        <v>244151411</v>
      </c>
      <c r="L1910" s="35">
        <v>46828682</v>
      </c>
      <c r="M1910" s="35">
        <v>33723730</v>
      </c>
      <c r="N1910" s="35">
        <v>33723730</v>
      </c>
      <c r="O1910" s="35">
        <v>72377943</v>
      </c>
      <c r="P1910" s="35">
        <v>146804128</v>
      </c>
      <c r="Q1910" s="35">
        <v>101925951</v>
      </c>
      <c r="R1910" s="35">
        <v>396328</v>
      </c>
    </row>
    <row r="1911" spans="1:18" ht="13.5" customHeight="1">
      <c r="A1911" s="20">
        <v>1907</v>
      </c>
      <c r="B1911" s="45" t="s">
        <v>292</v>
      </c>
      <c r="C1911" s="44" t="s">
        <v>29</v>
      </c>
      <c r="D1911" s="45" t="s">
        <v>410</v>
      </c>
      <c r="E1911" s="20">
        <v>107</v>
      </c>
      <c r="F1911" s="20">
        <v>2018</v>
      </c>
      <c r="G1911" s="20">
        <v>1</v>
      </c>
      <c r="H1911" s="20" t="s">
        <v>257</v>
      </c>
      <c r="I1911" s="20" t="s">
        <v>43</v>
      </c>
      <c r="J1911" s="20">
        <v>3</v>
      </c>
      <c r="K1911" s="35">
        <v>67463648</v>
      </c>
      <c r="L1911" s="35">
        <v>13640425</v>
      </c>
      <c r="M1911" s="35">
        <v>8605881</v>
      </c>
      <c r="N1911" s="35">
        <v>8605881</v>
      </c>
      <c r="O1911" s="35">
        <v>68330805</v>
      </c>
      <c r="P1911" s="35">
        <v>167538393</v>
      </c>
      <c r="Q1911" s="35">
        <v>114089470</v>
      </c>
      <c r="R1911" s="35">
        <v>396328</v>
      </c>
    </row>
    <row r="1912" spans="1:18" ht="13.5" customHeight="1">
      <c r="A1912" s="20">
        <v>1908</v>
      </c>
      <c r="B1912" s="45" t="s">
        <v>292</v>
      </c>
      <c r="C1912" s="21" t="s">
        <v>29</v>
      </c>
      <c r="D1912" s="45" t="s">
        <v>410</v>
      </c>
      <c r="E1912" s="20">
        <v>107</v>
      </c>
      <c r="F1912" s="20">
        <v>2018</v>
      </c>
      <c r="G1912" s="20">
        <v>2</v>
      </c>
      <c r="H1912" s="20" t="s">
        <v>264</v>
      </c>
      <c r="I1912" s="20" t="s">
        <v>44</v>
      </c>
      <c r="J1912" s="20">
        <v>6</v>
      </c>
      <c r="K1912" s="37">
        <v>135295682</v>
      </c>
      <c r="L1912" s="37">
        <v>31872545</v>
      </c>
      <c r="M1912" s="37">
        <v>21457604</v>
      </c>
      <c r="N1912" s="37">
        <v>21457604</v>
      </c>
      <c r="O1912" s="37">
        <v>67038524</v>
      </c>
      <c r="P1912" s="37">
        <v>158814730</v>
      </c>
      <c r="Q1912" s="37">
        <v>114291883</v>
      </c>
      <c r="R1912" s="37">
        <v>396328</v>
      </c>
    </row>
    <row r="1913" spans="1:18" ht="13.5" customHeight="1">
      <c r="A1913" s="20">
        <v>1909</v>
      </c>
      <c r="B1913" s="45" t="s">
        <v>292</v>
      </c>
      <c r="C1913" s="21" t="s">
        <v>29</v>
      </c>
      <c r="D1913" s="45" t="s">
        <v>410</v>
      </c>
      <c r="E1913" s="20">
        <v>107</v>
      </c>
      <c r="F1913" s="20">
        <v>2018</v>
      </c>
      <c r="G1913" s="20">
        <v>3</v>
      </c>
      <c r="H1913" s="20" t="s">
        <v>256</v>
      </c>
      <c r="I1913" s="20" t="s">
        <v>51</v>
      </c>
      <c r="J1913" s="20">
        <v>9</v>
      </c>
      <c r="K1913" s="37">
        <v>203134728</v>
      </c>
      <c r="L1913" s="37">
        <v>48088551</v>
      </c>
      <c r="M1913" s="37">
        <v>33118286</v>
      </c>
      <c r="N1913" s="37">
        <v>33118286</v>
      </c>
      <c r="O1913" s="37">
        <v>66750551</v>
      </c>
      <c r="P1913" s="37">
        <v>174343361</v>
      </c>
      <c r="Q1913" s="37">
        <v>118080065</v>
      </c>
      <c r="R1913" s="37">
        <v>396328</v>
      </c>
    </row>
    <row r="1914" spans="1:18" ht="13.5" customHeight="1">
      <c r="A1914" s="20">
        <v>1910</v>
      </c>
      <c r="B1914" s="45" t="s">
        <v>292</v>
      </c>
      <c r="C1914" s="21" t="s">
        <v>29</v>
      </c>
      <c r="D1914" s="45" t="s">
        <v>410</v>
      </c>
      <c r="E1914" s="20">
        <v>107</v>
      </c>
      <c r="F1914" s="20">
        <v>2018</v>
      </c>
      <c r="G1914" s="20">
        <v>4</v>
      </c>
      <c r="H1914" s="20" t="s">
        <v>265</v>
      </c>
      <c r="I1914" s="20" t="s">
        <v>46</v>
      </c>
      <c r="J1914" s="20">
        <v>12</v>
      </c>
      <c r="K1914" s="37">
        <v>266274621</v>
      </c>
      <c r="L1914" s="37">
        <v>59750846</v>
      </c>
      <c r="M1914" s="37">
        <v>43008026</v>
      </c>
      <c r="N1914" s="37">
        <v>43008026</v>
      </c>
      <c r="O1914" s="37">
        <v>73365523</v>
      </c>
      <c r="P1914" s="37">
        <v>162334422</v>
      </c>
      <c r="Q1914" s="37">
        <v>112113936</v>
      </c>
      <c r="R1914" s="37">
        <v>396328</v>
      </c>
    </row>
    <row r="1915" spans="1:18" ht="13.5" customHeight="1">
      <c r="A1915" s="20">
        <v>1911</v>
      </c>
      <c r="B1915" s="45" t="s">
        <v>292</v>
      </c>
      <c r="C1915" s="21" t="s">
        <v>29</v>
      </c>
      <c r="D1915" s="45" t="s">
        <v>410</v>
      </c>
      <c r="E1915" s="20">
        <v>107</v>
      </c>
      <c r="F1915" s="20">
        <v>2019</v>
      </c>
      <c r="G1915" s="20">
        <v>1</v>
      </c>
      <c r="H1915" s="20" t="s">
        <v>277</v>
      </c>
      <c r="I1915" s="20" t="s">
        <v>43</v>
      </c>
      <c r="J1915" s="20">
        <v>3</v>
      </c>
      <c r="K1915" s="37">
        <v>70966754</v>
      </c>
      <c r="L1915" s="37">
        <v>19121202</v>
      </c>
      <c r="M1915" s="37">
        <v>12846321</v>
      </c>
      <c r="N1915" s="37">
        <v>12846321</v>
      </c>
      <c r="O1915" s="37">
        <v>76193061</v>
      </c>
      <c r="P1915" s="37">
        <v>177470204</v>
      </c>
      <c r="Q1915" s="37">
        <v>114512432</v>
      </c>
      <c r="R1915" s="37">
        <v>396328</v>
      </c>
    </row>
    <row r="1916" spans="1:18" ht="13.5" customHeight="1">
      <c r="A1916" s="20">
        <v>1912</v>
      </c>
      <c r="B1916" s="45" t="s">
        <v>292</v>
      </c>
      <c r="C1916" s="21" t="s">
        <v>29</v>
      </c>
      <c r="D1916" s="45" t="s">
        <v>410</v>
      </c>
      <c r="E1916" s="20">
        <v>107</v>
      </c>
      <c r="F1916" s="20">
        <v>2019</v>
      </c>
      <c r="G1916" s="20">
        <v>2</v>
      </c>
      <c r="H1916" s="20" t="s">
        <v>278</v>
      </c>
      <c r="I1916" s="20" t="s">
        <v>44</v>
      </c>
      <c r="J1916" s="20">
        <v>6</v>
      </c>
      <c r="K1916" s="37">
        <v>141909053</v>
      </c>
      <c r="L1916" s="37">
        <v>40436601</v>
      </c>
      <c r="M1916" s="37">
        <v>26246154</v>
      </c>
      <c r="N1916" s="37">
        <v>26246154</v>
      </c>
      <c r="O1916" s="37">
        <v>76645208</v>
      </c>
      <c r="P1916" s="37">
        <v>163515268</v>
      </c>
      <c r="Q1916" s="37">
        <v>117645473</v>
      </c>
      <c r="R1916" s="37">
        <v>396328</v>
      </c>
    </row>
    <row r="1917" spans="1:18" ht="13.5" customHeight="1">
      <c r="A1917" s="20">
        <v>1913</v>
      </c>
      <c r="B1917" s="45" t="s">
        <v>292</v>
      </c>
      <c r="C1917" s="21" t="s">
        <v>29</v>
      </c>
      <c r="D1917" s="45" t="s">
        <v>410</v>
      </c>
      <c r="E1917" s="20">
        <v>107</v>
      </c>
      <c r="F1917" s="20">
        <v>2019</v>
      </c>
      <c r="G1917" s="20">
        <v>3</v>
      </c>
      <c r="H1917" s="20" t="s">
        <v>279</v>
      </c>
      <c r="I1917" s="20" t="s">
        <v>51</v>
      </c>
      <c r="J1917" s="20">
        <v>9</v>
      </c>
      <c r="K1917" s="37">
        <v>211347366</v>
      </c>
      <c r="L1917" s="37">
        <v>56553609</v>
      </c>
      <c r="M1917" s="37">
        <v>36841330</v>
      </c>
      <c r="N1917" s="37">
        <v>36841330</v>
      </c>
      <c r="O1917" s="37">
        <v>77214753</v>
      </c>
      <c r="P1917" s="37">
        <v>181126579</v>
      </c>
      <c r="Q1917" s="37">
        <v>124616537</v>
      </c>
      <c r="R1917" s="37">
        <v>396328</v>
      </c>
    </row>
    <row r="1918" spans="1:18" ht="13.5" customHeight="1">
      <c r="A1918" s="20">
        <v>1914</v>
      </c>
      <c r="B1918" s="45" t="s">
        <v>292</v>
      </c>
      <c r="C1918" s="21" t="s">
        <v>29</v>
      </c>
      <c r="D1918" s="45" t="s">
        <v>410</v>
      </c>
      <c r="E1918" s="20">
        <v>107</v>
      </c>
      <c r="F1918" s="20">
        <v>2019</v>
      </c>
      <c r="G1918" s="20">
        <v>4</v>
      </c>
      <c r="H1918" s="20" t="s">
        <v>281</v>
      </c>
      <c r="I1918" s="20" t="s">
        <v>46</v>
      </c>
      <c r="J1918" s="20">
        <v>12</v>
      </c>
      <c r="K1918" s="37">
        <v>284035255</v>
      </c>
      <c r="L1918" s="37">
        <v>71123824</v>
      </c>
      <c r="M1918" s="37">
        <v>45683113</v>
      </c>
      <c r="N1918" s="37">
        <v>45683113</v>
      </c>
      <c r="O1918" s="37">
        <v>79393681</v>
      </c>
      <c r="P1918" s="37">
        <v>193374314</v>
      </c>
      <c r="Q1918" s="37">
        <v>147816685</v>
      </c>
      <c r="R1918" s="37">
        <v>396328</v>
      </c>
    </row>
    <row r="1919" spans="1:18" ht="13.5" customHeight="1">
      <c r="A1919" s="20">
        <v>1915</v>
      </c>
      <c r="B1919" s="45" t="s">
        <v>292</v>
      </c>
      <c r="C1919" s="21" t="s">
        <v>29</v>
      </c>
      <c r="D1919" s="45" t="s">
        <v>410</v>
      </c>
      <c r="E1919" s="20">
        <v>107</v>
      </c>
      <c r="F1919" s="46">
        <v>2020</v>
      </c>
      <c r="G1919" s="46">
        <v>1</v>
      </c>
      <c r="H1919" s="47" t="s">
        <v>309</v>
      </c>
      <c r="I1919" s="47" t="s">
        <v>43</v>
      </c>
      <c r="J1919" s="46">
        <v>3</v>
      </c>
      <c r="K1919" s="37">
        <v>70329350</v>
      </c>
      <c r="L1919" s="37">
        <v>17454872</v>
      </c>
      <c r="M1919" s="37">
        <v>11195394</v>
      </c>
      <c r="N1919" s="37">
        <v>11195394</v>
      </c>
      <c r="O1919" s="37">
        <v>78240308</v>
      </c>
      <c r="P1919" s="37">
        <v>184528873</v>
      </c>
      <c r="Q1919" s="37">
        <v>127855841</v>
      </c>
      <c r="R1919" s="37">
        <v>396328</v>
      </c>
    </row>
    <row r="1920" spans="1:18" ht="13.5" customHeight="1">
      <c r="A1920" s="20">
        <v>1916</v>
      </c>
      <c r="B1920" s="45" t="s">
        <v>292</v>
      </c>
      <c r="C1920" s="21" t="s">
        <v>29</v>
      </c>
      <c r="D1920" s="45" t="s">
        <v>410</v>
      </c>
      <c r="E1920" s="20">
        <v>107</v>
      </c>
      <c r="F1920" s="46">
        <v>2020</v>
      </c>
      <c r="G1920" s="46">
        <v>2</v>
      </c>
      <c r="H1920" s="47" t="s">
        <v>310</v>
      </c>
      <c r="I1920" s="47" t="s">
        <v>44</v>
      </c>
      <c r="J1920" s="46">
        <v>6</v>
      </c>
      <c r="K1920" s="37">
        <v>141025093</v>
      </c>
      <c r="L1920" s="37">
        <v>33862077</v>
      </c>
      <c r="M1920" s="37">
        <v>21825036</v>
      </c>
      <c r="N1920" s="37">
        <v>21825036</v>
      </c>
      <c r="O1920" s="37">
        <v>77333034</v>
      </c>
      <c r="P1920" s="37">
        <v>193551291</v>
      </c>
      <c r="Q1920" s="37">
        <v>161881796</v>
      </c>
      <c r="R1920" s="37">
        <v>396328</v>
      </c>
    </row>
    <row r="1921" spans="1:18" ht="13.5" customHeight="1">
      <c r="A1921" s="20">
        <v>1917</v>
      </c>
      <c r="B1921" s="45" t="s">
        <v>292</v>
      </c>
      <c r="C1921" s="21" t="s">
        <v>29</v>
      </c>
      <c r="D1921" s="45" t="s">
        <v>410</v>
      </c>
      <c r="E1921" s="20">
        <v>107</v>
      </c>
      <c r="F1921" s="46">
        <v>2020</v>
      </c>
      <c r="G1921" s="46">
        <v>3</v>
      </c>
      <c r="H1921" s="47" t="s">
        <v>311</v>
      </c>
      <c r="I1921" s="47" t="s">
        <v>51</v>
      </c>
      <c r="J1921" s="46">
        <v>9</v>
      </c>
      <c r="K1921" s="37">
        <v>212732719</v>
      </c>
      <c r="L1921" s="37">
        <v>49261604</v>
      </c>
      <c r="M1921" s="37">
        <v>31937598</v>
      </c>
      <c r="N1921" s="37">
        <v>31937598</v>
      </c>
      <c r="O1921" s="37">
        <v>79964755</v>
      </c>
      <c r="P1921" s="37">
        <v>217537313</v>
      </c>
      <c r="Q1921" s="37">
        <v>175725753</v>
      </c>
      <c r="R1921" s="37">
        <v>396328</v>
      </c>
    </row>
    <row r="1922" spans="1:18" ht="13.5" customHeight="1">
      <c r="A1922" s="20">
        <v>1918</v>
      </c>
      <c r="B1922" s="45" t="s">
        <v>287</v>
      </c>
      <c r="C1922" s="44" t="s">
        <v>155</v>
      </c>
      <c r="D1922" s="45" t="s">
        <v>411</v>
      </c>
      <c r="E1922" s="20">
        <v>108</v>
      </c>
      <c r="F1922" s="20">
        <v>2015</v>
      </c>
      <c r="G1922" s="20">
        <v>1</v>
      </c>
      <c r="H1922" s="20" t="s">
        <v>202</v>
      </c>
      <c r="I1922" s="54" t="s">
        <v>43</v>
      </c>
      <c r="J1922" s="20">
        <v>3</v>
      </c>
      <c r="K1922" s="35">
        <v>2754563</v>
      </c>
      <c r="L1922" s="35">
        <v>377102</v>
      </c>
      <c r="M1922" s="35">
        <v>342660</v>
      </c>
      <c r="N1922" s="35">
        <v>281794</v>
      </c>
      <c r="O1922" s="35">
        <v>1887523</v>
      </c>
      <c r="P1922" s="35">
        <v>22314926</v>
      </c>
      <c r="Q1922" s="35">
        <v>14026753</v>
      </c>
      <c r="R1922" s="35">
        <v>3869747</v>
      </c>
    </row>
    <row r="1923" spans="1:18" ht="13.5" customHeight="1">
      <c r="A1923" s="20">
        <v>1919</v>
      </c>
      <c r="B1923" s="45" t="s">
        <v>287</v>
      </c>
      <c r="C1923" s="44" t="s">
        <v>155</v>
      </c>
      <c r="D1923" s="45" t="s">
        <v>411</v>
      </c>
      <c r="E1923" s="20">
        <v>108</v>
      </c>
      <c r="F1923" s="20">
        <v>2015</v>
      </c>
      <c r="G1923" s="20">
        <v>2</v>
      </c>
      <c r="H1923" s="20" t="s">
        <v>203</v>
      </c>
      <c r="I1923" s="54" t="s">
        <v>50</v>
      </c>
      <c r="J1923" s="20">
        <v>6</v>
      </c>
      <c r="K1923" s="35">
        <v>5876049</v>
      </c>
      <c r="L1923" s="35">
        <v>568874</v>
      </c>
      <c r="M1923" s="35">
        <v>518319</v>
      </c>
      <c r="N1923" s="35">
        <v>359800</v>
      </c>
      <c r="O1923" s="35">
        <v>1912695</v>
      </c>
      <c r="P1923" s="35">
        <v>22981964</v>
      </c>
      <c r="Q1923" s="35">
        <v>14506130</v>
      </c>
      <c r="R1923" s="35">
        <v>3869747</v>
      </c>
    </row>
    <row r="1924" spans="1:18" ht="13.5" customHeight="1">
      <c r="A1924" s="20">
        <v>1920</v>
      </c>
      <c r="B1924" s="45" t="s">
        <v>287</v>
      </c>
      <c r="C1924" s="44" t="s">
        <v>155</v>
      </c>
      <c r="D1924" s="45" t="s">
        <v>411</v>
      </c>
      <c r="E1924" s="20">
        <v>108</v>
      </c>
      <c r="F1924" s="20">
        <v>2015</v>
      </c>
      <c r="G1924" s="20">
        <v>3</v>
      </c>
      <c r="H1924" s="20" t="s">
        <v>204</v>
      </c>
      <c r="I1924" s="54" t="s">
        <v>51</v>
      </c>
      <c r="J1924" s="20">
        <v>9</v>
      </c>
      <c r="K1924" s="35">
        <v>8357564</v>
      </c>
      <c r="L1924" s="35">
        <v>613075</v>
      </c>
      <c r="M1924" s="35">
        <v>513971</v>
      </c>
      <c r="N1924" s="35">
        <v>289885</v>
      </c>
      <c r="O1924" s="35">
        <v>1905577</v>
      </c>
      <c r="P1924" s="35">
        <v>21735855</v>
      </c>
      <c r="Q1924" s="35">
        <v>13543514</v>
      </c>
      <c r="R1924" s="35">
        <v>3869747</v>
      </c>
    </row>
    <row r="1925" spans="1:18" ht="13.5" customHeight="1">
      <c r="A1925" s="20">
        <v>1921</v>
      </c>
      <c r="B1925" s="45" t="s">
        <v>287</v>
      </c>
      <c r="C1925" s="44" t="s">
        <v>155</v>
      </c>
      <c r="D1925" s="45" t="s">
        <v>411</v>
      </c>
      <c r="E1925" s="20">
        <v>108</v>
      </c>
      <c r="F1925" s="20">
        <v>2015</v>
      </c>
      <c r="G1925" s="20">
        <v>4</v>
      </c>
      <c r="H1925" s="20" t="s">
        <v>205</v>
      </c>
      <c r="I1925" s="20" t="s">
        <v>46</v>
      </c>
      <c r="J1925" s="20">
        <v>12</v>
      </c>
      <c r="K1925" s="35">
        <v>10596991</v>
      </c>
      <c r="L1925" s="35">
        <v>736031</v>
      </c>
      <c r="M1925" s="35">
        <v>600912</v>
      </c>
      <c r="N1925" s="35">
        <v>582197</v>
      </c>
      <c r="O1925" s="35">
        <v>1981667</v>
      </c>
      <c r="P1925" s="35">
        <v>20990156</v>
      </c>
      <c r="Q1925" s="35">
        <v>12322823</v>
      </c>
      <c r="R1925" s="35">
        <v>3869747</v>
      </c>
    </row>
    <row r="1926" spans="1:18" ht="13.5" customHeight="1">
      <c r="A1926" s="20">
        <v>1922</v>
      </c>
      <c r="B1926" s="45" t="s">
        <v>287</v>
      </c>
      <c r="C1926" s="44" t="s">
        <v>155</v>
      </c>
      <c r="D1926" s="45" t="s">
        <v>411</v>
      </c>
      <c r="E1926" s="20">
        <v>108</v>
      </c>
      <c r="F1926" s="20">
        <v>2016</v>
      </c>
      <c r="G1926" s="20">
        <v>1</v>
      </c>
      <c r="H1926" s="20" t="s">
        <v>206</v>
      </c>
      <c r="I1926" s="54" t="s">
        <v>43</v>
      </c>
      <c r="J1926" s="20">
        <v>3</v>
      </c>
      <c r="K1926" s="35">
        <v>2137446</v>
      </c>
      <c r="L1926" s="35">
        <v>164995</v>
      </c>
      <c r="M1926" s="35">
        <v>158497</v>
      </c>
      <c r="N1926" s="35">
        <v>122863</v>
      </c>
      <c r="O1926" s="35">
        <v>2019335</v>
      </c>
      <c r="P1926" s="35">
        <v>21011893</v>
      </c>
      <c r="Q1926" s="35">
        <v>12628119</v>
      </c>
      <c r="R1926" s="35">
        <v>3869747</v>
      </c>
    </row>
    <row r="1927" spans="1:18" ht="13.5" customHeight="1">
      <c r="A1927" s="20">
        <v>1923</v>
      </c>
      <c r="B1927" s="45" t="s">
        <v>287</v>
      </c>
      <c r="C1927" s="44" t="s">
        <v>155</v>
      </c>
      <c r="D1927" s="45" t="s">
        <v>411</v>
      </c>
      <c r="E1927" s="20">
        <v>108</v>
      </c>
      <c r="F1927" s="20">
        <v>2016</v>
      </c>
      <c r="G1927" s="20">
        <v>3</v>
      </c>
      <c r="H1927" s="20" t="s">
        <v>208</v>
      </c>
      <c r="I1927" s="54" t="s">
        <v>45</v>
      </c>
      <c r="J1927" s="51">
        <v>9</v>
      </c>
      <c r="K1927" s="35">
        <v>4562558</v>
      </c>
      <c r="L1927" s="35">
        <v>-407185</v>
      </c>
      <c r="M1927" s="35">
        <v>-435343</v>
      </c>
      <c r="N1927" s="35">
        <v>-529911</v>
      </c>
      <c r="O1927" s="35">
        <v>1926307</v>
      </c>
      <c r="P1927" s="35">
        <v>20713834</v>
      </c>
      <c r="Q1927" s="35">
        <v>12925837</v>
      </c>
      <c r="R1927" s="35">
        <v>3869747</v>
      </c>
    </row>
    <row r="1928" spans="1:18" ht="13.5" customHeight="1">
      <c r="A1928" s="20">
        <v>1924</v>
      </c>
      <c r="B1928" s="45" t="s">
        <v>287</v>
      </c>
      <c r="C1928" s="44" t="s">
        <v>155</v>
      </c>
      <c r="D1928" s="45" t="s">
        <v>411</v>
      </c>
      <c r="E1928" s="20">
        <v>108</v>
      </c>
      <c r="F1928" s="20">
        <v>2016</v>
      </c>
      <c r="G1928" s="20">
        <v>4</v>
      </c>
      <c r="H1928" s="20" t="s">
        <v>209</v>
      </c>
      <c r="I1928" s="20" t="s">
        <v>46</v>
      </c>
      <c r="J1928" s="20">
        <v>12</v>
      </c>
      <c r="K1928" s="35">
        <v>5077874</v>
      </c>
      <c r="L1928" s="35">
        <v>99045</v>
      </c>
      <c r="M1928" s="35">
        <v>42134</v>
      </c>
      <c r="N1928" s="35">
        <v>215932</v>
      </c>
      <c r="O1928" s="35">
        <v>2137089</v>
      </c>
      <c r="P1928" s="35">
        <v>22511216</v>
      </c>
      <c r="Q1928" s="35">
        <v>13898833</v>
      </c>
      <c r="R1928" s="35">
        <v>3869747</v>
      </c>
    </row>
    <row r="1929" spans="1:18" ht="13.5" customHeight="1">
      <c r="A1929" s="20">
        <v>1925</v>
      </c>
      <c r="B1929" s="45" t="s">
        <v>287</v>
      </c>
      <c r="C1929" s="44" t="s">
        <v>155</v>
      </c>
      <c r="D1929" s="45" t="s">
        <v>411</v>
      </c>
      <c r="E1929" s="20">
        <v>108</v>
      </c>
      <c r="F1929" s="20">
        <v>2017</v>
      </c>
      <c r="G1929" s="20">
        <v>3</v>
      </c>
      <c r="H1929" s="20" t="s">
        <v>213</v>
      </c>
      <c r="I1929" s="20" t="s">
        <v>51</v>
      </c>
      <c r="J1929" s="20">
        <v>9</v>
      </c>
      <c r="K1929" s="35">
        <v>70655715</v>
      </c>
      <c r="L1929" s="35">
        <v>397464</v>
      </c>
      <c r="M1929" s="35">
        <v>363886</v>
      </c>
      <c r="N1929" s="35">
        <v>269527</v>
      </c>
      <c r="O1929" s="35">
        <v>2075236</v>
      </c>
      <c r="P1929" s="35">
        <v>22352811</v>
      </c>
      <c r="Q1929" s="35">
        <v>13810376</v>
      </c>
      <c r="R1929" s="35">
        <v>3869747</v>
      </c>
    </row>
    <row r="1930" spans="1:18" ht="13.5" customHeight="1">
      <c r="A1930" s="20">
        <v>1926</v>
      </c>
      <c r="B1930" s="45" t="s">
        <v>287</v>
      </c>
      <c r="C1930" s="44" t="s">
        <v>155</v>
      </c>
      <c r="D1930" s="45" t="s">
        <v>411</v>
      </c>
      <c r="E1930" s="20">
        <v>108</v>
      </c>
      <c r="F1930" s="20">
        <v>2018</v>
      </c>
      <c r="G1930" s="20">
        <v>2</v>
      </c>
      <c r="H1930" s="20" t="s">
        <v>264</v>
      </c>
      <c r="I1930" s="20" t="s">
        <v>44</v>
      </c>
      <c r="J1930" s="20">
        <v>6</v>
      </c>
      <c r="K1930" s="37">
        <v>2396239</v>
      </c>
      <c r="L1930" s="37">
        <v>242773</v>
      </c>
      <c r="M1930" s="37">
        <v>232361</v>
      </c>
      <c r="N1930" s="37">
        <v>187827</v>
      </c>
      <c r="O1930" s="37">
        <v>2017133</v>
      </c>
      <c r="P1930" s="37">
        <v>22659028</v>
      </c>
      <c r="Q1930" s="37">
        <v>15027570</v>
      </c>
      <c r="R1930" s="37">
        <v>3869747</v>
      </c>
    </row>
    <row r="1931" spans="1:18" ht="13.5" customHeight="1">
      <c r="A1931" s="20">
        <v>1927</v>
      </c>
      <c r="B1931" s="45" t="s">
        <v>287</v>
      </c>
      <c r="C1931" s="44" t="s">
        <v>155</v>
      </c>
      <c r="D1931" s="45" t="s">
        <v>411</v>
      </c>
      <c r="E1931" s="20">
        <v>108</v>
      </c>
      <c r="F1931" s="20">
        <v>2018</v>
      </c>
      <c r="G1931" s="20">
        <v>3</v>
      </c>
      <c r="H1931" s="20" t="s">
        <v>256</v>
      </c>
      <c r="I1931" s="20" t="s">
        <v>51</v>
      </c>
      <c r="J1931" s="20">
        <v>9</v>
      </c>
      <c r="K1931" s="37">
        <v>3002084</v>
      </c>
      <c r="L1931" s="37">
        <v>48392</v>
      </c>
      <c r="M1931" s="37">
        <v>15764</v>
      </c>
      <c r="N1931" s="37"/>
      <c r="O1931" s="37">
        <v>199228</v>
      </c>
      <c r="P1931" s="37">
        <v>22670374</v>
      </c>
      <c r="Q1931" s="37">
        <v>15255512</v>
      </c>
      <c r="R1931" s="37">
        <v>3869747</v>
      </c>
    </row>
    <row r="1932" spans="1:18" ht="13.5" customHeight="1">
      <c r="A1932" s="20">
        <v>1928</v>
      </c>
      <c r="B1932" s="45" t="s">
        <v>287</v>
      </c>
      <c r="C1932" s="44" t="s">
        <v>155</v>
      </c>
      <c r="D1932" s="45" t="s">
        <v>411</v>
      </c>
      <c r="E1932" s="20">
        <v>108</v>
      </c>
      <c r="F1932" s="20">
        <v>2018</v>
      </c>
      <c r="G1932" s="20">
        <v>4</v>
      </c>
      <c r="H1932" s="20" t="s">
        <v>265</v>
      </c>
      <c r="I1932" s="20" t="s">
        <v>46</v>
      </c>
      <c r="J1932" s="20">
        <v>12</v>
      </c>
      <c r="K1932" s="37">
        <v>5215326</v>
      </c>
      <c r="L1932" s="37">
        <v>661311</v>
      </c>
      <c r="M1932" s="37">
        <v>593808</v>
      </c>
      <c r="N1932" s="37">
        <v>825443</v>
      </c>
      <c r="O1932" s="37">
        <v>2039026</v>
      </c>
      <c r="P1932" s="37">
        <v>22701283</v>
      </c>
      <c r="Q1932" s="37">
        <v>14034622</v>
      </c>
      <c r="R1932" s="37">
        <v>3869747</v>
      </c>
    </row>
    <row r="1933" spans="1:18" ht="13.5" customHeight="1">
      <c r="A1933" s="20">
        <v>1929</v>
      </c>
      <c r="B1933" s="45" t="s">
        <v>287</v>
      </c>
      <c r="C1933" s="44" t="s">
        <v>155</v>
      </c>
      <c r="D1933" s="45" t="s">
        <v>411</v>
      </c>
      <c r="E1933" s="20">
        <v>108</v>
      </c>
      <c r="F1933" s="20">
        <v>2019</v>
      </c>
      <c r="G1933" s="20">
        <v>1</v>
      </c>
      <c r="H1933" s="20" t="s">
        <v>277</v>
      </c>
      <c r="I1933" s="20" t="s">
        <v>43</v>
      </c>
      <c r="J1933" s="20">
        <v>3</v>
      </c>
      <c r="K1933" s="37">
        <v>708132</v>
      </c>
      <c r="L1933" s="37">
        <v>35275</v>
      </c>
      <c r="M1933" s="37">
        <v>34273</v>
      </c>
      <c r="N1933" s="37">
        <v>16289</v>
      </c>
      <c r="O1933" s="37">
        <v>2029570</v>
      </c>
      <c r="P1933" s="37">
        <v>22684043</v>
      </c>
      <c r="Q1933" s="37">
        <v>13825582</v>
      </c>
      <c r="R1933" s="37">
        <v>3869747</v>
      </c>
    </row>
    <row r="1934" spans="1:18" ht="13.5" customHeight="1">
      <c r="A1934" s="20">
        <v>1930</v>
      </c>
      <c r="B1934" s="45" t="s">
        <v>287</v>
      </c>
      <c r="C1934" s="44" t="s">
        <v>155</v>
      </c>
      <c r="D1934" s="45" t="s">
        <v>411</v>
      </c>
      <c r="E1934" s="20">
        <v>108</v>
      </c>
      <c r="F1934" s="20">
        <v>2019</v>
      </c>
      <c r="G1934" s="20">
        <v>2</v>
      </c>
      <c r="H1934" s="20" t="s">
        <v>278</v>
      </c>
      <c r="I1934" s="20" t="s">
        <v>44</v>
      </c>
      <c r="J1934" s="20">
        <v>6</v>
      </c>
      <c r="K1934" s="37">
        <v>1056372</v>
      </c>
      <c r="L1934" s="37">
        <v>64559</v>
      </c>
      <c r="M1934" s="37">
        <v>63292</v>
      </c>
      <c r="N1934" s="37">
        <v>25802</v>
      </c>
      <c r="O1934" s="37">
        <v>2008240</v>
      </c>
      <c r="P1934" s="37">
        <v>22198156</v>
      </c>
      <c r="Q1934" s="37">
        <v>13603110</v>
      </c>
      <c r="R1934" s="37">
        <v>3869747</v>
      </c>
    </row>
    <row r="1935" spans="1:18" ht="13.5" customHeight="1">
      <c r="A1935" s="20">
        <v>1931</v>
      </c>
      <c r="B1935" s="45" t="s">
        <v>287</v>
      </c>
      <c r="C1935" s="44" t="s">
        <v>155</v>
      </c>
      <c r="D1935" s="45" t="s">
        <v>411</v>
      </c>
      <c r="E1935" s="20">
        <v>108</v>
      </c>
      <c r="F1935" s="20">
        <v>2019</v>
      </c>
      <c r="G1935" s="20">
        <v>4</v>
      </c>
      <c r="H1935" s="20" t="s">
        <v>281</v>
      </c>
      <c r="I1935" s="20" t="s">
        <v>46</v>
      </c>
      <c r="J1935" s="20">
        <v>12</v>
      </c>
      <c r="K1935" s="37">
        <v>1840495</v>
      </c>
      <c r="L1935" s="37">
        <v>-1620761</v>
      </c>
      <c r="M1935" s="37">
        <v>-1652088</v>
      </c>
      <c r="N1935" s="37">
        <v>-1693365</v>
      </c>
      <c r="O1935" s="37">
        <v>500000</v>
      </c>
      <c r="P1935" s="37">
        <v>22709772</v>
      </c>
      <c r="Q1935" s="37">
        <v>14155861</v>
      </c>
      <c r="R1935" s="37">
        <v>3869747</v>
      </c>
    </row>
    <row r="1936" spans="1:18" ht="13.5" customHeight="1">
      <c r="A1936" s="20">
        <v>1932</v>
      </c>
      <c r="B1936" s="45" t="s">
        <v>301</v>
      </c>
      <c r="C1936" s="21" t="s">
        <v>275</v>
      </c>
      <c r="D1936" s="45" t="s">
        <v>412</v>
      </c>
      <c r="E1936" s="20">
        <v>109</v>
      </c>
      <c r="F1936" s="20">
        <v>2018</v>
      </c>
      <c r="G1936" s="55">
        <v>4</v>
      </c>
      <c r="H1936" s="20" t="s">
        <v>265</v>
      </c>
      <c r="I1936" s="55" t="s">
        <v>43</v>
      </c>
      <c r="J1936" s="55">
        <v>12</v>
      </c>
      <c r="K1936" s="37">
        <v>175003</v>
      </c>
      <c r="L1936" s="37">
        <v>135715</v>
      </c>
      <c r="M1936" s="37">
        <v>135715</v>
      </c>
      <c r="N1936" s="37">
        <v>135715</v>
      </c>
      <c r="O1936" s="37"/>
      <c r="P1936" s="37">
        <v>1263456</v>
      </c>
      <c r="Q1936" s="37">
        <v>153661</v>
      </c>
      <c r="R1936" s="37"/>
    </row>
    <row r="1937" spans="1:18" ht="13.5" customHeight="1">
      <c r="A1937" s="20">
        <v>1933</v>
      </c>
      <c r="B1937" s="45" t="s">
        <v>286</v>
      </c>
      <c r="C1937" s="44" t="s">
        <v>174</v>
      </c>
      <c r="D1937" s="45" t="s">
        <v>413</v>
      </c>
      <c r="E1937" s="20">
        <v>111</v>
      </c>
      <c r="F1937" s="20">
        <v>2015</v>
      </c>
      <c r="G1937" s="20">
        <v>1</v>
      </c>
      <c r="H1937" s="20" t="s">
        <v>202</v>
      </c>
      <c r="I1937" s="54" t="s">
        <v>43</v>
      </c>
      <c r="J1937" s="20">
        <v>3</v>
      </c>
      <c r="K1937" s="35">
        <v>2145177</v>
      </c>
      <c r="L1937" s="35">
        <v>186201</v>
      </c>
      <c r="M1937" s="35">
        <v>139602</v>
      </c>
      <c r="N1937" s="35">
        <v>148033</v>
      </c>
      <c r="O1937" s="35">
        <v>6942354</v>
      </c>
      <c r="P1937" s="35">
        <v>14329989</v>
      </c>
      <c r="Q1937" s="35">
        <v>8476014</v>
      </c>
      <c r="R1937" s="35">
        <v>738281</v>
      </c>
    </row>
    <row r="1938" spans="1:18" ht="13.5" customHeight="1">
      <c r="A1938" s="20">
        <v>1934</v>
      </c>
      <c r="B1938" s="45" t="s">
        <v>286</v>
      </c>
      <c r="C1938" s="44" t="s">
        <v>174</v>
      </c>
      <c r="D1938" s="45" t="s">
        <v>413</v>
      </c>
      <c r="E1938" s="20">
        <v>111</v>
      </c>
      <c r="F1938" s="20">
        <v>2015</v>
      </c>
      <c r="G1938" s="20">
        <v>2</v>
      </c>
      <c r="H1938" s="20" t="s">
        <v>203</v>
      </c>
      <c r="I1938" s="54" t="s">
        <v>50</v>
      </c>
      <c r="J1938" s="20">
        <v>6</v>
      </c>
      <c r="K1938" s="35">
        <v>4246427</v>
      </c>
      <c r="L1938" s="35">
        <v>503784</v>
      </c>
      <c r="M1938" s="35">
        <v>377879</v>
      </c>
      <c r="N1938" s="35">
        <v>377879</v>
      </c>
      <c r="O1938" s="35">
        <v>6766416</v>
      </c>
      <c r="P1938" s="35">
        <v>14710876</v>
      </c>
      <c r="Q1938" s="35">
        <v>8774334</v>
      </c>
      <c r="R1938" s="35">
        <v>738281</v>
      </c>
    </row>
    <row r="1939" spans="1:18" ht="13.5" customHeight="1">
      <c r="A1939" s="20">
        <v>1935</v>
      </c>
      <c r="B1939" s="45" t="s">
        <v>286</v>
      </c>
      <c r="C1939" s="44" t="s">
        <v>174</v>
      </c>
      <c r="D1939" s="45" t="s">
        <v>413</v>
      </c>
      <c r="E1939" s="20">
        <v>111</v>
      </c>
      <c r="F1939" s="20">
        <v>2015</v>
      </c>
      <c r="G1939" s="20">
        <v>3</v>
      </c>
      <c r="H1939" s="20" t="s">
        <v>204</v>
      </c>
      <c r="I1939" s="54" t="s">
        <v>51</v>
      </c>
      <c r="J1939" s="20">
        <v>9</v>
      </c>
      <c r="K1939" s="35">
        <v>6316800</v>
      </c>
      <c r="L1939" s="35">
        <v>695551</v>
      </c>
      <c r="M1939" s="35">
        <v>519475</v>
      </c>
      <c r="N1939" s="35">
        <v>536363</v>
      </c>
      <c r="O1939" s="35">
        <v>6938089</v>
      </c>
      <c r="P1939" s="35">
        <v>16294854</v>
      </c>
      <c r="Q1939" s="35">
        <v>10216717</v>
      </c>
      <c r="R1939" s="35">
        <v>738281</v>
      </c>
    </row>
    <row r="1940" spans="1:18" ht="13.5" customHeight="1">
      <c r="A1940" s="20">
        <v>1936</v>
      </c>
      <c r="B1940" s="45" t="s">
        <v>286</v>
      </c>
      <c r="C1940" s="44" t="s">
        <v>174</v>
      </c>
      <c r="D1940" s="45" t="s">
        <v>413</v>
      </c>
      <c r="E1940" s="20">
        <v>111</v>
      </c>
      <c r="F1940" s="20">
        <v>2015</v>
      </c>
      <c r="G1940" s="20">
        <v>4</v>
      </c>
      <c r="H1940" s="20" t="s">
        <v>205</v>
      </c>
      <c r="I1940" s="54" t="s">
        <v>46</v>
      </c>
      <c r="J1940" s="20">
        <v>12</v>
      </c>
      <c r="K1940" s="35">
        <v>8498626</v>
      </c>
      <c r="L1940" s="35">
        <v>796796</v>
      </c>
      <c r="M1940" s="35">
        <v>537796</v>
      </c>
      <c r="N1940" s="35">
        <v>537796</v>
      </c>
      <c r="O1940" s="35">
        <v>6820436</v>
      </c>
      <c r="P1940" s="35">
        <v>14929178</v>
      </c>
      <c r="Q1940" s="35">
        <v>8832719</v>
      </c>
      <c r="R1940" s="35">
        <v>812109</v>
      </c>
    </row>
    <row r="1941" spans="1:18" ht="13.5" customHeight="1">
      <c r="A1941" s="20">
        <v>1937</v>
      </c>
      <c r="B1941" s="45" t="s">
        <v>286</v>
      </c>
      <c r="C1941" s="44" t="s">
        <v>174</v>
      </c>
      <c r="D1941" s="45" t="s">
        <v>413</v>
      </c>
      <c r="E1941" s="20">
        <v>111</v>
      </c>
      <c r="F1941" s="20">
        <v>2016</v>
      </c>
      <c r="G1941" s="20">
        <v>1</v>
      </c>
      <c r="H1941" s="20" t="s">
        <v>206</v>
      </c>
      <c r="I1941" s="54" t="s">
        <v>43</v>
      </c>
      <c r="J1941" s="20">
        <v>3</v>
      </c>
      <c r="K1941" s="35">
        <v>1854270</v>
      </c>
      <c r="L1941" s="35">
        <v>23467</v>
      </c>
      <c r="M1941" s="35">
        <v>18874</v>
      </c>
      <c r="N1941" s="35">
        <v>21881</v>
      </c>
      <c r="O1941" s="35">
        <v>6834176</v>
      </c>
      <c r="P1941" s="35">
        <v>16020225</v>
      </c>
      <c r="Q1941" s="35">
        <v>9899802</v>
      </c>
      <c r="R1941" s="35">
        <v>812109</v>
      </c>
    </row>
    <row r="1942" spans="1:18" ht="13.5" customHeight="1">
      <c r="A1942" s="20">
        <v>1938</v>
      </c>
      <c r="B1942" s="45" t="s">
        <v>286</v>
      </c>
      <c r="C1942" s="44" t="s">
        <v>174</v>
      </c>
      <c r="D1942" s="45" t="s">
        <v>413</v>
      </c>
      <c r="E1942" s="20">
        <v>111</v>
      </c>
      <c r="F1942" s="20">
        <v>2016</v>
      </c>
      <c r="G1942" s="20">
        <v>2</v>
      </c>
      <c r="H1942" s="20" t="s">
        <v>207</v>
      </c>
      <c r="I1942" s="54" t="s">
        <v>44</v>
      </c>
      <c r="J1942" s="20">
        <v>6</v>
      </c>
      <c r="K1942" s="35">
        <v>3764946</v>
      </c>
      <c r="L1942" s="35">
        <v>124847</v>
      </c>
      <c r="M1942" s="35">
        <v>90586</v>
      </c>
      <c r="N1942" s="35">
        <v>90586</v>
      </c>
      <c r="O1942" s="35">
        <v>6669954</v>
      </c>
      <c r="P1942" s="35">
        <v>15445793</v>
      </c>
      <c r="Q1942" s="35">
        <v>9254699</v>
      </c>
      <c r="R1942" s="35">
        <v>812109</v>
      </c>
    </row>
    <row r="1943" spans="1:18" ht="13.5" customHeight="1">
      <c r="A1943" s="20">
        <v>1939</v>
      </c>
      <c r="B1943" s="45" t="s">
        <v>286</v>
      </c>
      <c r="C1943" s="44" t="s">
        <v>174</v>
      </c>
      <c r="D1943" s="45" t="s">
        <v>413</v>
      </c>
      <c r="E1943" s="20">
        <v>111</v>
      </c>
      <c r="F1943" s="20">
        <v>2016</v>
      </c>
      <c r="G1943" s="20">
        <v>3</v>
      </c>
      <c r="H1943" s="20" t="s">
        <v>208</v>
      </c>
      <c r="I1943" s="54" t="s">
        <v>45</v>
      </c>
      <c r="J1943" s="20">
        <v>9</v>
      </c>
      <c r="K1943" s="35">
        <v>5881138</v>
      </c>
      <c r="L1943" s="35">
        <v>299334</v>
      </c>
      <c r="M1943" s="35">
        <v>227120</v>
      </c>
      <c r="N1943" s="35">
        <v>230790</v>
      </c>
      <c r="O1943" s="35">
        <v>6512656</v>
      </c>
      <c r="P1943" s="35">
        <v>12988615</v>
      </c>
      <c r="Q1943" s="35">
        <v>6986211</v>
      </c>
      <c r="R1943" s="35">
        <v>812109</v>
      </c>
    </row>
    <row r="1944" spans="1:18" ht="13.5" customHeight="1">
      <c r="A1944" s="20">
        <v>1940</v>
      </c>
      <c r="B1944" s="45" t="s">
        <v>286</v>
      </c>
      <c r="C1944" s="44" t="s">
        <v>174</v>
      </c>
      <c r="D1944" s="45" t="s">
        <v>413</v>
      </c>
      <c r="E1944" s="20">
        <v>111</v>
      </c>
      <c r="F1944" s="20">
        <v>2016</v>
      </c>
      <c r="G1944" s="20">
        <v>4</v>
      </c>
      <c r="H1944" s="20" t="s">
        <v>209</v>
      </c>
      <c r="I1944" s="20" t="s">
        <v>46</v>
      </c>
      <c r="J1944" s="20">
        <v>12</v>
      </c>
      <c r="K1944" s="35">
        <v>7956977</v>
      </c>
      <c r="L1944" s="35">
        <v>909625</v>
      </c>
      <c r="M1944" s="35">
        <v>580719</v>
      </c>
      <c r="N1944" s="35">
        <v>580719</v>
      </c>
      <c r="O1944" s="35">
        <v>6348741</v>
      </c>
      <c r="P1944" s="35">
        <v>12634585</v>
      </c>
      <c r="Q1944" s="35">
        <v>6282251</v>
      </c>
      <c r="R1944" s="35">
        <v>812109</v>
      </c>
    </row>
    <row r="1945" spans="1:18" ht="13.5" customHeight="1">
      <c r="A1945" s="20">
        <v>1941</v>
      </c>
      <c r="B1945" s="45" t="s">
        <v>286</v>
      </c>
      <c r="C1945" s="44" t="s">
        <v>174</v>
      </c>
      <c r="D1945" s="45" t="s">
        <v>413</v>
      </c>
      <c r="E1945" s="20">
        <v>111</v>
      </c>
      <c r="F1945" s="20">
        <v>2017</v>
      </c>
      <c r="G1945" s="20">
        <v>1</v>
      </c>
      <c r="H1945" s="20" t="s">
        <v>210</v>
      </c>
      <c r="I1945" s="20" t="s">
        <v>43</v>
      </c>
      <c r="J1945" s="20">
        <v>3</v>
      </c>
      <c r="K1945" s="35">
        <v>1786155</v>
      </c>
      <c r="L1945" s="35">
        <v>1026</v>
      </c>
      <c r="M1945" s="35">
        <v>1026</v>
      </c>
      <c r="N1945" s="35">
        <v>2418</v>
      </c>
      <c r="O1945" s="35">
        <v>6150912</v>
      </c>
      <c r="P1945" s="35">
        <v>12702063</v>
      </c>
      <c r="Q1945" s="35">
        <v>6348704</v>
      </c>
      <c r="R1945" s="35">
        <v>812109</v>
      </c>
    </row>
    <row r="1946" spans="1:18" ht="13.5" customHeight="1">
      <c r="A1946" s="20">
        <v>1942</v>
      </c>
      <c r="B1946" s="45" t="s">
        <v>286</v>
      </c>
      <c r="C1946" s="44" t="s">
        <v>174</v>
      </c>
      <c r="D1946" s="45" t="s">
        <v>413</v>
      </c>
      <c r="E1946" s="20">
        <v>111</v>
      </c>
      <c r="F1946" s="20">
        <v>2017</v>
      </c>
      <c r="G1946" s="20">
        <v>2</v>
      </c>
      <c r="H1946" s="20" t="s">
        <v>212</v>
      </c>
      <c r="I1946" s="20" t="s">
        <v>44</v>
      </c>
      <c r="J1946" s="20">
        <v>6</v>
      </c>
      <c r="K1946" s="35">
        <v>3707775</v>
      </c>
      <c r="L1946" s="35">
        <v>203083</v>
      </c>
      <c r="M1946" s="35">
        <v>176323</v>
      </c>
      <c r="N1946" s="35">
        <v>176402</v>
      </c>
      <c r="O1946" s="35">
        <v>5964187</v>
      </c>
      <c r="P1946" s="35">
        <v>12842467</v>
      </c>
      <c r="Q1946" s="35">
        <v>6313810</v>
      </c>
      <c r="R1946" s="35">
        <v>812109</v>
      </c>
    </row>
    <row r="1947" spans="1:18" ht="13.5" customHeight="1">
      <c r="A1947" s="20">
        <v>1943</v>
      </c>
      <c r="B1947" s="45" t="s">
        <v>286</v>
      </c>
      <c r="C1947" s="44" t="s">
        <v>174</v>
      </c>
      <c r="D1947" s="45" t="s">
        <v>413</v>
      </c>
      <c r="E1947" s="20">
        <v>111</v>
      </c>
      <c r="F1947" s="20">
        <v>2017</v>
      </c>
      <c r="G1947" s="20">
        <v>3</v>
      </c>
      <c r="H1947" s="20" t="s">
        <v>213</v>
      </c>
      <c r="I1947" s="20" t="s">
        <v>51</v>
      </c>
      <c r="J1947" s="20">
        <v>9</v>
      </c>
      <c r="K1947" s="35">
        <v>5795184</v>
      </c>
      <c r="L1947" s="35">
        <v>336115</v>
      </c>
      <c r="M1947" s="35">
        <v>287451</v>
      </c>
      <c r="N1947" s="35">
        <v>287451</v>
      </c>
      <c r="O1947" s="35">
        <v>5839021</v>
      </c>
      <c r="P1947" s="35">
        <v>12371301</v>
      </c>
      <c r="Q1947" s="35">
        <v>6088842</v>
      </c>
      <c r="R1947" s="35">
        <v>812109</v>
      </c>
    </row>
    <row r="1948" spans="1:18" ht="13.5" customHeight="1">
      <c r="A1948" s="20">
        <v>1944</v>
      </c>
      <c r="B1948" s="45" t="s">
        <v>286</v>
      </c>
      <c r="C1948" s="44" t="s">
        <v>174</v>
      </c>
      <c r="D1948" s="45" t="s">
        <v>413</v>
      </c>
      <c r="E1948" s="20">
        <v>111</v>
      </c>
      <c r="F1948" s="20">
        <v>2017</v>
      </c>
      <c r="G1948" s="20">
        <v>4</v>
      </c>
      <c r="H1948" s="20" t="s">
        <v>211</v>
      </c>
      <c r="I1948" s="20" t="s">
        <v>46</v>
      </c>
      <c r="J1948" s="20">
        <v>12</v>
      </c>
      <c r="K1948" s="35">
        <v>7926152</v>
      </c>
      <c r="L1948" s="35">
        <v>600011</v>
      </c>
      <c r="M1948" s="35">
        <v>775767</v>
      </c>
      <c r="N1948" s="35">
        <v>775767</v>
      </c>
      <c r="O1948" s="35">
        <v>6547947</v>
      </c>
      <c r="P1948" s="35">
        <v>12262071</v>
      </c>
      <c r="Q1948" s="35">
        <v>5491298</v>
      </c>
      <c r="R1948" s="35">
        <v>812109</v>
      </c>
    </row>
    <row r="1949" spans="1:18" ht="13.5" customHeight="1">
      <c r="A1949" s="20">
        <v>1945</v>
      </c>
      <c r="B1949" s="45" t="s">
        <v>286</v>
      </c>
      <c r="C1949" s="44" t="s">
        <v>174</v>
      </c>
      <c r="D1949" s="45" t="s">
        <v>413</v>
      </c>
      <c r="E1949" s="20">
        <v>111</v>
      </c>
      <c r="F1949" s="20">
        <v>2018</v>
      </c>
      <c r="G1949" s="20">
        <v>1</v>
      </c>
      <c r="H1949" s="20" t="s">
        <v>257</v>
      </c>
      <c r="I1949" s="20" t="s">
        <v>43</v>
      </c>
      <c r="J1949" s="20">
        <v>3</v>
      </c>
      <c r="K1949" s="35">
        <v>2188674</v>
      </c>
      <c r="L1949" s="35">
        <v>117405</v>
      </c>
      <c r="M1949" s="35">
        <v>97566</v>
      </c>
      <c r="N1949" s="35">
        <v>97566</v>
      </c>
      <c r="O1949" s="35">
        <v>6414754</v>
      </c>
      <c r="P1949" s="35">
        <v>12842319</v>
      </c>
      <c r="Q1949" s="35">
        <v>5973980</v>
      </c>
      <c r="R1949" s="35">
        <v>812109</v>
      </c>
    </row>
    <row r="1950" spans="1:18" ht="13.5" customHeight="1">
      <c r="A1950" s="20">
        <v>1946</v>
      </c>
      <c r="B1950" s="45" t="s">
        <v>286</v>
      </c>
      <c r="C1950" s="21" t="s">
        <v>174</v>
      </c>
      <c r="D1950" s="45" t="s">
        <v>413</v>
      </c>
      <c r="E1950" s="20">
        <v>111</v>
      </c>
      <c r="F1950" s="20">
        <v>2018</v>
      </c>
      <c r="G1950" s="20">
        <v>2</v>
      </c>
      <c r="H1950" s="20" t="s">
        <v>264</v>
      </c>
      <c r="I1950" s="20" t="s">
        <v>44</v>
      </c>
      <c r="J1950" s="20">
        <v>6</v>
      </c>
      <c r="K1950" s="37">
        <v>4643346</v>
      </c>
      <c r="L1950" s="37">
        <v>500977</v>
      </c>
      <c r="M1950" s="37">
        <v>418574</v>
      </c>
      <c r="N1950" s="37">
        <v>418574</v>
      </c>
      <c r="O1950" s="37">
        <v>6445069</v>
      </c>
      <c r="P1950" s="37">
        <v>13206283</v>
      </c>
      <c r="Q1950" s="37">
        <v>6014111</v>
      </c>
      <c r="R1950" s="37">
        <v>812109</v>
      </c>
    </row>
    <row r="1951" spans="1:18" ht="13.5" customHeight="1">
      <c r="A1951" s="20">
        <v>1947</v>
      </c>
      <c r="B1951" s="45" t="s">
        <v>286</v>
      </c>
      <c r="C1951" s="21" t="s">
        <v>174</v>
      </c>
      <c r="D1951" s="45" t="s">
        <v>413</v>
      </c>
      <c r="E1951" s="20">
        <v>111</v>
      </c>
      <c r="F1951" s="20">
        <v>2018</v>
      </c>
      <c r="G1951" s="20">
        <v>3</v>
      </c>
      <c r="H1951" s="20" t="s">
        <v>256</v>
      </c>
      <c r="I1951" s="20" t="s">
        <v>51</v>
      </c>
      <c r="J1951" s="20">
        <v>9</v>
      </c>
      <c r="K1951" s="37">
        <v>2617510</v>
      </c>
      <c r="L1951" s="37">
        <v>286145</v>
      </c>
      <c r="M1951" s="37">
        <v>221762</v>
      </c>
      <c r="N1951" s="37">
        <v>221762</v>
      </c>
      <c r="O1951" s="37">
        <v>6305399</v>
      </c>
      <c r="P1951" s="37">
        <v>12874027</v>
      </c>
      <c r="Q1951" s="37">
        <v>5908000</v>
      </c>
      <c r="R1951" s="37">
        <v>812109</v>
      </c>
    </row>
    <row r="1952" spans="1:18" ht="13.5" customHeight="1">
      <c r="A1952" s="20">
        <v>1948</v>
      </c>
      <c r="B1952" s="45" t="s">
        <v>286</v>
      </c>
      <c r="C1952" s="21" t="s">
        <v>174</v>
      </c>
      <c r="D1952" s="45" t="s">
        <v>413</v>
      </c>
      <c r="E1952" s="20">
        <v>111</v>
      </c>
      <c r="F1952" s="20">
        <v>2018</v>
      </c>
      <c r="G1952" s="55">
        <v>4</v>
      </c>
      <c r="H1952" s="20" t="s">
        <v>265</v>
      </c>
      <c r="I1952" s="55" t="s">
        <v>46</v>
      </c>
      <c r="J1952" s="55">
        <v>12</v>
      </c>
      <c r="K1952" s="37">
        <v>9825279</v>
      </c>
      <c r="L1952" s="37">
        <v>503237</v>
      </c>
      <c r="M1952" s="37">
        <v>196794</v>
      </c>
      <c r="N1952" s="37">
        <v>196794</v>
      </c>
      <c r="O1952" s="37">
        <v>6156696</v>
      </c>
      <c r="P1952" s="37">
        <v>12345870</v>
      </c>
      <c r="Q1952" s="37">
        <v>6022030</v>
      </c>
      <c r="R1952" s="37">
        <v>812109</v>
      </c>
    </row>
    <row r="1953" spans="1:18" ht="13.5" customHeight="1">
      <c r="A1953" s="20">
        <v>1949</v>
      </c>
      <c r="B1953" s="45" t="s">
        <v>286</v>
      </c>
      <c r="C1953" s="21" t="s">
        <v>174</v>
      </c>
      <c r="D1953" s="45" t="s">
        <v>413</v>
      </c>
      <c r="E1953" s="20">
        <v>111</v>
      </c>
      <c r="F1953" s="20">
        <v>2019</v>
      </c>
      <c r="G1953" s="20">
        <v>1</v>
      </c>
      <c r="H1953" s="20" t="s">
        <v>277</v>
      </c>
      <c r="I1953" s="20" t="s">
        <v>43</v>
      </c>
      <c r="J1953" s="20">
        <v>3</v>
      </c>
      <c r="K1953" s="37">
        <v>2629135</v>
      </c>
      <c r="L1953" s="37">
        <v>228215</v>
      </c>
      <c r="M1953" s="37">
        <v>183580</v>
      </c>
      <c r="N1953" s="37">
        <v>183580</v>
      </c>
      <c r="O1953" s="37">
        <v>6010546</v>
      </c>
      <c r="P1953" s="37">
        <v>12849607</v>
      </c>
      <c r="Q1953" s="37">
        <v>6342187</v>
      </c>
      <c r="R1953" s="37">
        <v>812109</v>
      </c>
    </row>
    <row r="1954" spans="1:18" ht="13.5" customHeight="1">
      <c r="A1954" s="20">
        <v>1950</v>
      </c>
      <c r="B1954" s="45" t="s">
        <v>286</v>
      </c>
      <c r="C1954" s="21" t="s">
        <v>174</v>
      </c>
      <c r="D1954" s="45" t="s">
        <v>413</v>
      </c>
      <c r="E1954" s="20">
        <v>111</v>
      </c>
      <c r="F1954" s="20">
        <v>2019</v>
      </c>
      <c r="G1954" s="20">
        <v>2</v>
      </c>
      <c r="H1954" s="20" t="s">
        <v>278</v>
      </c>
      <c r="I1954" s="20" t="s">
        <v>44</v>
      </c>
      <c r="J1954" s="20">
        <v>6</v>
      </c>
      <c r="K1954" s="37">
        <v>4800209</v>
      </c>
      <c r="L1954" s="37">
        <v>579596</v>
      </c>
      <c r="M1954" s="37">
        <v>467259</v>
      </c>
      <c r="N1954" s="37"/>
      <c r="O1954" s="37">
        <v>6194074</v>
      </c>
      <c r="P1954" s="37">
        <v>13800743</v>
      </c>
      <c r="Q1954" s="37">
        <v>7009644</v>
      </c>
      <c r="R1954" s="37">
        <v>812109</v>
      </c>
    </row>
    <row r="1955" spans="1:18" ht="13.5" customHeight="1">
      <c r="A1955" s="20">
        <v>1951</v>
      </c>
      <c r="B1955" s="45" t="s">
        <v>286</v>
      </c>
      <c r="C1955" s="21" t="s">
        <v>174</v>
      </c>
      <c r="D1955" s="45" t="s">
        <v>413</v>
      </c>
      <c r="E1955" s="20">
        <v>111</v>
      </c>
      <c r="F1955" s="20">
        <v>2019</v>
      </c>
      <c r="G1955" s="20">
        <v>3</v>
      </c>
      <c r="H1955" s="20" t="s">
        <v>279</v>
      </c>
      <c r="I1955" s="20" t="s">
        <v>51</v>
      </c>
      <c r="J1955" s="20">
        <v>9</v>
      </c>
      <c r="K1955" s="37">
        <v>7383863</v>
      </c>
      <c r="L1955" s="37">
        <v>973105</v>
      </c>
      <c r="M1955" s="37">
        <v>782009</v>
      </c>
      <c r="N1955" s="37">
        <v>782009</v>
      </c>
      <c r="O1955" s="37">
        <v>6787537</v>
      </c>
      <c r="P1955" s="37">
        <v>13072172</v>
      </c>
      <c r="Q1955" s="37">
        <v>6372378</v>
      </c>
      <c r="R1955" s="37">
        <v>812109</v>
      </c>
    </row>
    <row r="1956" spans="1:18" ht="13.5" customHeight="1">
      <c r="A1956" s="20">
        <v>1952</v>
      </c>
      <c r="B1956" s="45" t="s">
        <v>286</v>
      </c>
      <c r="C1956" s="21" t="s">
        <v>174</v>
      </c>
      <c r="D1956" s="45" t="s">
        <v>413</v>
      </c>
      <c r="E1956" s="20">
        <v>111</v>
      </c>
      <c r="F1956" s="20">
        <v>2019</v>
      </c>
      <c r="G1956" s="20">
        <v>4</v>
      </c>
      <c r="H1956" s="20" t="s">
        <v>281</v>
      </c>
      <c r="I1956" s="20" t="s">
        <v>46</v>
      </c>
      <c r="J1956" s="20">
        <v>12</v>
      </c>
      <c r="K1956" s="37">
        <v>10148756</v>
      </c>
      <c r="L1956" s="37">
        <v>1341111</v>
      </c>
      <c r="M1956" s="37">
        <v>1044501</v>
      </c>
      <c r="N1956" s="37">
        <v>1044501</v>
      </c>
      <c r="O1956" s="37">
        <v>6692317</v>
      </c>
      <c r="P1956" s="37">
        <v>13507193</v>
      </c>
      <c r="Q1956" s="37">
        <v>6544907</v>
      </c>
      <c r="R1956" s="37">
        <v>812109</v>
      </c>
    </row>
    <row r="1957" spans="1:18" ht="13.5" customHeight="1">
      <c r="A1957" s="20">
        <v>1953</v>
      </c>
      <c r="B1957" s="45" t="s">
        <v>286</v>
      </c>
      <c r="C1957" s="21" t="s">
        <v>174</v>
      </c>
      <c r="D1957" s="45" t="s">
        <v>413</v>
      </c>
      <c r="E1957" s="20">
        <v>111</v>
      </c>
      <c r="F1957" s="46">
        <v>2020</v>
      </c>
      <c r="G1957" s="46">
        <v>1</v>
      </c>
      <c r="H1957" s="47" t="s">
        <v>309</v>
      </c>
      <c r="I1957" s="47" t="s">
        <v>43</v>
      </c>
      <c r="J1957" s="46">
        <v>3</v>
      </c>
      <c r="K1957" s="37">
        <v>2550297</v>
      </c>
      <c r="L1957" s="37">
        <v>212346</v>
      </c>
      <c r="M1957" s="37">
        <v>159747</v>
      </c>
      <c r="N1957" s="37">
        <v>159747</v>
      </c>
      <c r="O1957" s="37">
        <v>7193792</v>
      </c>
      <c r="P1957" s="37">
        <v>15213233</v>
      </c>
      <c r="Q1957" s="37">
        <v>8418502</v>
      </c>
      <c r="R1957" s="37">
        <v>812109</v>
      </c>
    </row>
    <row r="1958" spans="1:18" ht="13.5" customHeight="1">
      <c r="A1958" s="20">
        <v>1954</v>
      </c>
      <c r="B1958" s="45" t="s">
        <v>286</v>
      </c>
      <c r="C1958" s="21" t="s">
        <v>174</v>
      </c>
      <c r="D1958" s="45" t="s">
        <v>413</v>
      </c>
      <c r="E1958" s="20">
        <v>111</v>
      </c>
      <c r="F1958" s="46">
        <v>2020</v>
      </c>
      <c r="G1958" s="46">
        <v>2</v>
      </c>
      <c r="H1958" s="47" t="s">
        <v>310</v>
      </c>
      <c r="I1958" s="47" t="s">
        <v>44</v>
      </c>
      <c r="J1958" s="46">
        <v>6</v>
      </c>
      <c r="K1958" s="37">
        <v>3576450</v>
      </c>
      <c r="L1958" s="37">
        <v>-179992</v>
      </c>
      <c r="M1958" s="37">
        <v>-143184</v>
      </c>
      <c r="N1958" s="37">
        <v>-143184</v>
      </c>
      <c r="O1958" s="37">
        <v>7197980</v>
      </c>
      <c r="P1958" s="37">
        <v>14626164</v>
      </c>
      <c r="Q1958" s="37">
        <v>8134363</v>
      </c>
      <c r="R1958" s="37">
        <v>812109</v>
      </c>
    </row>
    <row r="1959" spans="1:18" ht="13.5" customHeight="1">
      <c r="A1959" s="20">
        <v>1955</v>
      </c>
      <c r="B1959" s="45" t="s">
        <v>286</v>
      </c>
      <c r="C1959" s="21" t="s">
        <v>174</v>
      </c>
      <c r="D1959" s="45" t="s">
        <v>413</v>
      </c>
      <c r="E1959" s="20">
        <v>111</v>
      </c>
      <c r="F1959" s="46">
        <v>2020</v>
      </c>
      <c r="G1959" s="46">
        <v>3</v>
      </c>
      <c r="H1959" s="47" t="s">
        <v>311</v>
      </c>
      <c r="I1959" s="47" t="s">
        <v>51</v>
      </c>
      <c r="J1959" s="46">
        <v>9</v>
      </c>
      <c r="K1959" s="37">
        <v>5180446</v>
      </c>
      <c r="L1959" s="37">
        <v>-76090</v>
      </c>
      <c r="M1959" s="37">
        <v>-65976</v>
      </c>
      <c r="N1959" s="37">
        <v>-65976</v>
      </c>
      <c r="O1959" s="37">
        <v>7009667</v>
      </c>
      <c r="P1959" s="37">
        <v>13725001</v>
      </c>
      <c r="Q1959" s="37">
        <v>7155994</v>
      </c>
      <c r="R1959" s="37">
        <v>812109</v>
      </c>
    </row>
    <row r="1960" spans="1:18" ht="13.5" customHeight="1">
      <c r="A1960" s="20">
        <v>1956</v>
      </c>
      <c r="B1960" s="45" t="s">
        <v>292</v>
      </c>
      <c r="C1960" s="44" t="s">
        <v>30</v>
      </c>
      <c r="D1960" s="45" t="s">
        <v>414</v>
      </c>
      <c r="E1960" s="20">
        <v>112</v>
      </c>
      <c r="F1960" s="20">
        <v>2015</v>
      </c>
      <c r="G1960" s="20">
        <v>1</v>
      </c>
      <c r="H1960" s="20" t="s">
        <v>202</v>
      </c>
      <c r="I1960" s="54" t="s">
        <v>43</v>
      </c>
      <c r="J1960" s="20">
        <v>3</v>
      </c>
      <c r="K1960" s="35">
        <v>69921597</v>
      </c>
      <c r="L1960" s="35">
        <v>14438468</v>
      </c>
      <c r="M1960" s="35">
        <v>10102128</v>
      </c>
      <c r="N1960" s="35">
        <v>10102128</v>
      </c>
      <c r="O1960" s="35">
        <v>192675066</v>
      </c>
      <c r="P1960" s="35">
        <v>372877407</v>
      </c>
      <c r="Q1960" s="35">
        <v>190759656</v>
      </c>
      <c r="R1960" s="35">
        <v>3964551</v>
      </c>
    </row>
    <row r="1961" spans="1:18" ht="13.5" customHeight="1">
      <c r="A1961" s="20">
        <v>1957</v>
      </c>
      <c r="B1961" s="45" t="s">
        <v>292</v>
      </c>
      <c r="C1961" s="44" t="s">
        <v>30</v>
      </c>
      <c r="D1961" s="45" t="s">
        <v>414</v>
      </c>
      <c r="E1961" s="20">
        <v>112</v>
      </c>
      <c r="F1961" s="20">
        <v>2015</v>
      </c>
      <c r="G1961" s="20">
        <v>2</v>
      </c>
      <c r="H1961" s="20" t="s">
        <v>203</v>
      </c>
      <c r="I1961" s="54" t="s">
        <v>50</v>
      </c>
      <c r="J1961" s="20">
        <v>6</v>
      </c>
      <c r="K1961" s="35">
        <v>151673227</v>
      </c>
      <c r="L1961" s="35">
        <v>30989838</v>
      </c>
      <c r="M1961" s="35">
        <v>21477931</v>
      </c>
      <c r="N1961" s="35">
        <v>21477931</v>
      </c>
      <c r="O1961" s="35">
        <v>194158448</v>
      </c>
      <c r="P1961" s="35">
        <v>359192069</v>
      </c>
      <c r="Q1961" s="35">
        <v>193502336</v>
      </c>
      <c r="R1961" s="35">
        <v>3964551</v>
      </c>
    </row>
    <row r="1962" spans="1:18" ht="13.5" customHeight="1">
      <c r="A1962" s="20">
        <v>1958</v>
      </c>
      <c r="B1962" s="45" t="s">
        <v>292</v>
      </c>
      <c r="C1962" s="44" t="s">
        <v>30</v>
      </c>
      <c r="D1962" s="45" t="s">
        <v>414</v>
      </c>
      <c r="E1962" s="20">
        <v>112</v>
      </c>
      <c r="F1962" s="20">
        <v>2015</v>
      </c>
      <c r="G1962" s="20">
        <v>3</v>
      </c>
      <c r="H1962" s="20" t="s">
        <v>204</v>
      </c>
      <c r="I1962" s="54" t="s">
        <v>51</v>
      </c>
      <c r="J1962" s="20">
        <v>9</v>
      </c>
      <c r="K1962" s="35">
        <v>214918810</v>
      </c>
      <c r="L1962" s="35">
        <v>37567651</v>
      </c>
      <c r="M1962" s="35">
        <v>26180979</v>
      </c>
      <c r="N1962" s="35">
        <v>26180979</v>
      </c>
      <c r="O1962" s="35">
        <v>195164021</v>
      </c>
      <c r="P1962" s="35">
        <v>362781877</v>
      </c>
      <c r="Q1962" s="35">
        <v>192345691</v>
      </c>
      <c r="R1962" s="35">
        <v>3964551</v>
      </c>
    </row>
    <row r="1963" spans="1:18" ht="13.5" customHeight="1">
      <c r="A1963" s="20">
        <v>1959</v>
      </c>
      <c r="B1963" s="45" t="s">
        <v>292</v>
      </c>
      <c r="C1963" s="44" t="s">
        <v>30</v>
      </c>
      <c r="D1963" s="45" t="s">
        <v>414</v>
      </c>
      <c r="E1963" s="20">
        <v>112</v>
      </c>
      <c r="F1963" s="20">
        <v>2015</v>
      </c>
      <c r="G1963" s="20">
        <v>4</v>
      </c>
      <c r="H1963" s="20" t="s">
        <v>205</v>
      </c>
      <c r="I1963" s="54" t="s">
        <v>46</v>
      </c>
      <c r="J1963" s="20">
        <v>12</v>
      </c>
      <c r="K1963" s="35">
        <v>293905792</v>
      </c>
      <c r="L1963" s="35">
        <v>54514973</v>
      </c>
      <c r="M1963" s="35">
        <v>38056123</v>
      </c>
      <c r="N1963" s="35">
        <v>37218500</v>
      </c>
      <c r="O1963" s="35">
        <v>197298847</v>
      </c>
      <c r="P1963" s="35">
        <v>356218676</v>
      </c>
      <c r="Q1963" s="35">
        <v>183897173</v>
      </c>
      <c r="R1963" s="35">
        <v>3964551</v>
      </c>
    </row>
    <row r="1964" spans="1:18" ht="13.5" customHeight="1">
      <c r="A1964" s="20">
        <v>1960</v>
      </c>
      <c r="B1964" s="45" t="s">
        <v>292</v>
      </c>
      <c r="C1964" s="44" t="s">
        <v>30</v>
      </c>
      <c r="D1964" s="45" t="s">
        <v>414</v>
      </c>
      <c r="E1964" s="20">
        <v>112</v>
      </c>
      <c r="F1964" s="20">
        <v>2016</v>
      </c>
      <c r="G1964" s="20">
        <v>1</v>
      </c>
      <c r="H1964" s="20" t="s">
        <v>206</v>
      </c>
      <c r="I1964" s="54" t="s">
        <v>43</v>
      </c>
      <c r="J1964" s="20">
        <v>3</v>
      </c>
      <c r="K1964" s="35">
        <v>77554948</v>
      </c>
      <c r="L1964" s="35">
        <v>15007529</v>
      </c>
      <c r="M1964" s="35">
        <v>10454510</v>
      </c>
      <c r="N1964" s="35">
        <v>10454510</v>
      </c>
      <c r="O1964" s="35">
        <v>194346947</v>
      </c>
      <c r="P1964" s="35">
        <v>366739019</v>
      </c>
      <c r="Q1964" s="35">
        <v>183895506</v>
      </c>
      <c r="R1964" s="35">
        <v>3964551</v>
      </c>
    </row>
    <row r="1965" spans="1:18" ht="13.5" customHeight="1">
      <c r="A1965" s="20">
        <v>1961</v>
      </c>
      <c r="B1965" s="45" t="s">
        <v>292</v>
      </c>
      <c r="C1965" s="44" t="s">
        <v>30</v>
      </c>
      <c r="D1965" s="45" t="s">
        <v>414</v>
      </c>
      <c r="E1965" s="20">
        <v>112</v>
      </c>
      <c r="F1965" s="20">
        <v>2016</v>
      </c>
      <c r="G1965" s="20">
        <v>2</v>
      </c>
      <c r="H1965" s="20" t="s">
        <v>207</v>
      </c>
      <c r="I1965" s="54" t="s">
        <v>44</v>
      </c>
      <c r="J1965" s="20">
        <v>6</v>
      </c>
      <c r="K1965" s="35">
        <v>157373596</v>
      </c>
      <c r="L1965" s="35">
        <v>25548954</v>
      </c>
      <c r="M1965" s="35">
        <v>19066741</v>
      </c>
      <c r="N1965" s="35">
        <v>19066741</v>
      </c>
      <c r="O1965" s="35">
        <v>189424944</v>
      </c>
      <c r="P1965" s="35">
        <v>368652485</v>
      </c>
      <c r="Q1965" s="35">
        <v>205835905</v>
      </c>
      <c r="R1965" s="35">
        <v>3964551</v>
      </c>
    </row>
    <row r="1966" spans="1:18" ht="13.5" customHeight="1">
      <c r="A1966" s="20">
        <v>1962</v>
      </c>
      <c r="B1966" s="45" t="s">
        <v>292</v>
      </c>
      <c r="C1966" s="44" t="s">
        <v>30</v>
      </c>
      <c r="D1966" s="45" t="s">
        <v>414</v>
      </c>
      <c r="E1966" s="20">
        <v>112</v>
      </c>
      <c r="F1966" s="20">
        <v>2016</v>
      </c>
      <c r="G1966" s="20">
        <v>3</v>
      </c>
      <c r="H1966" s="20" t="s">
        <v>208</v>
      </c>
      <c r="I1966" s="54" t="s">
        <v>45</v>
      </c>
      <c r="J1966" s="20">
        <v>9</v>
      </c>
      <c r="K1966" s="35">
        <v>222716888</v>
      </c>
      <c r="L1966" s="35">
        <v>27796197</v>
      </c>
      <c r="M1966" s="35">
        <v>20111644</v>
      </c>
      <c r="N1966" s="35">
        <v>20111644</v>
      </c>
      <c r="O1966" s="35">
        <v>188549708</v>
      </c>
      <c r="P1966" s="35">
        <v>368582607</v>
      </c>
      <c r="Q1966" s="35">
        <v>204667124</v>
      </c>
      <c r="R1966" s="35">
        <v>3964551</v>
      </c>
    </row>
    <row r="1967" spans="1:18" ht="13.5" customHeight="1">
      <c r="A1967" s="20">
        <v>1963</v>
      </c>
      <c r="B1967" s="45" t="s">
        <v>292</v>
      </c>
      <c r="C1967" s="44" t="s">
        <v>30</v>
      </c>
      <c r="D1967" s="45" t="s">
        <v>414</v>
      </c>
      <c r="E1967" s="20">
        <v>112</v>
      </c>
      <c r="F1967" s="20">
        <v>2016</v>
      </c>
      <c r="G1967" s="20">
        <v>4</v>
      </c>
      <c r="H1967" s="20" t="s">
        <v>209</v>
      </c>
      <c r="I1967" s="20" t="s">
        <v>46</v>
      </c>
      <c r="J1967" s="20">
        <v>12</v>
      </c>
      <c r="K1967" s="35">
        <v>313743147</v>
      </c>
      <c r="L1967" s="35">
        <v>39674518</v>
      </c>
      <c r="M1967" s="35">
        <v>28416965</v>
      </c>
      <c r="N1967" s="35">
        <v>29721094</v>
      </c>
      <c r="O1967" s="35">
        <v>191181700</v>
      </c>
      <c r="P1967" s="35">
        <v>367146468</v>
      </c>
      <c r="Q1967" s="35">
        <v>201232700</v>
      </c>
      <c r="R1967" s="35">
        <v>3964551</v>
      </c>
    </row>
    <row r="1968" spans="1:18" ht="13.5" customHeight="1">
      <c r="A1968" s="20">
        <v>1964</v>
      </c>
      <c r="B1968" s="45" t="s">
        <v>292</v>
      </c>
      <c r="C1968" s="44" t="s">
        <v>198</v>
      </c>
      <c r="D1968" s="45" t="s">
        <v>414</v>
      </c>
      <c r="E1968" s="20">
        <v>112</v>
      </c>
      <c r="F1968" s="20">
        <v>2017</v>
      </c>
      <c r="G1968" s="20">
        <v>2</v>
      </c>
      <c r="H1968" s="20" t="s">
        <v>212</v>
      </c>
      <c r="I1968" s="20" t="s">
        <v>44</v>
      </c>
      <c r="J1968" s="20">
        <v>6</v>
      </c>
      <c r="K1968" s="35">
        <v>192020347</v>
      </c>
      <c r="L1968" s="35">
        <v>34058596</v>
      </c>
      <c r="M1968" s="35">
        <v>23751032</v>
      </c>
      <c r="N1968" s="35">
        <v>23749044</v>
      </c>
      <c r="O1968" s="35">
        <v>186236589</v>
      </c>
      <c r="P1968" s="35">
        <v>389207851</v>
      </c>
      <c r="Q1968" s="35">
        <v>211244082</v>
      </c>
      <c r="R1968" s="35">
        <v>3998451</v>
      </c>
    </row>
    <row r="1969" spans="1:18" ht="13.5" customHeight="1">
      <c r="A1969" s="20">
        <v>1965</v>
      </c>
      <c r="B1969" s="45" t="s">
        <v>292</v>
      </c>
      <c r="C1969" s="44" t="s">
        <v>198</v>
      </c>
      <c r="D1969" s="45" t="s">
        <v>414</v>
      </c>
      <c r="E1969" s="20">
        <v>112</v>
      </c>
      <c r="F1969" s="20">
        <v>2017</v>
      </c>
      <c r="G1969" s="20">
        <v>4</v>
      </c>
      <c r="H1969" s="20" t="s">
        <v>211</v>
      </c>
      <c r="I1969" s="20" t="s">
        <v>46</v>
      </c>
      <c r="J1969" s="20">
        <v>12</v>
      </c>
      <c r="K1969" s="35">
        <v>365798057</v>
      </c>
      <c r="L1969" s="35">
        <v>46630058</v>
      </c>
      <c r="M1969" s="35">
        <v>33048559</v>
      </c>
      <c r="N1969" s="35">
        <v>31598881</v>
      </c>
      <c r="O1969" s="35">
        <v>195230394</v>
      </c>
      <c r="P1969" s="35">
        <v>382228093</v>
      </c>
      <c r="Q1969" s="35">
        <v>203929666</v>
      </c>
      <c r="R1969" s="35">
        <v>3998451</v>
      </c>
    </row>
    <row r="1970" spans="1:18" ht="13.5" customHeight="1">
      <c r="A1970" s="20">
        <v>1966</v>
      </c>
      <c r="B1970" s="45" t="s">
        <v>292</v>
      </c>
      <c r="C1970" s="44" t="s">
        <v>198</v>
      </c>
      <c r="D1970" s="45" t="s">
        <v>414</v>
      </c>
      <c r="E1970" s="20">
        <v>112</v>
      </c>
      <c r="F1970" s="20">
        <v>2018</v>
      </c>
      <c r="G1970" s="20">
        <v>1</v>
      </c>
      <c r="H1970" s="20" t="s">
        <v>257</v>
      </c>
      <c r="I1970" s="20" t="s">
        <v>43</v>
      </c>
      <c r="J1970" s="20">
        <v>3</v>
      </c>
      <c r="K1970" s="35">
        <v>88445527</v>
      </c>
      <c r="L1970" s="35">
        <v>15249044</v>
      </c>
      <c r="M1970" s="35">
        <v>10203319</v>
      </c>
      <c r="N1970" s="35">
        <v>10203891</v>
      </c>
      <c r="O1970" s="35">
        <v>194621728</v>
      </c>
      <c r="P1970" s="35">
        <v>396454031</v>
      </c>
      <c r="Q1970" s="35">
        <v>207778187</v>
      </c>
      <c r="R1970" s="35">
        <v>3998451</v>
      </c>
    </row>
    <row r="1971" spans="1:18" ht="13.5" customHeight="1">
      <c r="A1971" s="20">
        <v>1967</v>
      </c>
      <c r="B1971" s="45" t="s">
        <v>292</v>
      </c>
      <c r="C1971" s="21" t="s">
        <v>198</v>
      </c>
      <c r="D1971" s="45" t="s">
        <v>414</v>
      </c>
      <c r="E1971" s="20">
        <v>112</v>
      </c>
      <c r="F1971" s="20">
        <v>2018</v>
      </c>
      <c r="G1971" s="20">
        <v>2</v>
      </c>
      <c r="H1971" s="20" t="s">
        <v>264</v>
      </c>
      <c r="I1971" s="20" t="s">
        <v>44</v>
      </c>
      <c r="J1971" s="20">
        <v>6</v>
      </c>
      <c r="K1971" s="37">
        <v>172659629</v>
      </c>
      <c r="L1971" s="37">
        <v>27548646</v>
      </c>
      <c r="M1971" s="37">
        <v>18434869</v>
      </c>
      <c r="N1971" s="37">
        <v>18434869</v>
      </c>
      <c r="O1971" s="37">
        <v>189409254</v>
      </c>
      <c r="P1971" s="37">
        <v>369802116</v>
      </c>
      <c r="Q1971" s="37">
        <v>198308875</v>
      </c>
      <c r="R1971" s="37">
        <v>3998451</v>
      </c>
    </row>
    <row r="1972" spans="1:18" ht="13.5" customHeight="1">
      <c r="A1972" s="20">
        <v>1968</v>
      </c>
      <c r="B1972" s="45" t="s">
        <v>292</v>
      </c>
      <c r="C1972" s="21" t="s">
        <v>198</v>
      </c>
      <c r="D1972" s="45" t="s">
        <v>414</v>
      </c>
      <c r="E1972" s="20">
        <v>112</v>
      </c>
      <c r="F1972" s="20">
        <v>2018</v>
      </c>
      <c r="G1972" s="20">
        <v>3</v>
      </c>
      <c r="H1972" s="20" t="s">
        <v>256</v>
      </c>
      <c r="I1972" s="20" t="s">
        <v>51</v>
      </c>
      <c r="J1972" s="20">
        <v>9</v>
      </c>
      <c r="K1972" s="37">
        <v>254998171</v>
      </c>
      <c r="L1972" s="37">
        <v>22474305</v>
      </c>
      <c r="M1972" s="37">
        <v>14789675</v>
      </c>
      <c r="N1972" s="37">
        <v>14786894</v>
      </c>
      <c r="O1972" s="37">
        <v>188137136</v>
      </c>
      <c r="P1972" s="37">
        <v>361159442</v>
      </c>
      <c r="Q1972" s="37">
        <v>193120447</v>
      </c>
      <c r="R1972" s="37">
        <v>3998451</v>
      </c>
    </row>
    <row r="1973" spans="1:18" ht="13.5" customHeight="1">
      <c r="A1973" s="20">
        <v>1969</v>
      </c>
      <c r="B1973" s="45" t="s">
        <v>292</v>
      </c>
      <c r="C1973" s="21" t="s">
        <v>198</v>
      </c>
      <c r="D1973" s="45" t="s">
        <v>414</v>
      </c>
      <c r="E1973" s="20">
        <v>112</v>
      </c>
      <c r="F1973" s="20">
        <v>2018</v>
      </c>
      <c r="G1973" s="20">
        <v>4</v>
      </c>
      <c r="H1973" s="20" t="s">
        <v>265</v>
      </c>
      <c r="I1973" s="20" t="s">
        <v>46</v>
      </c>
      <c r="J1973" s="20">
        <v>12</v>
      </c>
      <c r="K1973" s="37">
        <v>350226472</v>
      </c>
      <c r="L1973" s="37">
        <v>29421952</v>
      </c>
      <c r="M1973" s="37">
        <v>19437944</v>
      </c>
      <c r="N1973" s="37">
        <v>17964868</v>
      </c>
      <c r="O1973" s="37">
        <v>203492850</v>
      </c>
      <c r="P1973" s="37">
        <v>388262869</v>
      </c>
      <c r="Q1973" s="37">
        <v>221434417</v>
      </c>
      <c r="R1973" s="37">
        <v>3998451</v>
      </c>
    </row>
    <row r="1974" spans="1:18" ht="13.5" customHeight="1">
      <c r="A1974" s="20">
        <v>1970</v>
      </c>
      <c r="B1974" s="45" t="s">
        <v>292</v>
      </c>
      <c r="C1974" s="21" t="s">
        <v>198</v>
      </c>
      <c r="D1974" s="45" t="s">
        <v>414</v>
      </c>
      <c r="E1974" s="20">
        <v>112</v>
      </c>
      <c r="F1974" s="20">
        <v>2019</v>
      </c>
      <c r="G1974" s="20">
        <v>1</v>
      </c>
      <c r="H1974" s="20" t="s">
        <v>277</v>
      </c>
      <c r="I1974" s="20" t="s">
        <v>43</v>
      </c>
      <c r="J1974" s="20">
        <v>3</v>
      </c>
      <c r="K1974" s="37">
        <v>91387689</v>
      </c>
      <c r="L1974" s="37">
        <v>11457946</v>
      </c>
      <c r="M1974" s="37">
        <v>8025633</v>
      </c>
      <c r="N1974" s="37">
        <v>8025633</v>
      </c>
      <c r="O1974" s="37">
        <v>194051118</v>
      </c>
      <c r="P1974" s="37">
        <v>388081051</v>
      </c>
      <c r="Q1974" s="37">
        <v>213160966</v>
      </c>
      <c r="R1974" s="37">
        <v>3998451</v>
      </c>
    </row>
    <row r="1975" spans="1:18" ht="13.5" customHeight="1">
      <c r="A1975" s="20">
        <v>1971</v>
      </c>
      <c r="B1975" s="45" t="s">
        <v>292</v>
      </c>
      <c r="C1975" s="21" t="s">
        <v>198</v>
      </c>
      <c r="D1975" s="45" t="s">
        <v>414</v>
      </c>
      <c r="E1975" s="20">
        <v>112</v>
      </c>
      <c r="F1975" s="20">
        <v>2019</v>
      </c>
      <c r="G1975" s="20">
        <v>2</v>
      </c>
      <c r="H1975" s="20" t="s">
        <v>278</v>
      </c>
      <c r="I1975" s="20" t="s">
        <v>44</v>
      </c>
      <c r="J1975" s="20">
        <v>6</v>
      </c>
      <c r="K1975" s="37">
        <v>71650908</v>
      </c>
      <c r="L1975" s="37">
        <v>13318268</v>
      </c>
      <c r="M1975" s="37">
        <v>13318268</v>
      </c>
      <c r="N1975" s="37">
        <v>13318268</v>
      </c>
      <c r="O1975" s="37">
        <v>191311915</v>
      </c>
      <c r="P1975" s="37">
        <v>386933050</v>
      </c>
      <c r="Q1975" s="37">
        <v>221707282</v>
      </c>
      <c r="R1975" s="37">
        <v>3998451</v>
      </c>
    </row>
    <row r="1976" spans="1:18" ht="13.5" customHeight="1">
      <c r="A1976" s="20">
        <v>1972</v>
      </c>
      <c r="B1976" s="45" t="s">
        <v>292</v>
      </c>
      <c r="C1976" s="21" t="s">
        <v>198</v>
      </c>
      <c r="D1976" s="45" t="s">
        <v>414</v>
      </c>
      <c r="E1976" s="20">
        <v>112</v>
      </c>
      <c r="F1976" s="20">
        <v>2019</v>
      </c>
      <c r="G1976" s="20">
        <v>3</v>
      </c>
      <c r="H1976" s="20" t="s">
        <v>279</v>
      </c>
      <c r="I1976" s="20" t="s">
        <v>51</v>
      </c>
      <c r="J1976" s="20">
        <v>9</v>
      </c>
      <c r="K1976" s="37">
        <v>259924966</v>
      </c>
      <c r="L1976" s="37">
        <v>17221858</v>
      </c>
      <c r="M1976" s="37">
        <v>12275195</v>
      </c>
      <c r="N1976" s="37">
        <v>12271659</v>
      </c>
      <c r="O1976" s="37">
        <v>193986434</v>
      </c>
      <c r="P1976" s="37">
        <v>381508569</v>
      </c>
      <c r="Q1976" s="37">
        <v>217259884</v>
      </c>
      <c r="R1976" s="37">
        <v>3998451</v>
      </c>
    </row>
    <row r="1977" spans="1:18" ht="13.5" customHeight="1">
      <c r="A1977" s="20">
        <v>1973</v>
      </c>
      <c r="B1977" s="45" t="s">
        <v>292</v>
      </c>
      <c r="C1977" s="21" t="s">
        <v>198</v>
      </c>
      <c r="D1977" s="45" t="s">
        <v>414</v>
      </c>
      <c r="E1977" s="20">
        <v>112</v>
      </c>
      <c r="F1977" s="20">
        <v>2019</v>
      </c>
      <c r="G1977" s="20">
        <v>4</v>
      </c>
      <c r="H1977" s="20" t="s">
        <v>281</v>
      </c>
      <c r="I1977" s="20" t="s">
        <v>46</v>
      </c>
      <c r="J1977" s="20">
        <v>12</v>
      </c>
      <c r="K1977" s="37">
        <v>131250957</v>
      </c>
      <c r="L1977" s="37">
        <v>23351754</v>
      </c>
      <c r="M1977" s="37">
        <v>16105912</v>
      </c>
      <c r="N1977" s="37">
        <v>19210206</v>
      </c>
      <c r="O1977" s="37">
        <v>201907332</v>
      </c>
      <c r="P1977" s="37">
        <v>382777522</v>
      </c>
      <c r="Q1977" s="37">
        <v>215027543</v>
      </c>
      <c r="R1977" s="37">
        <v>3998451</v>
      </c>
    </row>
    <row r="1978" spans="1:18" ht="13.5" customHeight="1">
      <c r="A1978" s="20">
        <v>1974</v>
      </c>
      <c r="B1978" s="45" t="s">
        <v>292</v>
      </c>
      <c r="C1978" s="21" t="s">
        <v>198</v>
      </c>
      <c r="D1978" s="45" t="s">
        <v>414</v>
      </c>
      <c r="E1978" s="20">
        <v>112</v>
      </c>
      <c r="F1978" s="46">
        <v>2020</v>
      </c>
      <c r="G1978" s="46">
        <v>1</v>
      </c>
      <c r="H1978" s="47" t="s">
        <v>309</v>
      </c>
      <c r="I1978" s="47" t="s">
        <v>43</v>
      </c>
      <c r="J1978" s="46">
        <v>3</v>
      </c>
      <c r="K1978" s="37">
        <v>83204327</v>
      </c>
      <c r="L1978" s="37">
        <v>8275863</v>
      </c>
      <c r="M1978" s="37">
        <v>5505552</v>
      </c>
      <c r="N1978" s="37">
        <v>5505552</v>
      </c>
      <c r="O1978" s="37">
        <v>202928242</v>
      </c>
      <c r="P1978" s="37">
        <v>431406978</v>
      </c>
      <c r="Q1978" s="37">
        <v>258103803</v>
      </c>
      <c r="R1978" s="37">
        <v>3998451</v>
      </c>
    </row>
    <row r="1979" spans="1:18" ht="13.5" customHeight="1">
      <c r="A1979" s="20">
        <v>1975</v>
      </c>
      <c r="B1979" s="45" t="s">
        <v>292</v>
      </c>
      <c r="C1979" s="21" t="s">
        <v>198</v>
      </c>
      <c r="D1979" s="45" t="s">
        <v>414</v>
      </c>
      <c r="E1979" s="20">
        <v>112</v>
      </c>
      <c r="F1979" s="46">
        <v>2020</v>
      </c>
      <c r="G1979" s="46">
        <v>2</v>
      </c>
      <c r="H1979" s="47" t="s">
        <v>310</v>
      </c>
      <c r="I1979" s="47" t="s">
        <v>44</v>
      </c>
      <c r="J1979" s="46">
        <v>6</v>
      </c>
      <c r="K1979" s="37">
        <v>151809837</v>
      </c>
      <c r="L1979" s="37">
        <v>8345629</v>
      </c>
      <c r="M1979" s="37">
        <v>5589464</v>
      </c>
      <c r="N1979" s="37">
        <v>5589464</v>
      </c>
      <c r="O1979" s="37">
        <v>200771250</v>
      </c>
      <c r="P1979" s="37">
        <v>464119061</v>
      </c>
      <c r="Q1979" s="37">
        <v>303227445</v>
      </c>
      <c r="R1979" s="37">
        <v>3998451</v>
      </c>
    </row>
    <row r="1980" spans="1:18" ht="13.5" customHeight="1">
      <c r="A1980" s="20">
        <v>1976</v>
      </c>
      <c r="B1980" s="45" t="s">
        <v>292</v>
      </c>
      <c r="C1980" s="21" t="s">
        <v>198</v>
      </c>
      <c r="D1980" s="45" t="s">
        <v>414</v>
      </c>
      <c r="E1980" s="20">
        <v>112</v>
      </c>
      <c r="F1980" s="46">
        <v>2020</v>
      </c>
      <c r="G1980" s="46">
        <v>3</v>
      </c>
      <c r="H1980" s="47" t="s">
        <v>311</v>
      </c>
      <c r="I1980" s="47" t="s">
        <v>51</v>
      </c>
      <c r="J1980" s="46">
        <v>9</v>
      </c>
      <c r="K1980" s="37">
        <v>234038733</v>
      </c>
      <c r="L1980" s="37">
        <v>10977474</v>
      </c>
      <c r="M1980" s="37">
        <v>6939573</v>
      </c>
      <c r="N1980" s="37">
        <v>6935600</v>
      </c>
      <c r="O1980" s="37">
        <v>199301684</v>
      </c>
      <c r="P1980" s="37">
        <v>467229877</v>
      </c>
      <c r="Q1980" s="37">
        <v>304940510</v>
      </c>
      <c r="R1980" s="37">
        <v>3998451</v>
      </c>
    </row>
    <row r="1981" spans="1:18" ht="13.5" customHeight="1">
      <c r="A1981" s="20">
        <v>1977</v>
      </c>
      <c r="B1981" s="45" t="s">
        <v>292</v>
      </c>
      <c r="C1981" s="44" t="s">
        <v>54</v>
      </c>
      <c r="D1981" s="45" t="s">
        <v>415</v>
      </c>
      <c r="E1981" s="20">
        <v>113</v>
      </c>
      <c r="F1981" s="20">
        <v>2015</v>
      </c>
      <c r="G1981" s="20">
        <v>1</v>
      </c>
      <c r="H1981" s="20" t="s">
        <v>202</v>
      </c>
      <c r="I1981" s="54" t="s">
        <v>55</v>
      </c>
      <c r="J1981" s="20">
        <v>3</v>
      </c>
      <c r="K1981" s="35">
        <v>665113</v>
      </c>
      <c r="L1981" s="35">
        <v>41437</v>
      </c>
      <c r="M1981" s="35">
        <v>31973</v>
      </c>
      <c r="N1981" s="35"/>
      <c r="O1981" s="35">
        <v>1056027</v>
      </c>
      <c r="P1981" s="35">
        <v>3370348</v>
      </c>
      <c r="Q1981" s="35">
        <v>2002533</v>
      </c>
      <c r="R1981" s="35">
        <v>31680</v>
      </c>
    </row>
    <row r="1982" spans="1:18" ht="13.5" customHeight="1">
      <c r="A1982" s="20">
        <v>1978</v>
      </c>
      <c r="B1982" s="45" t="s">
        <v>292</v>
      </c>
      <c r="C1982" s="44" t="s">
        <v>54</v>
      </c>
      <c r="D1982" s="45" t="s">
        <v>415</v>
      </c>
      <c r="E1982" s="20">
        <v>113</v>
      </c>
      <c r="F1982" s="20">
        <v>2015</v>
      </c>
      <c r="G1982" s="20">
        <v>2</v>
      </c>
      <c r="H1982" s="20" t="s">
        <v>203</v>
      </c>
      <c r="I1982" s="54" t="s">
        <v>56</v>
      </c>
      <c r="J1982" s="20">
        <v>6</v>
      </c>
      <c r="K1982" s="35">
        <v>1328226</v>
      </c>
      <c r="L1982" s="35">
        <v>69914</v>
      </c>
      <c r="M1982" s="35">
        <v>48940</v>
      </c>
      <c r="N1982" s="35"/>
      <c r="O1982" s="35">
        <v>1056027</v>
      </c>
      <c r="P1982" s="35">
        <v>3412461</v>
      </c>
      <c r="Q1982" s="35">
        <v>2027679</v>
      </c>
      <c r="R1982" s="35">
        <v>31680</v>
      </c>
    </row>
    <row r="1983" spans="1:18" ht="13.5" customHeight="1">
      <c r="A1983" s="20">
        <v>1979</v>
      </c>
      <c r="B1983" s="45" t="s">
        <v>292</v>
      </c>
      <c r="C1983" s="44" t="s">
        <v>54</v>
      </c>
      <c r="D1983" s="45" t="s">
        <v>415</v>
      </c>
      <c r="E1983" s="20">
        <v>113</v>
      </c>
      <c r="F1983" s="20">
        <v>2015</v>
      </c>
      <c r="G1983" s="20">
        <v>3</v>
      </c>
      <c r="H1983" s="20" t="s">
        <v>204</v>
      </c>
      <c r="I1983" s="54" t="s">
        <v>57</v>
      </c>
      <c r="J1983" s="20">
        <v>9</v>
      </c>
      <c r="K1983" s="35">
        <v>1926038</v>
      </c>
      <c r="L1983" s="35">
        <v>99766</v>
      </c>
      <c r="M1983" s="35">
        <v>67841</v>
      </c>
      <c r="N1983" s="35"/>
      <c r="O1983" s="35">
        <v>1067515</v>
      </c>
      <c r="P1983" s="35">
        <v>2728732</v>
      </c>
      <c r="Q1983" s="35">
        <v>1419310</v>
      </c>
      <c r="R1983" s="35">
        <v>31680</v>
      </c>
    </row>
    <row r="1984" spans="1:18" ht="13.5" customHeight="1">
      <c r="A1984" s="20">
        <v>1980</v>
      </c>
      <c r="B1984" s="45" t="s">
        <v>292</v>
      </c>
      <c r="C1984" s="44" t="s">
        <v>54</v>
      </c>
      <c r="D1984" s="45" t="s">
        <v>415</v>
      </c>
      <c r="E1984" s="20">
        <v>113</v>
      </c>
      <c r="F1984" s="20">
        <v>2015</v>
      </c>
      <c r="G1984" s="20">
        <v>4</v>
      </c>
      <c r="H1984" s="20" t="s">
        <v>205</v>
      </c>
      <c r="I1984" s="54" t="s">
        <v>58</v>
      </c>
      <c r="J1984" s="20">
        <v>12</v>
      </c>
      <c r="K1984" s="35">
        <v>2608286</v>
      </c>
      <c r="L1984" s="35">
        <v>122141</v>
      </c>
      <c r="M1984" s="35">
        <v>74357</v>
      </c>
      <c r="N1984" s="35">
        <v>74357</v>
      </c>
      <c r="O1984" s="35">
        <v>1056027</v>
      </c>
      <c r="P1984" s="35">
        <v>5022544</v>
      </c>
      <c r="Q1984" s="35">
        <v>3716941</v>
      </c>
      <c r="R1984" s="35">
        <v>31680</v>
      </c>
    </row>
    <row r="1985" spans="1:18" ht="13.5" customHeight="1">
      <c r="A1985" s="20">
        <v>1981</v>
      </c>
      <c r="B1985" s="45" t="s">
        <v>292</v>
      </c>
      <c r="C1985" s="44" t="s">
        <v>54</v>
      </c>
      <c r="D1985" s="45" t="s">
        <v>415</v>
      </c>
      <c r="E1985" s="20">
        <v>113</v>
      </c>
      <c r="F1985" s="20">
        <v>2016</v>
      </c>
      <c r="G1985" s="20">
        <v>1</v>
      </c>
      <c r="H1985" s="20" t="s">
        <v>206</v>
      </c>
      <c r="I1985" s="20" t="s">
        <v>55</v>
      </c>
      <c r="J1985" s="20">
        <v>3</v>
      </c>
      <c r="K1985" s="35">
        <v>443999</v>
      </c>
      <c r="L1985" s="35">
        <v>8905</v>
      </c>
      <c r="M1985" s="35">
        <v>5913</v>
      </c>
      <c r="N1985" s="35"/>
      <c r="O1985" s="35">
        <v>1034344</v>
      </c>
      <c r="P1985" s="35">
        <v>4760932</v>
      </c>
      <c r="Q1985" s="35">
        <v>3344452</v>
      </c>
      <c r="R1985" s="35">
        <v>31680</v>
      </c>
    </row>
    <row r="1986" spans="1:18" ht="13.5" customHeight="1">
      <c r="A1986" s="20">
        <v>1982</v>
      </c>
      <c r="B1986" s="45" t="s">
        <v>292</v>
      </c>
      <c r="C1986" s="44" t="s">
        <v>54</v>
      </c>
      <c r="D1986" s="45" t="s">
        <v>415</v>
      </c>
      <c r="E1986" s="20">
        <v>113</v>
      </c>
      <c r="F1986" s="20">
        <v>2016</v>
      </c>
      <c r="G1986" s="20">
        <v>2</v>
      </c>
      <c r="H1986" s="20" t="s">
        <v>207</v>
      </c>
      <c r="I1986" s="20" t="s">
        <v>56</v>
      </c>
      <c r="J1986" s="20">
        <v>6</v>
      </c>
      <c r="K1986" s="35">
        <v>1419957</v>
      </c>
      <c r="L1986" s="35">
        <v>71900</v>
      </c>
      <c r="M1986" s="35">
        <v>49831</v>
      </c>
      <c r="N1986" s="35"/>
      <c r="O1986" s="35">
        <v>1009589</v>
      </c>
      <c r="P1986" s="35">
        <v>3268895</v>
      </c>
      <c r="Q1986" s="35">
        <v>1808498</v>
      </c>
      <c r="R1986" s="35">
        <v>31680</v>
      </c>
    </row>
    <row r="1987" spans="1:18" ht="13.5" customHeight="1">
      <c r="A1987" s="20">
        <v>1983</v>
      </c>
      <c r="B1987" s="45" t="s">
        <v>292</v>
      </c>
      <c r="C1987" s="44" t="s">
        <v>54</v>
      </c>
      <c r="D1987" s="45" t="s">
        <v>415</v>
      </c>
      <c r="E1987" s="20">
        <v>113</v>
      </c>
      <c r="F1987" s="20">
        <v>2016</v>
      </c>
      <c r="G1987" s="20">
        <v>3</v>
      </c>
      <c r="H1987" s="20" t="s">
        <v>208</v>
      </c>
      <c r="I1987" s="20" t="s">
        <v>57</v>
      </c>
      <c r="J1987" s="20">
        <v>9</v>
      </c>
      <c r="K1987" s="35">
        <v>1992339</v>
      </c>
      <c r="L1987" s="35">
        <v>104871</v>
      </c>
      <c r="M1987" s="35">
        <v>80751</v>
      </c>
      <c r="N1987" s="35"/>
      <c r="O1987" s="35">
        <v>1056027</v>
      </c>
      <c r="P1987" s="35">
        <v>3629414</v>
      </c>
      <c r="Q1987" s="35">
        <v>2212821</v>
      </c>
      <c r="R1987" s="35">
        <v>31680</v>
      </c>
    </row>
    <row r="1988" spans="1:18" ht="13.5" customHeight="1">
      <c r="A1988" s="20">
        <v>1984</v>
      </c>
      <c r="B1988" s="45" t="s">
        <v>292</v>
      </c>
      <c r="C1988" s="44" t="s">
        <v>54</v>
      </c>
      <c r="D1988" s="45" t="s">
        <v>415</v>
      </c>
      <c r="E1988" s="20">
        <v>113</v>
      </c>
      <c r="F1988" s="20">
        <v>2016</v>
      </c>
      <c r="G1988" s="20">
        <v>4</v>
      </c>
      <c r="H1988" s="20" t="s">
        <v>209</v>
      </c>
      <c r="I1988" s="20" t="s">
        <v>58</v>
      </c>
      <c r="J1988" s="20">
        <v>12</v>
      </c>
      <c r="K1988" s="35">
        <v>2795190</v>
      </c>
      <c r="L1988" s="35">
        <v>176961</v>
      </c>
      <c r="M1988" s="35">
        <v>133475</v>
      </c>
      <c r="N1988" s="35">
        <v>133475</v>
      </c>
      <c r="O1988" s="35">
        <v>1009589</v>
      </c>
      <c r="P1988" s="35">
        <v>4539683</v>
      </c>
      <c r="Q1988" s="35">
        <v>3219117</v>
      </c>
      <c r="R1988" s="35">
        <v>31680</v>
      </c>
    </row>
    <row r="1989" spans="1:18" ht="13.5" customHeight="1">
      <c r="A1989" s="20">
        <v>1985</v>
      </c>
      <c r="B1989" s="45" t="s">
        <v>292</v>
      </c>
      <c r="C1989" s="44" t="s">
        <v>54</v>
      </c>
      <c r="D1989" s="45" t="s">
        <v>415</v>
      </c>
      <c r="E1989" s="20">
        <v>113</v>
      </c>
      <c r="F1989" s="20">
        <v>2017</v>
      </c>
      <c r="G1989" s="20">
        <v>1</v>
      </c>
      <c r="H1989" s="20" t="s">
        <v>210</v>
      </c>
      <c r="I1989" s="20" t="s">
        <v>55</v>
      </c>
      <c r="J1989" s="20">
        <v>3</v>
      </c>
      <c r="K1989" s="35">
        <v>419798</v>
      </c>
      <c r="L1989" s="35">
        <v>8582</v>
      </c>
      <c r="M1989" s="35">
        <v>6007</v>
      </c>
      <c r="N1989" s="35"/>
      <c r="O1989" s="35">
        <v>986066</v>
      </c>
      <c r="P1989" s="35">
        <v>6502574</v>
      </c>
      <c r="Q1989" s="35">
        <v>5069455</v>
      </c>
      <c r="R1989" s="35">
        <v>31680</v>
      </c>
    </row>
    <row r="1990" spans="1:18" ht="13.5" customHeight="1">
      <c r="A1990" s="20">
        <v>1986</v>
      </c>
      <c r="B1990" s="45" t="s">
        <v>292</v>
      </c>
      <c r="C1990" s="44" t="s">
        <v>54</v>
      </c>
      <c r="D1990" s="45" t="s">
        <v>415</v>
      </c>
      <c r="E1990" s="20">
        <v>113</v>
      </c>
      <c r="F1990" s="20">
        <v>2017</v>
      </c>
      <c r="G1990" s="20">
        <v>2</v>
      </c>
      <c r="H1990" s="20" t="s">
        <v>212</v>
      </c>
      <c r="I1990" s="20" t="s">
        <v>56</v>
      </c>
      <c r="J1990" s="20">
        <v>6</v>
      </c>
      <c r="K1990" s="35">
        <v>897553</v>
      </c>
      <c r="L1990" s="35">
        <v>17597</v>
      </c>
      <c r="M1990" s="35">
        <v>11614</v>
      </c>
      <c r="N1990" s="35"/>
      <c r="O1990" s="35">
        <v>973996</v>
      </c>
      <c r="P1990" s="35">
        <v>5861698</v>
      </c>
      <c r="Q1990" s="35">
        <v>4422973</v>
      </c>
      <c r="R1990" s="35">
        <v>31680</v>
      </c>
    </row>
    <row r="1991" spans="1:18" ht="13.5" customHeight="1">
      <c r="A1991" s="20">
        <v>1987</v>
      </c>
      <c r="B1991" s="45" t="s">
        <v>292</v>
      </c>
      <c r="C1991" s="44" t="s">
        <v>54</v>
      </c>
      <c r="D1991" s="45" t="s">
        <v>415</v>
      </c>
      <c r="E1991" s="20">
        <v>113</v>
      </c>
      <c r="F1991" s="20">
        <v>2017</v>
      </c>
      <c r="G1991" s="20">
        <v>3</v>
      </c>
      <c r="H1991" s="20" t="s">
        <v>213</v>
      </c>
      <c r="I1991" s="20" t="s">
        <v>57</v>
      </c>
      <c r="J1991" s="20">
        <v>3</v>
      </c>
      <c r="K1991" s="35">
        <v>2231420</v>
      </c>
      <c r="L1991" s="35">
        <v>83808</v>
      </c>
      <c r="M1991" s="35">
        <v>63694</v>
      </c>
      <c r="N1991" s="35"/>
      <c r="O1991" s="35">
        <v>1009589</v>
      </c>
      <c r="P1991" s="35">
        <v>3981239</v>
      </c>
      <c r="Q1991" s="35">
        <v>2457763</v>
      </c>
      <c r="R1991" s="35">
        <v>31680</v>
      </c>
    </row>
    <row r="1992" spans="1:18" ht="13.5" customHeight="1">
      <c r="A1992" s="20">
        <v>1988</v>
      </c>
      <c r="B1992" s="45" t="s">
        <v>292</v>
      </c>
      <c r="C1992" s="44" t="s">
        <v>54</v>
      </c>
      <c r="D1992" s="45" t="s">
        <v>415</v>
      </c>
      <c r="E1992" s="20">
        <v>113</v>
      </c>
      <c r="F1992" s="20">
        <v>2017</v>
      </c>
      <c r="G1992" s="20">
        <v>4</v>
      </c>
      <c r="H1992" s="20" t="s">
        <v>211</v>
      </c>
      <c r="I1992" s="20" t="s">
        <v>58</v>
      </c>
      <c r="J1992" s="20">
        <v>12</v>
      </c>
      <c r="K1992" s="35">
        <v>2528319</v>
      </c>
      <c r="L1992" s="35">
        <v>67849</v>
      </c>
      <c r="M1992" s="35">
        <v>45058</v>
      </c>
      <c r="N1992" s="35">
        <v>45058</v>
      </c>
      <c r="O1992" s="35">
        <v>998134</v>
      </c>
      <c r="P1992" s="35">
        <v>5826562</v>
      </c>
      <c r="Q1992" s="35">
        <v>4399450</v>
      </c>
      <c r="R1992" s="35">
        <v>31680</v>
      </c>
    </row>
    <row r="1993" spans="1:18" ht="13.5" customHeight="1">
      <c r="A1993" s="20">
        <v>1989</v>
      </c>
      <c r="B1993" s="45" t="s">
        <v>292</v>
      </c>
      <c r="C1993" s="21" t="s">
        <v>54</v>
      </c>
      <c r="D1993" s="45" t="s">
        <v>415</v>
      </c>
      <c r="E1993" s="20">
        <v>113</v>
      </c>
      <c r="F1993" s="20">
        <v>2018</v>
      </c>
      <c r="G1993" s="20">
        <v>1</v>
      </c>
      <c r="H1993" s="20" t="s">
        <v>257</v>
      </c>
      <c r="I1993" s="20" t="s">
        <v>55</v>
      </c>
      <c r="J1993" s="20">
        <v>3</v>
      </c>
      <c r="K1993" s="37">
        <v>293007</v>
      </c>
      <c r="L1993" s="37">
        <v>2875</v>
      </c>
      <c r="M1993" s="37">
        <v>2013</v>
      </c>
      <c r="N1993" s="37"/>
      <c r="O1993" s="37">
        <v>937785</v>
      </c>
      <c r="P1993" s="37">
        <v>4354725</v>
      </c>
      <c r="Q1993" s="37">
        <v>2928934</v>
      </c>
      <c r="R1993" s="37">
        <v>38016</v>
      </c>
    </row>
    <row r="1994" spans="1:18" ht="13.5" customHeight="1">
      <c r="A1994" s="20">
        <v>1990</v>
      </c>
      <c r="B1994" s="45" t="s">
        <v>292</v>
      </c>
      <c r="C1994" s="21" t="s">
        <v>54</v>
      </c>
      <c r="D1994" s="45" t="s">
        <v>415</v>
      </c>
      <c r="E1994" s="20">
        <v>113</v>
      </c>
      <c r="F1994" s="20">
        <v>2018</v>
      </c>
      <c r="G1994" s="20">
        <v>2</v>
      </c>
      <c r="H1994" s="20" t="s">
        <v>264</v>
      </c>
      <c r="I1994" s="20" t="s">
        <v>56</v>
      </c>
      <c r="J1994" s="20">
        <v>6</v>
      </c>
      <c r="K1994" s="37">
        <v>544871</v>
      </c>
      <c r="L1994" s="37">
        <v>7873</v>
      </c>
      <c r="M1994" s="37">
        <v>5511</v>
      </c>
      <c r="N1994" s="37"/>
      <c r="O1994" s="37">
        <v>925716</v>
      </c>
      <c r="P1994" s="37">
        <v>4669440</v>
      </c>
      <c r="Q1994" s="37">
        <v>3240150</v>
      </c>
      <c r="R1994" s="37">
        <v>38016</v>
      </c>
    </row>
    <row r="1995" spans="1:18" ht="13.5" customHeight="1">
      <c r="A1995" s="20">
        <v>1991</v>
      </c>
      <c r="B1995" s="45" t="s">
        <v>292</v>
      </c>
      <c r="C1995" s="44" t="s">
        <v>54</v>
      </c>
      <c r="D1995" s="45" t="s">
        <v>415</v>
      </c>
      <c r="E1995" s="20">
        <v>113</v>
      </c>
      <c r="F1995" s="20">
        <v>2018</v>
      </c>
      <c r="G1995" s="20">
        <v>3</v>
      </c>
      <c r="H1995" s="20" t="s">
        <v>256</v>
      </c>
      <c r="I1995" s="20" t="s">
        <v>57</v>
      </c>
      <c r="J1995" s="20">
        <v>9</v>
      </c>
      <c r="K1995" s="35">
        <v>1944725</v>
      </c>
      <c r="L1995" s="35">
        <v>25121</v>
      </c>
      <c r="M1995" s="35">
        <v>16881</v>
      </c>
      <c r="N1995" s="35"/>
      <c r="O1995" s="35">
        <v>961926</v>
      </c>
      <c r="P1995" s="35">
        <v>6360785</v>
      </c>
      <c r="Q1995" s="35">
        <v>4916793</v>
      </c>
      <c r="R1995" s="35">
        <v>31680</v>
      </c>
    </row>
    <row r="1996" spans="1:18" ht="13.5" customHeight="1">
      <c r="A1996" s="20">
        <v>1992</v>
      </c>
      <c r="B1996" s="45" t="s">
        <v>292</v>
      </c>
      <c r="C1996" s="21" t="s">
        <v>54</v>
      </c>
      <c r="D1996" s="45" t="s">
        <v>415</v>
      </c>
      <c r="E1996" s="20">
        <v>113</v>
      </c>
      <c r="F1996" s="20">
        <v>2018</v>
      </c>
      <c r="G1996" s="20">
        <v>4</v>
      </c>
      <c r="H1996" s="20" t="s">
        <v>265</v>
      </c>
      <c r="I1996" s="20" t="s">
        <v>58</v>
      </c>
      <c r="J1996" s="20">
        <v>12</v>
      </c>
      <c r="K1996" s="37">
        <v>1650999</v>
      </c>
      <c r="L1996" s="37">
        <v>-8482</v>
      </c>
      <c r="M1996" s="37">
        <v>-3333</v>
      </c>
      <c r="N1996" s="37">
        <v>-3333</v>
      </c>
      <c r="O1996" s="37">
        <v>949855</v>
      </c>
      <c r="P1996" s="37">
        <v>4576107</v>
      </c>
      <c r="Q1996" s="37">
        <v>3152328</v>
      </c>
      <c r="R1996" s="37">
        <v>38016</v>
      </c>
    </row>
    <row r="1997" spans="1:18" ht="13.5" customHeight="1">
      <c r="A1997" s="20">
        <v>1993</v>
      </c>
      <c r="B1997" s="45" t="s">
        <v>292</v>
      </c>
      <c r="C1997" s="21" t="s">
        <v>54</v>
      </c>
      <c r="D1997" s="45" t="s">
        <v>415</v>
      </c>
      <c r="E1997" s="20">
        <v>113</v>
      </c>
      <c r="F1997" s="20">
        <v>2019</v>
      </c>
      <c r="G1997" s="20">
        <v>1</v>
      </c>
      <c r="H1997" s="20" t="s">
        <v>277</v>
      </c>
      <c r="I1997" s="20" t="s">
        <v>55</v>
      </c>
      <c r="J1997" s="20">
        <v>3</v>
      </c>
      <c r="K1997" s="37">
        <v>170178</v>
      </c>
      <c r="L1997" s="37">
        <v>-2895</v>
      </c>
      <c r="M1997" s="37">
        <v>-2895</v>
      </c>
      <c r="N1997" s="37"/>
      <c r="O1997" s="37">
        <v>889509</v>
      </c>
      <c r="P1997" s="37">
        <v>4513515</v>
      </c>
      <c r="Q1997" s="37">
        <v>3334265</v>
      </c>
      <c r="R1997" s="37">
        <v>38016</v>
      </c>
    </row>
    <row r="1998" spans="1:18" ht="13.5" customHeight="1">
      <c r="A1998" s="20">
        <v>1994</v>
      </c>
      <c r="B1998" s="45" t="s">
        <v>292</v>
      </c>
      <c r="C1998" s="21" t="s">
        <v>306</v>
      </c>
      <c r="D1998" s="45" t="s">
        <v>415</v>
      </c>
      <c r="E1998" s="20">
        <v>113</v>
      </c>
      <c r="F1998" s="20">
        <v>2019</v>
      </c>
      <c r="G1998" s="20">
        <v>3</v>
      </c>
      <c r="H1998" s="20" t="s">
        <v>279</v>
      </c>
      <c r="I1998" s="20" t="s">
        <v>57</v>
      </c>
      <c r="J1998" s="20">
        <v>9</v>
      </c>
      <c r="K1998" s="37">
        <v>407665</v>
      </c>
      <c r="L1998" s="37">
        <v>-149597</v>
      </c>
      <c r="M1998" s="37">
        <v>-149597</v>
      </c>
      <c r="N1998" s="37"/>
      <c r="O1998" s="37">
        <v>865370</v>
      </c>
      <c r="P1998" s="37">
        <v>4596978</v>
      </c>
      <c r="Q1998" s="37">
        <v>3564430</v>
      </c>
      <c r="R1998" s="37">
        <v>38016</v>
      </c>
    </row>
    <row r="1999" spans="1:18" ht="13.5" customHeight="1">
      <c r="A1999" s="20">
        <v>1995</v>
      </c>
      <c r="B1999" s="45" t="s">
        <v>292</v>
      </c>
      <c r="C1999" s="21" t="s">
        <v>54</v>
      </c>
      <c r="D1999" s="45" t="s">
        <v>415</v>
      </c>
      <c r="E1999" s="20">
        <v>113</v>
      </c>
      <c r="F1999" s="20">
        <v>2019</v>
      </c>
      <c r="G1999" s="20">
        <v>4</v>
      </c>
      <c r="H1999" s="20" t="s">
        <v>281</v>
      </c>
      <c r="I1999" s="20" t="s">
        <v>58</v>
      </c>
      <c r="J1999" s="20">
        <v>12</v>
      </c>
      <c r="K1999" s="37">
        <v>740232</v>
      </c>
      <c r="L1999" s="37">
        <v>-238940</v>
      </c>
      <c r="M1999" s="37">
        <v>-241634</v>
      </c>
      <c r="N1999" s="37">
        <v>-241634</v>
      </c>
      <c r="O1999" s="37">
        <v>901576</v>
      </c>
      <c r="P1999" s="37">
        <v>4381630</v>
      </c>
      <c r="Q1999" s="37">
        <v>3199485</v>
      </c>
      <c r="R1999" s="37">
        <v>38016</v>
      </c>
    </row>
    <row r="2000" spans="1:18" ht="13.5" customHeight="1">
      <c r="A2000" s="20">
        <v>1996</v>
      </c>
      <c r="B2000" s="45" t="s">
        <v>295</v>
      </c>
      <c r="C2000" s="44" t="s">
        <v>31</v>
      </c>
      <c r="D2000" s="45" t="s">
        <v>416</v>
      </c>
      <c r="E2000" s="20">
        <v>114</v>
      </c>
      <c r="F2000" s="20">
        <v>2015</v>
      </c>
      <c r="G2000" s="20">
        <v>1</v>
      </c>
      <c r="H2000" s="20" t="s">
        <v>202</v>
      </c>
      <c r="I2000" s="54" t="s">
        <v>43</v>
      </c>
      <c r="J2000" s="20">
        <v>3</v>
      </c>
      <c r="K2000" s="35">
        <v>567515</v>
      </c>
      <c r="L2000" s="35">
        <v>195272</v>
      </c>
      <c r="M2000" s="35">
        <v>195272</v>
      </c>
      <c r="N2000" s="35">
        <v>195271</v>
      </c>
      <c r="O2000" s="35">
        <v>356784</v>
      </c>
      <c r="P2000" s="35">
        <v>12041889</v>
      </c>
      <c r="Q2000" s="35">
        <v>7631535</v>
      </c>
      <c r="R2000" s="35">
        <v>1143328</v>
      </c>
    </row>
    <row r="2001" spans="1:18" ht="13.5" customHeight="1">
      <c r="A2001" s="20">
        <v>1997</v>
      </c>
      <c r="B2001" s="45" t="s">
        <v>295</v>
      </c>
      <c r="C2001" s="44" t="s">
        <v>31</v>
      </c>
      <c r="D2001" s="45" t="s">
        <v>416</v>
      </c>
      <c r="E2001" s="20">
        <v>114</v>
      </c>
      <c r="F2001" s="20">
        <v>2015</v>
      </c>
      <c r="G2001" s="20">
        <v>2</v>
      </c>
      <c r="H2001" s="20" t="s">
        <v>203</v>
      </c>
      <c r="I2001" s="54" t="s">
        <v>50</v>
      </c>
      <c r="J2001" s="20">
        <v>6</v>
      </c>
      <c r="K2001" s="35">
        <v>1150910</v>
      </c>
      <c r="L2001" s="35">
        <v>370995</v>
      </c>
      <c r="M2001" s="35">
        <v>370995</v>
      </c>
      <c r="N2001" s="35">
        <v>370995</v>
      </c>
      <c r="O2001" s="35">
        <v>351730</v>
      </c>
      <c r="P2001" s="35">
        <v>12214172</v>
      </c>
      <c r="Q2001" s="35">
        <v>7764654</v>
      </c>
      <c r="R2001" s="35">
        <v>1143328</v>
      </c>
    </row>
    <row r="2002" spans="1:18" ht="13.5" customHeight="1">
      <c r="A2002" s="20">
        <v>1998</v>
      </c>
      <c r="B2002" s="45" t="s">
        <v>295</v>
      </c>
      <c r="C2002" s="44" t="s">
        <v>31</v>
      </c>
      <c r="D2002" s="45" t="s">
        <v>416</v>
      </c>
      <c r="E2002" s="20">
        <v>114</v>
      </c>
      <c r="F2002" s="20">
        <v>2015</v>
      </c>
      <c r="G2002" s="20">
        <v>3</v>
      </c>
      <c r="H2002" s="20" t="s">
        <v>204</v>
      </c>
      <c r="I2002" s="54" t="s">
        <v>51</v>
      </c>
      <c r="J2002" s="20">
        <v>9</v>
      </c>
      <c r="K2002" s="35">
        <v>1798533</v>
      </c>
      <c r="L2002" s="35">
        <v>520055</v>
      </c>
      <c r="M2002" s="35">
        <v>520055</v>
      </c>
      <c r="N2002" s="35">
        <v>520055</v>
      </c>
      <c r="O2002" s="35">
        <v>348593</v>
      </c>
      <c r="P2002" s="35">
        <v>12056256</v>
      </c>
      <c r="Q2002" s="35">
        <v>7800677</v>
      </c>
      <c r="R2002" s="35">
        <v>1143328</v>
      </c>
    </row>
    <row r="2003" spans="1:18" ht="13.5" customHeight="1">
      <c r="A2003" s="20">
        <v>1999</v>
      </c>
      <c r="B2003" s="45" t="s">
        <v>295</v>
      </c>
      <c r="C2003" s="44" t="s">
        <v>31</v>
      </c>
      <c r="D2003" s="45" t="s">
        <v>416</v>
      </c>
      <c r="E2003" s="20">
        <v>114</v>
      </c>
      <c r="F2003" s="20">
        <v>2015</v>
      </c>
      <c r="G2003" s="20">
        <v>4</v>
      </c>
      <c r="H2003" s="20" t="s">
        <v>205</v>
      </c>
      <c r="I2003" s="54" t="s">
        <v>46</v>
      </c>
      <c r="J2003" s="20">
        <v>12</v>
      </c>
      <c r="K2003" s="35">
        <v>2592694</v>
      </c>
      <c r="L2003" s="35">
        <v>688899</v>
      </c>
      <c r="M2003" s="35">
        <v>514598</v>
      </c>
      <c r="N2003" s="35">
        <v>514598</v>
      </c>
      <c r="O2003" s="35">
        <v>394070</v>
      </c>
      <c r="P2003" s="35">
        <v>12334021</v>
      </c>
      <c r="Q2003" s="35">
        <v>8082528</v>
      </c>
      <c r="R2003" s="35">
        <v>1143328</v>
      </c>
    </row>
    <row r="2004" spans="1:18" ht="13.5" customHeight="1">
      <c r="A2004" s="20">
        <v>2000</v>
      </c>
      <c r="B2004" s="45" t="s">
        <v>295</v>
      </c>
      <c r="C2004" s="44" t="s">
        <v>31</v>
      </c>
      <c r="D2004" s="45" t="s">
        <v>416</v>
      </c>
      <c r="E2004" s="20">
        <v>114</v>
      </c>
      <c r="F2004" s="20">
        <v>2016</v>
      </c>
      <c r="G2004" s="20">
        <v>1</v>
      </c>
      <c r="H2004" s="20" t="s">
        <v>206</v>
      </c>
      <c r="I2004" s="54" t="s">
        <v>43</v>
      </c>
      <c r="J2004" s="20">
        <v>3</v>
      </c>
      <c r="K2004" s="35">
        <v>509580</v>
      </c>
      <c r="L2004" s="35">
        <v>180304</v>
      </c>
      <c r="M2004" s="35">
        <v>180304</v>
      </c>
      <c r="N2004" s="35">
        <v>180304</v>
      </c>
      <c r="O2004" s="35">
        <v>395110</v>
      </c>
      <c r="P2004" s="35">
        <v>13085277</v>
      </c>
      <c r="Q2004" s="35">
        <v>8583410</v>
      </c>
      <c r="R2004" s="35">
        <v>1143328</v>
      </c>
    </row>
    <row r="2005" spans="1:18" ht="13.5" customHeight="1">
      <c r="A2005" s="20">
        <v>2001</v>
      </c>
      <c r="B2005" s="45" t="s">
        <v>295</v>
      </c>
      <c r="C2005" s="44" t="s">
        <v>31</v>
      </c>
      <c r="D2005" s="45" t="s">
        <v>416</v>
      </c>
      <c r="E2005" s="20">
        <v>114</v>
      </c>
      <c r="F2005" s="20">
        <v>2016</v>
      </c>
      <c r="G2005" s="20">
        <v>2</v>
      </c>
      <c r="H2005" s="20" t="s">
        <v>207</v>
      </c>
      <c r="I2005" s="54" t="s">
        <v>44</v>
      </c>
      <c r="J2005" s="20">
        <v>6</v>
      </c>
      <c r="K2005" s="35">
        <v>1360514</v>
      </c>
      <c r="L2005" s="35">
        <v>454478</v>
      </c>
      <c r="M2005" s="35">
        <v>454478</v>
      </c>
      <c r="N2005" s="35">
        <v>454478</v>
      </c>
      <c r="O2005" s="35">
        <v>431089</v>
      </c>
      <c r="P2005" s="35">
        <v>14849388</v>
      </c>
      <c r="Q2005" s="35">
        <v>10073349</v>
      </c>
      <c r="R2005" s="35">
        <v>1143328</v>
      </c>
    </row>
    <row r="2006" spans="1:18" ht="13.5" customHeight="1">
      <c r="A2006" s="20">
        <v>2002</v>
      </c>
      <c r="B2006" s="45" t="s">
        <v>295</v>
      </c>
      <c r="C2006" s="44" t="s">
        <v>31</v>
      </c>
      <c r="D2006" s="45" t="s">
        <v>416</v>
      </c>
      <c r="E2006" s="20">
        <v>114</v>
      </c>
      <c r="F2006" s="20">
        <v>2016</v>
      </c>
      <c r="G2006" s="20">
        <v>3</v>
      </c>
      <c r="H2006" s="20" t="s">
        <v>208</v>
      </c>
      <c r="I2006" s="54" t="s">
        <v>45</v>
      </c>
      <c r="J2006" s="20">
        <v>9</v>
      </c>
      <c r="K2006" s="35">
        <v>2099239</v>
      </c>
      <c r="L2006" s="35">
        <v>687040</v>
      </c>
      <c r="M2006" s="35">
        <v>687040</v>
      </c>
      <c r="N2006" s="35">
        <v>687040</v>
      </c>
      <c r="O2006" s="35">
        <v>423533</v>
      </c>
      <c r="P2006" s="35">
        <v>14259146</v>
      </c>
      <c r="Q2006" s="35">
        <v>9707475</v>
      </c>
      <c r="R2006" s="35">
        <v>1143328</v>
      </c>
    </row>
    <row r="2007" spans="1:18" ht="13.5" customHeight="1">
      <c r="A2007" s="20">
        <v>2003</v>
      </c>
      <c r="B2007" s="45" t="s">
        <v>295</v>
      </c>
      <c r="C2007" s="44" t="s">
        <v>163</v>
      </c>
      <c r="D2007" s="45" t="s">
        <v>416</v>
      </c>
      <c r="E2007" s="20">
        <v>114</v>
      </c>
      <c r="F2007" s="20">
        <v>2016</v>
      </c>
      <c r="G2007" s="20">
        <v>4</v>
      </c>
      <c r="H2007" s="20" t="s">
        <v>209</v>
      </c>
      <c r="I2007" s="20" t="s">
        <v>46</v>
      </c>
      <c r="J2007" s="20">
        <v>12</v>
      </c>
      <c r="K2007" s="35">
        <v>2925229</v>
      </c>
      <c r="L2007" s="35">
        <v>803440</v>
      </c>
      <c r="M2007" s="35">
        <v>554903</v>
      </c>
      <c r="N2007" s="35">
        <v>554903</v>
      </c>
      <c r="O2007" s="35">
        <v>499646</v>
      </c>
      <c r="P2007" s="35">
        <v>12361872</v>
      </c>
      <c r="Q2007" s="35">
        <v>7898474</v>
      </c>
      <c r="R2007" s="35">
        <v>1143328</v>
      </c>
    </row>
    <row r="2008" spans="1:18" ht="13.5" customHeight="1">
      <c r="A2008" s="20">
        <v>2004</v>
      </c>
      <c r="B2008" s="45" t="s">
        <v>295</v>
      </c>
      <c r="C2008" s="44" t="s">
        <v>163</v>
      </c>
      <c r="D2008" s="45" t="s">
        <v>416</v>
      </c>
      <c r="E2008" s="20">
        <v>114</v>
      </c>
      <c r="F2008" s="20">
        <v>2017</v>
      </c>
      <c r="G2008" s="20">
        <v>1</v>
      </c>
      <c r="H2008" s="20" t="s">
        <v>210</v>
      </c>
      <c r="I2008" s="20" t="s">
        <v>43</v>
      </c>
      <c r="J2008" s="20">
        <v>3</v>
      </c>
      <c r="K2008" s="35">
        <v>767399</v>
      </c>
      <c r="L2008" s="35">
        <v>193560</v>
      </c>
      <c r="M2008" s="35">
        <v>193560</v>
      </c>
      <c r="N2008" s="35">
        <v>193560</v>
      </c>
      <c r="O2008" s="35">
        <v>499237</v>
      </c>
      <c r="P2008" s="35">
        <v>12865176</v>
      </c>
      <c r="Q2008" s="35">
        <v>8200299</v>
      </c>
      <c r="R2008" s="35">
        <v>1143328</v>
      </c>
    </row>
    <row r="2009" spans="1:18" ht="13.5" customHeight="1">
      <c r="A2009" s="20">
        <v>2005</v>
      </c>
      <c r="B2009" s="45" t="s">
        <v>295</v>
      </c>
      <c r="C2009" s="44" t="s">
        <v>163</v>
      </c>
      <c r="D2009" s="45" t="s">
        <v>416</v>
      </c>
      <c r="E2009" s="20">
        <v>114</v>
      </c>
      <c r="F2009" s="20">
        <v>2017</v>
      </c>
      <c r="G2009" s="20">
        <v>2</v>
      </c>
      <c r="H2009" s="20" t="s">
        <v>212</v>
      </c>
      <c r="I2009" s="20" t="s">
        <v>44</v>
      </c>
      <c r="J2009" s="20">
        <v>6</v>
      </c>
      <c r="K2009" s="35">
        <v>1753051</v>
      </c>
      <c r="L2009" s="35">
        <v>508421</v>
      </c>
      <c r="M2009" s="35">
        <v>508421</v>
      </c>
      <c r="N2009" s="35">
        <v>508421</v>
      </c>
      <c r="O2009" s="35">
        <v>479157</v>
      </c>
      <c r="P2009" s="35">
        <v>16885766</v>
      </c>
      <c r="Q2009" s="35">
        <v>11906027</v>
      </c>
      <c r="R2009" s="35">
        <v>1143328</v>
      </c>
    </row>
    <row r="2010" spans="1:18" ht="13.5" customHeight="1">
      <c r="A2010" s="20">
        <v>2006</v>
      </c>
      <c r="B2010" s="45" t="s">
        <v>295</v>
      </c>
      <c r="C2010" s="44" t="s">
        <v>163</v>
      </c>
      <c r="D2010" s="45" t="s">
        <v>416</v>
      </c>
      <c r="E2010" s="20">
        <v>114</v>
      </c>
      <c r="F2010" s="20">
        <v>2017</v>
      </c>
      <c r="G2010" s="20">
        <v>4</v>
      </c>
      <c r="H2010" s="20" t="s">
        <v>211</v>
      </c>
      <c r="I2010" s="20" t="s">
        <v>46</v>
      </c>
      <c r="J2010" s="20">
        <v>12</v>
      </c>
      <c r="K2010" s="35">
        <v>3654875</v>
      </c>
      <c r="L2010" s="35">
        <v>819819</v>
      </c>
      <c r="M2010" s="35">
        <v>631890</v>
      </c>
      <c r="N2010" s="35">
        <v>631890</v>
      </c>
      <c r="O2010" s="35">
        <v>591964</v>
      </c>
      <c r="P2010" s="35">
        <v>15952341</v>
      </c>
      <c r="Q2010" s="35">
        <v>11200052</v>
      </c>
      <c r="R2010" s="35">
        <v>1143328</v>
      </c>
    </row>
    <row r="2011" spans="1:18" ht="13.5" customHeight="1">
      <c r="A2011" s="20">
        <v>2007</v>
      </c>
      <c r="B2011" s="45" t="s">
        <v>295</v>
      </c>
      <c r="C2011" s="44" t="s">
        <v>260</v>
      </c>
      <c r="D2011" s="45" t="s">
        <v>416</v>
      </c>
      <c r="E2011" s="20">
        <v>114</v>
      </c>
      <c r="F2011" s="20">
        <v>2018</v>
      </c>
      <c r="G2011" s="20">
        <v>1</v>
      </c>
      <c r="H2011" s="20" t="s">
        <v>257</v>
      </c>
      <c r="I2011" s="20" t="s">
        <v>43</v>
      </c>
      <c r="J2011" s="20">
        <v>3</v>
      </c>
      <c r="K2011" s="35">
        <v>928916</v>
      </c>
      <c r="L2011" s="35">
        <v>208499</v>
      </c>
      <c r="M2011" s="35">
        <v>208499</v>
      </c>
      <c r="N2011" s="35">
        <v>208499</v>
      </c>
      <c r="O2011" s="35">
        <v>556866</v>
      </c>
      <c r="P2011" s="35">
        <v>15891535</v>
      </c>
      <c r="Q2011" s="35">
        <v>10754953</v>
      </c>
      <c r="R2011" s="35">
        <v>1143328</v>
      </c>
    </row>
    <row r="2012" spans="1:18" ht="13.5" customHeight="1">
      <c r="A2012" s="20">
        <v>2008</v>
      </c>
      <c r="B2012" s="45" t="s">
        <v>295</v>
      </c>
      <c r="C2012" s="21" t="s">
        <v>163</v>
      </c>
      <c r="D2012" s="45" t="s">
        <v>416</v>
      </c>
      <c r="E2012" s="20">
        <v>114</v>
      </c>
      <c r="F2012" s="20">
        <v>2018</v>
      </c>
      <c r="G2012" s="20">
        <v>2</v>
      </c>
      <c r="H2012" s="20" t="s">
        <v>264</v>
      </c>
      <c r="I2012" s="20" t="s">
        <v>44</v>
      </c>
      <c r="J2012" s="20">
        <v>6</v>
      </c>
      <c r="K2012" s="37">
        <v>1976727</v>
      </c>
      <c r="L2012" s="37">
        <v>477800</v>
      </c>
      <c r="M2012" s="37">
        <v>477800</v>
      </c>
      <c r="N2012" s="37">
        <v>477800</v>
      </c>
      <c r="O2012" s="37">
        <v>664755</v>
      </c>
      <c r="P2012" s="37">
        <v>16448800</v>
      </c>
      <c r="Q2012" s="37">
        <v>11641820</v>
      </c>
      <c r="R2012" s="37">
        <v>1143328</v>
      </c>
    </row>
    <row r="2013" spans="1:18" ht="13.5" customHeight="1">
      <c r="A2013" s="20">
        <v>2009</v>
      </c>
      <c r="B2013" s="45" t="s">
        <v>295</v>
      </c>
      <c r="C2013" s="21" t="s">
        <v>163</v>
      </c>
      <c r="D2013" s="45" t="s">
        <v>416</v>
      </c>
      <c r="E2013" s="20">
        <v>114</v>
      </c>
      <c r="F2013" s="20">
        <v>2018</v>
      </c>
      <c r="G2013" s="20">
        <v>3</v>
      </c>
      <c r="H2013" s="20" t="s">
        <v>256</v>
      </c>
      <c r="I2013" s="20" t="s">
        <v>51</v>
      </c>
      <c r="J2013" s="20">
        <v>9</v>
      </c>
      <c r="K2013" s="37">
        <v>2735599</v>
      </c>
      <c r="L2013" s="37">
        <v>487983</v>
      </c>
      <c r="M2013" s="37">
        <v>487983</v>
      </c>
      <c r="N2013" s="37">
        <v>487983</v>
      </c>
      <c r="O2013" s="37">
        <v>619214</v>
      </c>
      <c r="P2013" s="37">
        <v>16291645</v>
      </c>
      <c r="Q2013" s="37">
        <v>11474480</v>
      </c>
      <c r="R2013" s="37">
        <v>1143328</v>
      </c>
    </row>
    <row r="2014" spans="1:18" ht="13.5" customHeight="1">
      <c r="A2014" s="20">
        <v>2010</v>
      </c>
      <c r="B2014" s="45" t="s">
        <v>295</v>
      </c>
      <c r="C2014" s="21" t="s">
        <v>163</v>
      </c>
      <c r="D2014" s="45" t="s">
        <v>416</v>
      </c>
      <c r="E2014" s="20">
        <v>114</v>
      </c>
      <c r="F2014" s="20">
        <v>2018</v>
      </c>
      <c r="G2014" s="20">
        <v>4</v>
      </c>
      <c r="H2014" s="20" t="s">
        <v>265</v>
      </c>
      <c r="I2014" s="20" t="s">
        <v>46</v>
      </c>
      <c r="J2014" s="20">
        <v>12</v>
      </c>
      <c r="K2014" s="37">
        <v>3950377</v>
      </c>
      <c r="L2014" s="37">
        <v>287155</v>
      </c>
      <c r="M2014" s="37">
        <v>195749</v>
      </c>
      <c r="N2014" s="37">
        <v>193344</v>
      </c>
      <c r="O2014" s="37">
        <v>669946</v>
      </c>
      <c r="P2014" s="37">
        <v>17597552</v>
      </c>
      <c r="Q2014" s="37">
        <v>12950961</v>
      </c>
      <c r="R2014" s="37">
        <v>1143328</v>
      </c>
    </row>
    <row r="2015" spans="1:18" ht="13.5" customHeight="1">
      <c r="A2015" s="20">
        <v>2011</v>
      </c>
      <c r="B2015" s="45" t="s">
        <v>295</v>
      </c>
      <c r="C2015" s="21" t="s">
        <v>163</v>
      </c>
      <c r="D2015" s="45" t="s">
        <v>416</v>
      </c>
      <c r="E2015" s="20">
        <v>114</v>
      </c>
      <c r="F2015" s="20">
        <v>2019</v>
      </c>
      <c r="G2015" s="20">
        <v>1</v>
      </c>
      <c r="H2015" s="20" t="s">
        <v>277</v>
      </c>
      <c r="I2015" s="20" t="s">
        <v>43</v>
      </c>
      <c r="J2015" s="20">
        <v>3</v>
      </c>
      <c r="K2015" s="37">
        <v>972075</v>
      </c>
      <c r="L2015" s="37">
        <v>194335</v>
      </c>
      <c r="M2015" s="37">
        <v>194335</v>
      </c>
      <c r="N2015" s="37">
        <v>194335</v>
      </c>
      <c r="O2015" s="37">
        <v>581605</v>
      </c>
      <c r="P2015" s="37">
        <v>17434417</v>
      </c>
      <c r="Q2015" s="37">
        <v>12325945</v>
      </c>
      <c r="R2015" s="37">
        <v>1143328</v>
      </c>
    </row>
    <row r="2016" spans="1:18" ht="13.5" customHeight="1">
      <c r="A2016" s="20">
        <v>2012</v>
      </c>
      <c r="B2016" s="45" t="s">
        <v>295</v>
      </c>
      <c r="C2016" s="21" t="s">
        <v>163</v>
      </c>
      <c r="D2016" s="45" t="s">
        <v>416</v>
      </c>
      <c r="E2016" s="20">
        <v>114</v>
      </c>
      <c r="F2016" s="20">
        <v>2019</v>
      </c>
      <c r="G2016" s="20">
        <v>2</v>
      </c>
      <c r="H2016" s="20" t="s">
        <v>278</v>
      </c>
      <c r="I2016" s="20" t="s">
        <v>44</v>
      </c>
      <c r="J2016" s="20">
        <v>6</v>
      </c>
      <c r="K2016" s="37">
        <v>2101248</v>
      </c>
      <c r="L2016" s="37">
        <v>506726</v>
      </c>
      <c r="M2016" s="37">
        <v>506726</v>
      </c>
      <c r="N2016" s="37">
        <v>506726</v>
      </c>
      <c r="O2016" s="37">
        <v>546438</v>
      </c>
      <c r="P2016" s="37">
        <v>19532781</v>
      </c>
      <c r="Q2016" s="37">
        <v>14255495</v>
      </c>
      <c r="R2016" s="37">
        <v>1143328</v>
      </c>
    </row>
    <row r="2017" spans="1:18" ht="13.5" customHeight="1">
      <c r="A2017" s="20">
        <v>2013</v>
      </c>
      <c r="B2017" s="45" t="s">
        <v>295</v>
      </c>
      <c r="C2017" s="21" t="s">
        <v>163</v>
      </c>
      <c r="D2017" s="45" t="s">
        <v>416</v>
      </c>
      <c r="E2017" s="20">
        <v>114</v>
      </c>
      <c r="F2017" s="20">
        <v>2019</v>
      </c>
      <c r="G2017" s="20">
        <v>3</v>
      </c>
      <c r="H2017" s="20" t="s">
        <v>279</v>
      </c>
      <c r="I2017" s="20" t="s">
        <v>51</v>
      </c>
      <c r="J2017" s="20">
        <v>9</v>
      </c>
      <c r="K2017" s="37">
        <v>3292895</v>
      </c>
      <c r="L2017" s="37">
        <v>733346</v>
      </c>
      <c r="M2017" s="37">
        <v>733346</v>
      </c>
      <c r="N2017" s="37">
        <v>733346</v>
      </c>
      <c r="O2017" s="37">
        <v>730733</v>
      </c>
      <c r="P2017" s="37">
        <v>17652488</v>
      </c>
      <c r="Q2017" s="37">
        <v>12590165</v>
      </c>
      <c r="R2017" s="37">
        <v>1143328</v>
      </c>
    </row>
    <row r="2018" spans="1:18" ht="13.5" customHeight="1">
      <c r="A2018" s="20">
        <v>2014</v>
      </c>
      <c r="B2018" s="45" t="s">
        <v>295</v>
      </c>
      <c r="C2018" s="21" t="s">
        <v>163</v>
      </c>
      <c r="D2018" s="45" t="s">
        <v>416</v>
      </c>
      <c r="E2018" s="20">
        <v>114</v>
      </c>
      <c r="F2018" s="20">
        <v>2019</v>
      </c>
      <c r="G2018" s="20">
        <v>4</v>
      </c>
      <c r="H2018" s="20" t="s">
        <v>281</v>
      </c>
      <c r="I2018" s="20" t="s">
        <v>46</v>
      </c>
      <c r="J2018" s="20">
        <v>12</v>
      </c>
      <c r="K2018" s="37">
        <v>4518292</v>
      </c>
      <c r="L2018" s="37">
        <v>1053206</v>
      </c>
      <c r="M2018" s="37">
        <v>768840</v>
      </c>
      <c r="N2018" s="37">
        <v>768840</v>
      </c>
      <c r="O2018" s="37">
        <v>931194</v>
      </c>
      <c r="P2018" s="37">
        <v>19379044</v>
      </c>
      <c r="Q2018" s="37">
        <v>14104197</v>
      </c>
      <c r="R2018" s="37">
        <v>1143328</v>
      </c>
    </row>
    <row r="2019" spans="1:18" ht="13.5" customHeight="1">
      <c r="A2019" s="20">
        <v>2015</v>
      </c>
      <c r="B2019" s="45" t="s">
        <v>295</v>
      </c>
      <c r="C2019" s="21" t="s">
        <v>163</v>
      </c>
      <c r="D2019" s="45" t="s">
        <v>416</v>
      </c>
      <c r="E2019" s="20">
        <v>114</v>
      </c>
      <c r="F2019" s="46">
        <v>2020</v>
      </c>
      <c r="G2019" s="46">
        <v>1</v>
      </c>
      <c r="H2019" s="47" t="s">
        <v>309</v>
      </c>
      <c r="I2019" s="47" t="s">
        <v>43</v>
      </c>
      <c r="J2019" s="46">
        <v>3</v>
      </c>
      <c r="K2019" s="37">
        <v>1036811</v>
      </c>
      <c r="L2019" s="37">
        <v>188775</v>
      </c>
      <c r="M2019" s="37">
        <v>141581</v>
      </c>
      <c r="N2019" s="37">
        <v>141581</v>
      </c>
      <c r="O2019" s="37">
        <v>776328</v>
      </c>
      <c r="P2019" s="37">
        <v>20944173</v>
      </c>
      <c r="Q2019" s="37">
        <v>15233242</v>
      </c>
      <c r="R2019" s="37">
        <v>1143328</v>
      </c>
    </row>
    <row r="2020" spans="1:18" ht="13.5" customHeight="1">
      <c r="A2020" s="20">
        <v>2016</v>
      </c>
      <c r="B2020" s="45" t="s">
        <v>295</v>
      </c>
      <c r="C2020" s="21" t="s">
        <v>163</v>
      </c>
      <c r="D2020" s="45" t="s">
        <v>416</v>
      </c>
      <c r="E2020" s="20">
        <v>114</v>
      </c>
      <c r="F2020" s="46">
        <v>2020</v>
      </c>
      <c r="G2020" s="46">
        <v>2</v>
      </c>
      <c r="H2020" s="47" t="s">
        <v>310</v>
      </c>
      <c r="I2020" s="47" t="s">
        <v>44</v>
      </c>
      <c r="J2020" s="46">
        <v>6</v>
      </c>
      <c r="K2020" s="37">
        <v>2073640</v>
      </c>
      <c r="L2020" s="37">
        <v>504016</v>
      </c>
      <c r="M2020" s="37">
        <v>378012</v>
      </c>
      <c r="N2020" s="37">
        <v>380481</v>
      </c>
      <c r="O2020" s="37">
        <v>852382</v>
      </c>
      <c r="P2020" s="37">
        <v>22124753</v>
      </c>
      <c r="Q2020" s="37">
        <v>16870949</v>
      </c>
      <c r="R2020" s="37">
        <v>1143328</v>
      </c>
    </row>
    <row r="2021" spans="1:18" ht="13.5" customHeight="1">
      <c r="A2021" s="20">
        <v>2017</v>
      </c>
      <c r="B2021" s="45" t="s">
        <v>295</v>
      </c>
      <c r="C2021" s="21" t="s">
        <v>163</v>
      </c>
      <c r="D2021" s="45" t="s">
        <v>416</v>
      </c>
      <c r="E2021" s="20">
        <v>114</v>
      </c>
      <c r="F2021" s="46">
        <v>2020</v>
      </c>
      <c r="G2021" s="46">
        <v>3</v>
      </c>
      <c r="H2021" s="47" t="s">
        <v>311</v>
      </c>
      <c r="I2021" s="47" t="s">
        <v>51</v>
      </c>
      <c r="J2021" s="46">
        <v>3</v>
      </c>
      <c r="K2021" s="37">
        <v>3240930</v>
      </c>
      <c r="L2021" s="37">
        <v>728897</v>
      </c>
      <c r="M2021" s="37">
        <v>546673</v>
      </c>
      <c r="N2021" s="37">
        <v>549217</v>
      </c>
      <c r="O2021" s="37">
        <v>912485</v>
      </c>
      <c r="P2021" s="37">
        <v>21454536</v>
      </c>
      <c r="Q2021" s="37">
        <v>16034070</v>
      </c>
      <c r="R2021" s="37">
        <v>1143328</v>
      </c>
    </row>
    <row r="2022" spans="1:18" ht="13.5" customHeight="1">
      <c r="A2022" s="20">
        <v>2018</v>
      </c>
      <c r="B2022" s="45" t="s">
        <v>290</v>
      </c>
      <c r="C2022" s="44" t="s">
        <v>32</v>
      </c>
      <c r="D2022" s="45" t="s">
        <v>417</v>
      </c>
      <c r="E2022" s="20">
        <v>115</v>
      </c>
      <c r="F2022" s="20">
        <v>2015</v>
      </c>
      <c r="G2022" s="20">
        <v>1</v>
      </c>
      <c r="H2022" s="20" t="s">
        <v>202</v>
      </c>
      <c r="I2022" s="54" t="s">
        <v>43</v>
      </c>
      <c r="J2022" s="20">
        <v>3</v>
      </c>
      <c r="K2022" s="35">
        <v>30649940</v>
      </c>
      <c r="L2022" s="35">
        <v>-11336682</v>
      </c>
      <c r="M2022" s="35">
        <v>-20911614</v>
      </c>
      <c r="N2022" s="35">
        <v>-11036710</v>
      </c>
      <c r="O2022" s="35">
        <v>271662573</v>
      </c>
      <c r="P2022" s="35">
        <v>845556890</v>
      </c>
      <c r="Q2022" s="35">
        <v>808787585</v>
      </c>
      <c r="R2022" s="35">
        <v>4542343</v>
      </c>
    </row>
    <row r="2023" spans="1:18" ht="13.5" customHeight="1">
      <c r="A2023" s="20">
        <v>2019</v>
      </c>
      <c r="B2023" s="45" t="s">
        <v>290</v>
      </c>
      <c r="C2023" s="44" t="s">
        <v>32</v>
      </c>
      <c r="D2023" s="45" t="s">
        <v>417</v>
      </c>
      <c r="E2023" s="20">
        <v>115</v>
      </c>
      <c r="F2023" s="20">
        <v>2015</v>
      </c>
      <c r="G2023" s="20">
        <v>2</v>
      </c>
      <c r="H2023" s="20" t="s">
        <v>203</v>
      </c>
      <c r="I2023" s="54" t="s">
        <v>50</v>
      </c>
      <c r="J2023" s="20">
        <v>6</v>
      </c>
      <c r="K2023" s="35">
        <v>90877876</v>
      </c>
      <c r="L2023" s="35">
        <v>-31127307</v>
      </c>
      <c r="M2023" s="35">
        <v>-25915914</v>
      </c>
      <c r="N2023" s="35">
        <v>-24593090</v>
      </c>
      <c r="O2023" s="35">
        <v>271657696</v>
      </c>
      <c r="P2023" s="35">
        <v>831135927</v>
      </c>
      <c r="Q2023" s="35">
        <v>760924844</v>
      </c>
      <c r="R2023" s="35">
        <v>6017309</v>
      </c>
    </row>
    <row r="2024" spans="1:18" ht="13.5" customHeight="1">
      <c r="A2024" s="20">
        <v>2020</v>
      </c>
      <c r="B2024" s="45" t="s">
        <v>290</v>
      </c>
      <c r="C2024" s="44" t="s">
        <v>32</v>
      </c>
      <c r="D2024" s="45" t="s">
        <v>417</v>
      </c>
      <c r="E2024" s="20">
        <v>115</v>
      </c>
      <c r="F2024" s="20">
        <v>2015</v>
      </c>
      <c r="G2024" s="20">
        <v>3</v>
      </c>
      <c r="H2024" s="20" t="s">
        <v>204</v>
      </c>
      <c r="I2024" s="54" t="s">
        <v>51</v>
      </c>
      <c r="J2024" s="20">
        <v>9</v>
      </c>
      <c r="K2024" s="35">
        <v>134762323</v>
      </c>
      <c r="L2024" s="35">
        <v>-44150496</v>
      </c>
      <c r="M2024" s="35">
        <v>-37719325</v>
      </c>
      <c r="N2024" s="35">
        <v>-39088414</v>
      </c>
      <c r="O2024" s="35">
        <v>250277173</v>
      </c>
      <c r="P2024" s="35">
        <v>831615301</v>
      </c>
      <c r="Q2024" s="35">
        <v>776235607</v>
      </c>
      <c r="R2024" s="35">
        <v>6017309</v>
      </c>
    </row>
    <row r="2025" spans="1:18" ht="13.5" customHeight="1">
      <c r="A2025" s="20">
        <v>2021</v>
      </c>
      <c r="B2025" s="45" t="s">
        <v>290</v>
      </c>
      <c r="C2025" s="44" t="s">
        <v>32</v>
      </c>
      <c r="D2025" s="45" t="s">
        <v>417</v>
      </c>
      <c r="E2025" s="20">
        <v>115</v>
      </c>
      <c r="F2025" s="20">
        <v>2015</v>
      </c>
      <c r="G2025" s="20">
        <v>4</v>
      </c>
      <c r="H2025" s="20" t="s">
        <v>205</v>
      </c>
      <c r="I2025" s="54" t="s">
        <v>46</v>
      </c>
      <c r="J2025" s="20">
        <v>12</v>
      </c>
      <c r="K2025" s="35">
        <v>203431526</v>
      </c>
      <c r="L2025" s="35">
        <v>-39113508</v>
      </c>
      <c r="M2025" s="35">
        <v>-34920571</v>
      </c>
      <c r="N2025" s="35">
        <v>-37830770</v>
      </c>
      <c r="O2025" s="35">
        <v>254715745</v>
      </c>
      <c r="P2025" s="35">
        <v>946321309</v>
      </c>
      <c r="Q2025" s="35">
        <v>895427383</v>
      </c>
      <c r="R2025" s="35">
        <v>6017309</v>
      </c>
    </row>
    <row r="2026" spans="1:18" ht="13.5" customHeight="1">
      <c r="A2026" s="20">
        <v>2022</v>
      </c>
      <c r="B2026" s="45" t="s">
        <v>290</v>
      </c>
      <c r="C2026" s="44" t="s">
        <v>32</v>
      </c>
      <c r="D2026" s="45" t="s">
        <v>417</v>
      </c>
      <c r="E2026" s="20">
        <v>115</v>
      </c>
      <c r="F2026" s="20">
        <v>2016</v>
      </c>
      <c r="G2026" s="20">
        <v>1</v>
      </c>
      <c r="H2026" s="20" t="s">
        <v>206</v>
      </c>
      <c r="I2026" s="54" t="s">
        <v>43</v>
      </c>
      <c r="J2026" s="20">
        <v>3</v>
      </c>
      <c r="K2026" s="35">
        <v>20479147</v>
      </c>
      <c r="L2026" s="35">
        <v>-20700824</v>
      </c>
      <c r="M2026" s="35">
        <v>-15382945</v>
      </c>
      <c r="N2026" s="35">
        <v>4227954</v>
      </c>
      <c r="O2026" s="35">
        <v>239984970</v>
      </c>
      <c r="P2026" s="35">
        <v>925532838</v>
      </c>
      <c r="Q2026" s="35">
        <v>870317302</v>
      </c>
      <c r="R2026" s="35">
        <v>6017309</v>
      </c>
    </row>
    <row r="2027" spans="1:18" ht="13.5" customHeight="1">
      <c r="A2027" s="20">
        <v>2023</v>
      </c>
      <c r="B2027" s="45" t="s">
        <v>290</v>
      </c>
      <c r="C2027" s="44" t="s">
        <v>32</v>
      </c>
      <c r="D2027" s="45" t="s">
        <v>417</v>
      </c>
      <c r="E2027" s="20">
        <v>115</v>
      </c>
      <c r="F2027" s="20">
        <v>2016</v>
      </c>
      <c r="G2027" s="20">
        <v>2</v>
      </c>
      <c r="H2027" s="20" t="s">
        <v>207</v>
      </c>
      <c r="I2027" s="54" t="s">
        <v>44</v>
      </c>
      <c r="J2027" s="20">
        <v>6</v>
      </c>
      <c r="K2027" s="35">
        <v>116236571</v>
      </c>
      <c r="L2027" s="35">
        <v>-66836286</v>
      </c>
      <c r="M2027" s="35">
        <v>-44570509</v>
      </c>
      <c r="N2027" s="35">
        <v>55857229</v>
      </c>
      <c r="O2027" s="35">
        <v>397032843</v>
      </c>
      <c r="P2027" s="35">
        <v>1171655758</v>
      </c>
      <c r="Q2027" s="35">
        <v>1033426207</v>
      </c>
      <c r="R2027" s="35">
        <v>6017309</v>
      </c>
    </row>
    <row r="2028" spans="1:18" ht="13.5" customHeight="1">
      <c r="A2028" s="20">
        <v>2024</v>
      </c>
      <c r="B2028" s="45" t="s">
        <v>290</v>
      </c>
      <c r="C2028" s="44" t="s">
        <v>32</v>
      </c>
      <c r="D2028" s="45" t="s">
        <v>417</v>
      </c>
      <c r="E2028" s="20">
        <v>115</v>
      </c>
      <c r="F2028" s="20">
        <v>2016</v>
      </c>
      <c r="G2028" s="20">
        <v>3</v>
      </c>
      <c r="H2028" s="20" t="s">
        <v>208</v>
      </c>
      <c r="I2028" s="54" t="s">
        <v>45</v>
      </c>
      <c r="J2028" s="20">
        <v>9</v>
      </c>
      <c r="K2028" s="35">
        <v>227845948</v>
      </c>
      <c r="L2028" s="35">
        <v>-87515931</v>
      </c>
      <c r="M2028" s="35">
        <v>-54346245</v>
      </c>
      <c r="N2028" s="35">
        <v>79834127</v>
      </c>
      <c r="O2028" s="35">
        <v>317338464</v>
      </c>
      <c r="P2028" s="35">
        <v>1093300276</v>
      </c>
      <c r="Q2028" s="35">
        <v>934235708</v>
      </c>
      <c r="R2028" s="35">
        <v>6017309</v>
      </c>
    </row>
    <row r="2029" spans="1:18" ht="13.5" customHeight="1">
      <c r="A2029" s="20">
        <v>2025</v>
      </c>
      <c r="B2029" s="45" t="s">
        <v>290</v>
      </c>
      <c r="C2029" s="44" t="s">
        <v>166</v>
      </c>
      <c r="D2029" s="45" t="s">
        <v>417</v>
      </c>
      <c r="E2029" s="20">
        <v>115</v>
      </c>
      <c r="F2029" s="20">
        <v>2016</v>
      </c>
      <c r="G2029" s="20">
        <v>4</v>
      </c>
      <c r="H2029" s="20" t="s">
        <v>209</v>
      </c>
      <c r="I2029" s="20" t="s">
        <v>46</v>
      </c>
      <c r="J2029" s="20">
        <v>12</v>
      </c>
      <c r="K2029" s="35">
        <v>455746734</v>
      </c>
      <c r="L2029" s="35">
        <v>-62956942</v>
      </c>
      <c r="M2029" s="35">
        <v>-25387914</v>
      </c>
      <c r="N2029" s="35">
        <v>112381955</v>
      </c>
      <c r="O2029" s="35">
        <v>361630469</v>
      </c>
      <c r="P2029" s="35">
        <v>991544975</v>
      </c>
      <c r="Q2029" s="35">
        <v>799200396</v>
      </c>
      <c r="R2029" s="35">
        <v>6017309</v>
      </c>
    </row>
    <row r="2030" spans="1:18" ht="13.5" customHeight="1">
      <c r="A2030" s="20">
        <v>2026</v>
      </c>
      <c r="B2030" s="45" t="s">
        <v>290</v>
      </c>
      <c r="C2030" s="44" t="s">
        <v>166</v>
      </c>
      <c r="D2030" s="45" t="s">
        <v>417</v>
      </c>
      <c r="E2030" s="20">
        <v>115</v>
      </c>
      <c r="F2030" s="20">
        <v>2017</v>
      </c>
      <c r="G2030" s="20">
        <v>1</v>
      </c>
      <c r="H2030" s="20" t="s">
        <v>210</v>
      </c>
      <c r="I2030" s="20" t="s">
        <v>43</v>
      </c>
      <c r="J2030" s="20">
        <v>3</v>
      </c>
      <c r="K2030" s="35">
        <v>138272046</v>
      </c>
      <c r="L2030" s="35">
        <v>-647034</v>
      </c>
      <c r="M2030" s="35">
        <v>571040</v>
      </c>
      <c r="N2030" s="35">
        <v>1789105</v>
      </c>
      <c r="O2030" s="35">
        <v>290683185</v>
      </c>
      <c r="P2030" s="35">
        <v>1038286317</v>
      </c>
      <c r="Q2030" s="35">
        <v>842172633</v>
      </c>
      <c r="R2030" s="35">
        <v>6215706</v>
      </c>
    </row>
    <row r="2031" spans="1:18" ht="13.5" customHeight="1">
      <c r="A2031" s="20">
        <v>2027</v>
      </c>
      <c r="B2031" s="45" t="s">
        <v>290</v>
      </c>
      <c r="C2031" s="44" t="s">
        <v>166</v>
      </c>
      <c r="D2031" s="45" t="s">
        <v>417</v>
      </c>
      <c r="E2031" s="20">
        <v>115</v>
      </c>
      <c r="F2031" s="20">
        <v>2017</v>
      </c>
      <c r="G2031" s="20">
        <v>2</v>
      </c>
      <c r="H2031" s="20" t="s">
        <v>212</v>
      </c>
      <c r="I2031" s="20" t="s">
        <v>44</v>
      </c>
      <c r="J2031" s="20">
        <v>6</v>
      </c>
      <c r="K2031" s="35">
        <v>266977663</v>
      </c>
      <c r="L2031" s="35">
        <v>-839908</v>
      </c>
      <c r="M2031" s="35">
        <v>4561629</v>
      </c>
      <c r="N2031" s="35">
        <v>4431361</v>
      </c>
      <c r="O2031" s="35">
        <v>289789656</v>
      </c>
      <c r="P2031" s="35">
        <v>1029208011</v>
      </c>
      <c r="Q2031" s="35">
        <v>830452071</v>
      </c>
      <c r="R2031" s="35">
        <v>6215706</v>
      </c>
    </row>
    <row r="2032" spans="1:18" ht="13.5" customHeight="1">
      <c r="A2032" s="20">
        <v>2028</v>
      </c>
      <c r="B2032" s="45" t="s">
        <v>290</v>
      </c>
      <c r="C2032" s="44" t="s">
        <v>166</v>
      </c>
      <c r="D2032" s="45" t="s">
        <v>417</v>
      </c>
      <c r="E2032" s="20">
        <v>115</v>
      </c>
      <c r="F2032" s="20">
        <v>2017</v>
      </c>
      <c r="G2032" s="20">
        <v>3</v>
      </c>
      <c r="H2032" s="20" t="s">
        <v>213</v>
      </c>
      <c r="I2032" s="20" t="s">
        <v>51</v>
      </c>
      <c r="J2032" s="20">
        <v>9</v>
      </c>
      <c r="K2032" s="35">
        <v>383350174</v>
      </c>
      <c r="L2032" s="35">
        <v>9497885</v>
      </c>
      <c r="M2032" s="35">
        <v>2393752</v>
      </c>
      <c r="N2032" s="35">
        <v>3614104</v>
      </c>
      <c r="O2032" s="35">
        <v>286679486</v>
      </c>
      <c r="P2032" s="35">
        <v>933118232</v>
      </c>
      <c r="Q2032" s="35">
        <v>735179548</v>
      </c>
      <c r="R2032" s="35">
        <v>6215706</v>
      </c>
    </row>
    <row r="2033" spans="1:18" ht="13.5" customHeight="1">
      <c r="A2033" s="20">
        <v>2029</v>
      </c>
      <c r="B2033" s="45" t="s">
        <v>290</v>
      </c>
      <c r="C2033" s="44" t="s">
        <v>166</v>
      </c>
      <c r="D2033" s="45" t="s">
        <v>417</v>
      </c>
      <c r="E2033" s="20">
        <v>115</v>
      </c>
      <c r="F2033" s="20">
        <v>2017</v>
      </c>
      <c r="G2033" s="20">
        <v>4</v>
      </c>
      <c r="H2033" s="20" t="s">
        <v>211</v>
      </c>
      <c r="I2033" s="20" t="s">
        <v>46</v>
      </c>
      <c r="J2033" s="20">
        <v>12</v>
      </c>
      <c r="K2033" s="35">
        <v>497422483</v>
      </c>
      <c r="L2033" s="35">
        <v>20764585</v>
      </c>
      <c r="M2033" s="35">
        <v>19772776</v>
      </c>
      <c r="N2033" s="35">
        <v>70994616</v>
      </c>
      <c r="O2033" s="35">
        <v>343466113</v>
      </c>
      <c r="P2033" s="35">
        <v>1040175904</v>
      </c>
      <c r="Q2033" s="35">
        <v>776740124</v>
      </c>
      <c r="R2033" s="35">
        <v>6215706</v>
      </c>
    </row>
    <row r="2034" spans="1:18" ht="13.5" customHeight="1">
      <c r="A2034" s="20">
        <v>2030</v>
      </c>
      <c r="B2034" s="45" t="s">
        <v>290</v>
      </c>
      <c r="C2034" s="44" t="s">
        <v>166</v>
      </c>
      <c r="D2034" s="45" t="s">
        <v>417</v>
      </c>
      <c r="E2034" s="20">
        <v>115</v>
      </c>
      <c r="F2034" s="20">
        <v>2018</v>
      </c>
      <c r="G2034" s="20">
        <v>1</v>
      </c>
      <c r="H2034" s="20" t="s">
        <v>257</v>
      </c>
      <c r="I2034" s="20" t="s">
        <v>43</v>
      </c>
      <c r="J2034" s="20">
        <v>3</v>
      </c>
      <c r="K2034" s="35">
        <v>150546956</v>
      </c>
      <c r="L2034" s="35">
        <v>6506086</v>
      </c>
      <c r="M2034" s="35">
        <v>4191580</v>
      </c>
      <c r="N2034" s="35">
        <v>4494234</v>
      </c>
      <c r="O2034" s="35">
        <v>335259359</v>
      </c>
      <c r="P2034" s="35">
        <v>1076219935</v>
      </c>
      <c r="Q2034" s="35">
        <v>806285921</v>
      </c>
      <c r="R2034" s="35">
        <v>6215706</v>
      </c>
    </row>
    <row r="2035" spans="1:18" ht="13.5" customHeight="1">
      <c r="A2035" s="20">
        <v>2031</v>
      </c>
      <c r="B2035" s="45" t="s">
        <v>290</v>
      </c>
      <c r="C2035" s="21" t="s">
        <v>166</v>
      </c>
      <c r="D2035" s="45" t="s">
        <v>417</v>
      </c>
      <c r="E2035" s="20">
        <v>115</v>
      </c>
      <c r="F2035" s="20">
        <v>2018</v>
      </c>
      <c r="G2035" s="20">
        <v>2</v>
      </c>
      <c r="H2035" s="20" t="s">
        <v>264</v>
      </c>
      <c r="I2035" s="20" t="s">
        <v>44</v>
      </c>
      <c r="J2035" s="20">
        <v>6</v>
      </c>
      <c r="K2035" s="37">
        <v>297307627</v>
      </c>
      <c r="L2035" s="37">
        <v>-2262629</v>
      </c>
      <c r="M2035" s="37">
        <v>8493160</v>
      </c>
      <c r="N2035" s="37"/>
      <c r="O2035" s="37">
        <v>335022500</v>
      </c>
      <c r="P2035" s="37">
        <v>1116621813</v>
      </c>
      <c r="Q2035" s="37">
        <v>842526788</v>
      </c>
      <c r="R2035" s="37">
        <v>6215706</v>
      </c>
    </row>
    <row r="2036" spans="1:18" ht="13.5" customHeight="1">
      <c r="A2036" s="20">
        <v>2032</v>
      </c>
      <c r="B2036" s="45" t="s">
        <v>290</v>
      </c>
      <c r="C2036" s="21" t="s">
        <v>166</v>
      </c>
      <c r="D2036" s="45" t="s">
        <v>417</v>
      </c>
      <c r="E2036" s="20">
        <v>115</v>
      </c>
      <c r="F2036" s="20">
        <v>2018</v>
      </c>
      <c r="G2036" s="20">
        <v>3</v>
      </c>
      <c r="H2036" s="20" t="s">
        <v>256</v>
      </c>
      <c r="I2036" s="20" t="s">
        <v>51</v>
      </c>
      <c r="J2036" s="20">
        <v>9</v>
      </c>
      <c r="K2036" s="37">
        <v>207777755</v>
      </c>
      <c r="L2036" s="37">
        <v>1902948</v>
      </c>
      <c r="M2036" s="37">
        <v>1902948</v>
      </c>
      <c r="N2036" s="37">
        <v>4672028</v>
      </c>
      <c r="O2036" s="37">
        <v>429344924</v>
      </c>
      <c r="P2036" s="37">
        <v>1099613323</v>
      </c>
      <c r="Q2036" s="37">
        <v>820846270</v>
      </c>
      <c r="R2036" s="37">
        <v>6215706</v>
      </c>
    </row>
    <row r="2037" spans="1:18" ht="13.5" customHeight="1">
      <c r="A2037" s="20">
        <v>2033</v>
      </c>
      <c r="B2037" s="45" t="s">
        <v>290</v>
      </c>
      <c r="C2037" s="21" t="s">
        <v>166</v>
      </c>
      <c r="D2037" s="45" t="s">
        <v>417</v>
      </c>
      <c r="E2037" s="20">
        <v>115</v>
      </c>
      <c r="F2037" s="20">
        <v>2018</v>
      </c>
      <c r="G2037" s="20">
        <v>4</v>
      </c>
      <c r="H2037" s="20" t="s">
        <v>265</v>
      </c>
      <c r="I2037" s="20" t="s">
        <v>46</v>
      </c>
      <c r="J2037" s="20">
        <v>12</v>
      </c>
      <c r="K2037" s="37">
        <v>679465339</v>
      </c>
      <c r="L2037" s="37">
        <v>11188120</v>
      </c>
      <c r="M2037" s="37">
        <v>28797743</v>
      </c>
      <c r="N2037" s="37">
        <v>38084085</v>
      </c>
      <c r="O2037" s="37">
        <v>355020085</v>
      </c>
      <c r="P2037" s="37">
        <v>1075110435</v>
      </c>
      <c r="Q2037" s="37">
        <v>797993724</v>
      </c>
      <c r="R2037" s="37">
        <v>6215706</v>
      </c>
    </row>
    <row r="2038" spans="1:18" ht="13.5" customHeight="1">
      <c r="A2038" s="20">
        <v>2034</v>
      </c>
      <c r="B2038" s="45" t="s">
        <v>290</v>
      </c>
      <c r="C2038" s="21" t="s">
        <v>166</v>
      </c>
      <c r="D2038" s="45" t="s">
        <v>417</v>
      </c>
      <c r="E2038" s="20">
        <v>115</v>
      </c>
      <c r="F2038" s="20">
        <v>2019</v>
      </c>
      <c r="G2038" s="20">
        <v>1</v>
      </c>
      <c r="H2038" s="20" t="s">
        <v>277</v>
      </c>
      <c r="I2038" s="20" t="s">
        <v>43</v>
      </c>
      <c r="J2038" s="20">
        <v>3</v>
      </c>
      <c r="K2038" s="37">
        <v>168009549</v>
      </c>
      <c r="L2038" s="37">
        <v>8770229</v>
      </c>
      <c r="M2038" s="37">
        <v>4634079</v>
      </c>
      <c r="N2038" s="37">
        <v>2210871</v>
      </c>
      <c r="O2038" s="37">
        <v>352531834</v>
      </c>
      <c r="P2038" s="37">
        <v>1073502693</v>
      </c>
      <c r="Q2038" s="37">
        <v>794175111</v>
      </c>
      <c r="R2038" s="37">
        <v>6215706</v>
      </c>
    </row>
    <row r="2039" spans="1:18" ht="13.5" customHeight="1">
      <c r="A2039" s="20">
        <v>2035</v>
      </c>
      <c r="B2039" s="45" t="s">
        <v>290</v>
      </c>
      <c r="C2039" s="21" t="s">
        <v>166</v>
      </c>
      <c r="D2039" s="45" t="s">
        <v>417</v>
      </c>
      <c r="E2039" s="20">
        <v>115</v>
      </c>
      <c r="F2039" s="20">
        <v>2019</v>
      </c>
      <c r="G2039" s="20">
        <v>2</v>
      </c>
      <c r="H2039" s="20" t="s">
        <v>278</v>
      </c>
      <c r="I2039" s="20" t="s">
        <v>44</v>
      </c>
      <c r="J2039" s="20">
        <v>6</v>
      </c>
      <c r="K2039" s="37">
        <v>218241956</v>
      </c>
      <c r="L2039" s="37">
        <v>-15326452</v>
      </c>
      <c r="M2039" s="37">
        <v>-15614793</v>
      </c>
      <c r="N2039" s="37">
        <v>-15614793</v>
      </c>
      <c r="O2039" s="37">
        <v>351782113</v>
      </c>
      <c r="P2039" s="37">
        <v>1036506715</v>
      </c>
      <c r="Q2039" s="37">
        <v>754533054</v>
      </c>
      <c r="R2039" s="37">
        <v>6215706</v>
      </c>
    </row>
    <row r="2040" spans="1:18" ht="13.5" customHeight="1">
      <c r="A2040" s="20">
        <v>2036</v>
      </c>
      <c r="B2040" s="45" t="s">
        <v>290</v>
      </c>
      <c r="C2040" s="21" t="s">
        <v>166</v>
      </c>
      <c r="D2040" s="45" t="s">
        <v>417</v>
      </c>
      <c r="E2040" s="20">
        <v>115</v>
      </c>
      <c r="F2040" s="20">
        <v>2019</v>
      </c>
      <c r="G2040" s="20">
        <v>3</v>
      </c>
      <c r="H2040" s="20" t="s">
        <v>279</v>
      </c>
      <c r="I2040" s="20" t="s">
        <v>51</v>
      </c>
      <c r="J2040" s="20">
        <v>9</v>
      </c>
      <c r="K2040" s="37">
        <v>413759553</v>
      </c>
      <c r="L2040" s="37">
        <v>-9233519</v>
      </c>
      <c r="M2040" s="37">
        <v>13064091</v>
      </c>
      <c r="N2040" s="37">
        <v>12213719</v>
      </c>
      <c r="O2040" s="37">
        <v>430791491</v>
      </c>
      <c r="P2040" s="37">
        <v>1079942652</v>
      </c>
      <c r="Q2040" s="37">
        <v>790612232</v>
      </c>
      <c r="R2040" s="37">
        <v>6215706</v>
      </c>
    </row>
    <row r="2041" spans="1:18" ht="13.5" customHeight="1">
      <c r="A2041" s="20">
        <v>2037</v>
      </c>
      <c r="B2041" s="45" t="s">
        <v>303</v>
      </c>
      <c r="C2041" s="21" t="s">
        <v>247</v>
      </c>
      <c r="D2041" s="45" t="s">
        <v>418</v>
      </c>
      <c r="E2041" s="20">
        <v>116</v>
      </c>
      <c r="F2041" s="20">
        <v>2015</v>
      </c>
      <c r="G2041" s="20">
        <v>1</v>
      </c>
      <c r="H2041" s="20" t="s">
        <v>202</v>
      </c>
      <c r="I2041" s="54" t="s">
        <v>43</v>
      </c>
      <c r="J2041" s="20">
        <v>3</v>
      </c>
      <c r="K2041" s="35">
        <v>2423728</v>
      </c>
      <c r="L2041" s="35">
        <v>1184759</v>
      </c>
      <c r="M2041" s="35">
        <v>1033259</v>
      </c>
      <c r="N2041" s="35">
        <v>1033259</v>
      </c>
      <c r="O2041" s="35">
        <v>30746437</v>
      </c>
      <c r="P2041" s="35">
        <v>33575558</v>
      </c>
      <c r="Q2041" s="35">
        <v>7608295</v>
      </c>
      <c r="R2041" s="35">
        <v>476956</v>
      </c>
    </row>
    <row r="2042" spans="1:18" ht="13.5" customHeight="1">
      <c r="A2042" s="20">
        <v>2038</v>
      </c>
      <c r="B2042" s="45" t="s">
        <v>303</v>
      </c>
      <c r="C2042" s="21" t="s">
        <v>247</v>
      </c>
      <c r="D2042" s="45" t="s">
        <v>418</v>
      </c>
      <c r="E2042" s="20">
        <v>116</v>
      </c>
      <c r="F2042" s="20">
        <v>2015</v>
      </c>
      <c r="G2042" s="20">
        <v>2</v>
      </c>
      <c r="H2042" s="20" t="s">
        <v>203</v>
      </c>
      <c r="I2042" s="54" t="s">
        <v>50</v>
      </c>
      <c r="J2042" s="20">
        <v>6</v>
      </c>
      <c r="K2042" s="35">
        <v>4991429</v>
      </c>
      <c r="L2042" s="35">
        <v>2138534</v>
      </c>
      <c r="M2042" s="35">
        <v>1842034</v>
      </c>
      <c r="N2042" s="35">
        <v>1842034</v>
      </c>
      <c r="O2042" s="35">
        <v>31577581</v>
      </c>
      <c r="P2042" s="35">
        <v>34577297</v>
      </c>
      <c r="Q2042" s="35">
        <v>7599473</v>
      </c>
      <c r="R2042" s="35">
        <v>476956</v>
      </c>
    </row>
    <row r="2043" spans="1:18" ht="13.5" customHeight="1">
      <c r="A2043" s="20">
        <v>2039</v>
      </c>
      <c r="B2043" s="45" t="s">
        <v>303</v>
      </c>
      <c r="C2043" s="21" t="s">
        <v>247</v>
      </c>
      <c r="D2043" s="45" t="s">
        <v>418</v>
      </c>
      <c r="E2043" s="20">
        <v>116</v>
      </c>
      <c r="F2043" s="20">
        <v>2015</v>
      </c>
      <c r="G2043" s="20">
        <v>3</v>
      </c>
      <c r="H2043" s="20" t="s">
        <v>204</v>
      </c>
      <c r="I2043" s="54" t="s">
        <v>51</v>
      </c>
      <c r="J2043" s="20">
        <v>9</v>
      </c>
      <c r="K2043" s="35">
        <v>7750374</v>
      </c>
      <c r="L2043" s="35">
        <v>2555565</v>
      </c>
      <c r="M2043" s="35">
        <v>2205065</v>
      </c>
      <c r="N2043" s="35">
        <v>2205065</v>
      </c>
      <c r="O2043" s="35">
        <v>10206911</v>
      </c>
      <c r="P2043" s="35">
        <v>33047782</v>
      </c>
      <c r="Q2043" s="35">
        <v>8424924</v>
      </c>
      <c r="R2043" s="35">
        <v>476956</v>
      </c>
    </row>
    <row r="2044" spans="1:18" ht="13.5" customHeight="1">
      <c r="A2044" s="20">
        <v>2040</v>
      </c>
      <c r="B2044" s="45" t="s">
        <v>303</v>
      </c>
      <c r="C2044" s="21" t="s">
        <v>247</v>
      </c>
      <c r="D2044" s="45" t="s">
        <v>418</v>
      </c>
      <c r="E2044" s="20">
        <v>116</v>
      </c>
      <c r="F2044" s="20">
        <v>2015</v>
      </c>
      <c r="G2044" s="20">
        <v>4</v>
      </c>
      <c r="H2044" s="20" t="s">
        <v>205</v>
      </c>
      <c r="I2044" s="54" t="s">
        <v>46</v>
      </c>
      <c r="J2044" s="20">
        <v>12</v>
      </c>
      <c r="K2044" s="35">
        <v>9739015</v>
      </c>
      <c r="L2044" s="35">
        <v>2893645</v>
      </c>
      <c r="M2044" s="35">
        <v>2659607</v>
      </c>
      <c r="N2044" s="35">
        <v>2697555</v>
      </c>
      <c r="O2044" s="35">
        <v>9849681</v>
      </c>
      <c r="P2044" s="35">
        <v>20053186</v>
      </c>
      <c r="Q2044" s="35">
        <v>7989587</v>
      </c>
      <c r="R2044" s="35">
        <v>476956</v>
      </c>
    </row>
    <row r="2045" spans="1:18" ht="13.5" customHeight="1">
      <c r="A2045" s="20">
        <v>2041</v>
      </c>
      <c r="B2045" s="45" t="s">
        <v>303</v>
      </c>
      <c r="C2045" s="21" t="s">
        <v>247</v>
      </c>
      <c r="D2045" s="45" t="s">
        <v>418</v>
      </c>
      <c r="E2045" s="20">
        <v>116</v>
      </c>
      <c r="F2045" s="20">
        <v>2016</v>
      </c>
      <c r="G2045" s="20">
        <v>1</v>
      </c>
      <c r="H2045" s="20" t="s">
        <v>206</v>
      </c>
      <c r="I2045" s="54" t="s">
        <v>43</v>
      </c>
      <c r="J2045" s="20">
        <v>3</v>
      </c>
      <c r="K2045" s="35">
        <v>3326923</v>
      </c>
      <c r="L2045" s="35">
        <v>1634733</v>
      </c>
      <c r="M2045" s="35">
        <v>1595933</v>
      </c>
      <c r="N2045" s="35">
        <v>1595933</v>
      </c>
      <c r="O2045" s="35">
        <v>17240335</v>
      </c>
      <c r="P2045" s="35">
        <v>21159522</v>
      </c>
      <c r="Q2045" s="35">
        <v>7499990</v>
      </c>
      <c r="R2045" s="35">
        <v>476956</v>
      </c>
    </row>
    <row r="2046" spans="1:18" ht="13.5" customHeight="1">
      <c r="A2046" s="20">
        <v>2042</v>
      </c>
      <c r="B2046" s="45" t="s">
        <v>303</v>
      </c>
      <c r="C2046" s="21" t="s">
        <v>247</v>
      </c>
      <c r="D2046" s="45" t="s">
        <v>418</v>
      </c>
      <c r="E2046" s="20">
        <v>116</v>
      </c>
      <c r="F2046" s="20">
        <v>2016</v>
      </c>
      <c r="G2046" s="20">
        <v>2</v>
      </c>
      <c r="H2046" s="20" t="s">
        <v>207</v>
      </c>
      <c r="I2046" s="54" t="s">
        <v>44</v>
      </c>
      <c r="J2046" s="20">
        <v>6</v>
      </c>
      <c r="K2046" s="35">
        <v>7545053</v>
      </c>
      <c r="L2046" s="35">
        <v>3909289</v>
      </c>
      <c r="M2046" s="35">
        <v>3595075</v>
      </c>
      <c r="N2046" s="35">
        <v>3595075</v>
      </c>
      <c r="O2046" s="35">
        <v>17491714</v>
      </c>
      <c r="P2046" s="35">
        <v>23170461</v>
      </c>
      <c r="Q2046" s="35">
        <v>7607278</v>
      </c>
      <c r="R2046" s="35">
        <v>476956</v>
      </c>
    </row>
    <row r="2047" spans="1:18" ht="13.5" customHeight="1">
      <c r="A2047" s="20">
        <v>2043</v>
      </c>
      <c r="B2047" s="45" t="s">
        <v>303</v>
      </c>
      <c r="C2047" s="21" t="s">
        <v>247</v>
      </c>
      <c r="D2047" s="45" t="s">
        <v>418</v>
      </c>
      <c r="E2047" s="20">
        <v>116</v>
      </c>
      <c r="F2047" s="20">
        <v>2016</v>
      </c>
      <c r="G2047" s="20">
        <v>3</v>
      </c>
      <c r="H2047" s="20" t="s">
        <v>208</v>
      </c>
      <c r="I2047" s="54" t="s">
        <v>45</v>
      </c>
      <c r="J2047" s="20">
        <v>9</v>
      </c>
      <c r="K2047" s="35">
        <v>10911710</v>
      </c>
      <c r="L2047" s="35">
        <v>5108981</v>
      </c>
      <c r="M2047" s="35">
        <v>4175601</v>
      </c>
      <c r="N2047" s="35">
        <v>4175601</v>
      </c>
      <c r="O2047" s="35">
        <v>17804097</v>
      </c>
      <c r="P2047" s="35">
        <v>24341644</v>
      </c>
      <c r="Q2047" s="35">
        <v>8197935</v>
      </c>
      <c r="R2047" s="35">
        <v>476956</v>
      </c>
    </row>
    <row r="2048" spans="1:18" ht="13.5" customHeight="1">
      <c r="A2048" s="20">
        <v>2044</v>
      </c>
      <c r="B2048" s="45" t="s">
        <v>303</v>
      </c>
      <c r="C2048" s="21" t="s">
        <v>247</v>
      </c>
      <c r="D2048" s="45" t="s">
        <v>418</v>
      </c>
      <c r="E2048" s="20">
        <v>116</v>
      </c>
      <c r="F2048" s="20">
        <v>2016</v>
      </c>
      <c r="G2048" s="20">
        <v>4</v>
      </c>
      <c r="H2048" s="20" t="s">
        <v>209</v>
      </c>
      <c r="I2048" s="20" t="s">
        <v>46</v>
      </c>
      <c r="J2048" s="20">
        <v>12</v>
      </c>
      <c r="K2048" s="35">
        <v>14364736</v>
      </c>
      <c r="L2048" s="35">
        <v>5906453</v>
      </c>
      <c r="M2048" s="35">
        <v>4910273</v>
      </c>
      <c r="N2048" s="35">
        <v>4962072</v>
      </c>
      <c r="O2048" s="35">
        <v>9217423</v>
      </c>
      <c r="P2048" s="35">
        <v>24507665</v>
      </c>
      <c r="Q2048" s="35">
        <v>7495624</v>
      </c>
      <c r="R2048" s="35">
        <v>476955</v>
      </c>
    </row>
    <row r="2049" spans="1:18" ht="13.5" customHeight="1">
      <c r="A2049" s="20">
        <v>2045</v>
      </c>
      <c r="B2049" s="45" t="s">
        <v>303</v>
      </c>
      <c r="C2049" s="21" t="s">
        <v>247</v>
      </c>
      <c r="D2049" s="45" t="s">
        <v>418</v>
      </c>
      <c r="E2049" s="20">
        <v>116</v>
      </c>
      <c r="F2049" s="20">
        <v>2017</v>
      </c>
      <c r="G2049" s="20">
        <v>1</v>
      </c>
      <c r="H2049" s="20" t="s">
        <v>210</v>
      </c>
      <c r="I2049" s="20" t="s">
        <v>43</v>
      </c>
      <c r="J2049" s="20">
        <v>3</v>
      </c>
      <c r="K2049" s="35">
        <v>5896336</v>
      </c>
      <c r="L2049" s="35">
        <v>3393952</v>
      </c>
      <c r="M2049" s="35">
        <v>3069500</v>
      </c>
      <c r="N2049" s="35">
        <v>3069500</v>
      </c>
      <c r="O2049" s="35">
        <v>19316636</v>
      </c>
      <c r="P2049" s="35">
        <v>28321496</v>
      </c>
      <c r="Q2049" s="35">
        <v>8239955</v>
      </c>
      <c r="R2049" s="35">
        <v>476956</v>
      </c>
    </row>
    <row r="2050" spans="1:18" ht="13.5" customHeight="1">
      <c r="A2050" s="20">
        <v>2046</v>
      </c>
      <c r="B2050" s="45" t="s">
        <v>303</v>
      </c>
      <c r="C2050" s="21" t="s">
        <v>247</v>
      </c>
      <c r="D2050" s="45" t="s">
        <v>418</v>
      </c>
      <c r="E2050" s="20">
        <v>116</v>
      </c>
      <c r="F2050" s="20">
        <v>2017</v>
      </c>
      <c r="G2050" s="20">
        <v>2</v>
      </c>
      <c r="H2050" s="20" t="s">
        <v>212</v>
      </c>
      <c r="I2050" s="20" t="s">
        <v>44</v>
      </c>
      <c r="J2050" s="20">
        <v>6</v>
      </c>
      <c r="K2050" s="35">
        <v>12474551</v>
      </c>
      <c r="L2050" s="35">
        <v>7810575</v>
      </c>
      <c r="M2050" s="35">
        <v>6235123</v>
      </c>
      <c r="N2050" s="35">
        <v>6235123</v>
      </c>
      <c r="O2050" s="35">
        <v>20402267</v>
      </c>
      <c r="P2050" s="35">
        <v>10089817</v>
      </c>
      <c r="Q2050" s="35">
        <v>4330918</v>
      </c>
      <c r="R2050" s="35">
        <v>476956</v>
      </c>
    </row>
    <row r="2051" spans="1:18" ht="13.5" customHeight="1">
      <c r="A2051" s="20">
        <v>2047</v>
      </c>
      <c r="B2051" s="45" t="s">
        <v>303</v>
      </c>
      <c r="C2051" s="21" t="s">
        <v>247</v>
      </c>
      <c r="D2051" s="45" t="s">
        <v>418</v>
      </c>
      <c r="E2051" s="20">
        <v>116</v>
      </c>
      <c r="F2051" s="20">
        <v>2017</v>
      </c>
      <c r="G2051" s="20">
        <v>3</v>
      </c>
      <c r="H2051" s="20" t="s">
        <v>213</v>
      </c>
      <c r="I2051" s="20" t="s">
        <v>51</v>
      </c>
      <c r="J2051" s="20">
        <v>9</v>
      </c>
      <c r="K2051" s="35">
        <v>16585883</v>
      </c>
      <c r="L2051" s="35">
        <v>9172504</v>
      </c>
      <c r="M2051" s="35">
        <v>6394052</v>
      </c>
      <c r="N2051" s="35">
        <v>6394052</v>
      </c>
      <c r="O2051" s="35">
        <v>21827269</v>
      </c>
      <c r="P2051" s="35">
        <v>8924938</v>
      </c>
      <c r="Q2051" s="35">
        <v>5019289</v>
      </c>
      <c r="R2051" s="35">
        <v>476955</v>
      </c>
    </row>
    <row r="2052" spans="1:18" ht="13.5" customHeight="1">
      <c r="A2052" s="20">
        <v>2048</v>
      </c>
      <c r="B2052" s="45" t="s">
        <v>303</v>
      </c>
      <c r="C2052" s="21" t="s">
        <v>247</v>
      </c>
      <c r="D2052" s="45" t="s">
        <v>418</v>
      </c>
      <c r="E2052" s="20">
        <v>116</v>
      </c>
      <c r="F2052" s="20">
        <v>2017</v>
      </c>
      <c r="G2052" s="20">
        <v>4</v>
      </c>
      <c r="H2052" s="20" t="s">
        <v>211</v>
      </c>
      <c r="I2052" s="20" t="s">
        <v>46</v>
      </c>
      <c r="J2052" s="20">
        <v>12</v>
      </c>
      <c r="K2052" s="35">
        <v>20261918</v>
      </c>
      <c r="L2052" s="35">
        <v>11140142</v>
      </c>
      <c r="M2052" s="35">
        <v>9314332</v>
      </c>
      <c r="N2052" s="35">
        <v>9092186</v>
      </c>
      <c r="O2052" s="35">
        <v>11216535</v>
      </c>
      <c r="P2052" s="35">
        <v>31273705</v>
      </c>
      <c r="Q2052" s="35">
        <v>8137724</v>
      </c>
      <c r="R2052" s="35">
        <v>476955</v>
      </c>
    </row>
    <row r="2053" spans="1:18" ht="13.5" customHeight="1">
      <c r="A2053" s="20">
        <v>2049</v>
      </c>
      <c r="B2053" s="45" t="s">
        <v>303</v>
      </c>
      <c r="C2053" s="21" t="s">
        <v>247</v>
      </c>
      <c r="D2053" s="45" t="s">
        <v>418</v>
      </c>
      <c r="E2053" s="20">
        <v>116</v>
      </c>
      <c r="F2053" s="20">
        <v>2018</v>
      </c>
      <c r="G2053" s="20">
        <v>1</v>
      </c>
      <c r="H2053" s="20" t="s">
        <v>257</v>
      </c>
      <c r="I2053" s="20" t="s">
        <v>43</v>
      </c>
      <c r="J2053" s="20">
        <v>3</v>
      </c>
      <c r="K2053" s="35">
        <v>7342209</v>
      </c>
      <c r="L2053" s="35">
        <v>3980767</v>
      </c>
      <c r="M2053" s="35">
        <v>3473327</v>
      </c>
      <c r="N2053" s="35">
        <v>3473327</v>
      </c>
      <c r="O2053" s="35">
        <v>25051526</v>
      </c>
      <c r="P2053" s="35">
        <v>11621412</v>
      </c>
      <c r="Q2053" s="35">
        <v>5249067</v>
      </c>
      <c r="R2053" s="35">
        <v>476955</v>
      </c>
    </row>
    <row r="2054" spans="1:18" ht="13.5" customHeight="1">
      <c r="A2054" s="20">
        <v>2050</v>
      </c>
      <c r="B2054" s="45" t="s">
        <v>303</v>
      </c>
      <c r="C2054" s="21" t="s">
        <v>247</v>
      </c>
      <c r="D2054" s="45" t="s">
        <v>418</v>
      </c>
      <c r="E2054" s="20">
        <v>116</v>
      </c>
      <c r="F2054" s="20">
        <v>2018</v>
      </c>
      <c r="G2054" s="20">
        <v>2</v>
      </c>
      <c r="H2054" s="20" t="s">
        <v>264</v>
      </c>
      <c r="I2054" s="20" t="s">
        <v>44</v>
      </c>
      <c r="J2054" s="20">
        <v>6</v>
      </c>
      <c r="K2054" s="37">
        <v>12938639</v>
      </c>
      <c r="L2054" s="37">
        <v>6944658</v>
      </c>
      <c r="M2054" s="37">
        <v>5942910</v>
      </c>
      <c r="N2054" s="37">
        <v>5942910</v>
      </c>
      <c r="O2054" s="37">
        <v>27070171</v>
      </c>
      <c r="P2054" s="37">
        <v>9115139</v>
      </c>
      <c r="Q2054" s="37">
        <v>3284239</v>
      </c>
      <c r="R2054" s="37">
        <v>476956</v>
      </c>
    </row>
    <row r="2055" spans="1:18" ht="13.5" customHeight="1">
      <c r="A2055" s="20">
        <v>2051</v>
      </c>
      <c r="B2055" s="45" t="s">
        <v>303</v>
      </c>
      <c r="C2055" s="21" t="s">
        <v>247</v>
      </c>
      <c r="D2055" s="45" t="s">
        <v>418</v>
      </c>
      <c r="E2055" s="20">
        <v>116</v>
      </c>
      <c r="F2055" s="20">
        <v>2018</v>
      </c>
      <c r="G2055" s="20">
        <v>3</v>
      </c>
      <c r="H2055" s="20" t="s">
        <v>256</v>
      </c>
      <c r="I2055" s="20" t="s">
        <v>51</v>
      </c>
      <c r="J2055" s="20">
        <v>9</v>
      </c>
      <c r="K2055" s="37">
        <v>16684512</v>
      </c>
      <c r="L2055" s="37">
        <v>8720954</v>
      </c>
      <c r="M2055" s="37">
        <v>7243206</v>
      </c>
      <c r="N2055" s="37">
        <v>7243206</v>
      </c>
      <c r="O2055" s="37">
        <v>28606606</v>
      </c>
      <c r="P2055" s="37">
        <v>7963790</v>
      </c>
      <c r="Q2055" s="37">
        <v>2429896</v>
      </c>
      <c r="R2055" s="37">
        <v>476956</v>
      </c>
    </row>
    <row r="2056" spans="1:18" ht="13.5" customHeight="1">
      <c r="A2056" s="20">
        <v>2052</v>
      </c>
      <c r="B2056" s="45" t="s">
        <v>303</v>
      </c>
      <c r="C2056" s="21" t="s">
        <v>247</v>
      </c>
      <c r="D2056" s="45" t="s">
        <v>418</v>
      </c>
      <c r="E2056" s="20">
        <v>116</v>
      </c>
      <c r="F2056" s="20">
        <v>2018</v>
      </c>
      <c r="G2056" s="20">
        <v>4</v>
      </c>
      <c r="H2056" s="20" t="s">
        <v>265</v>
      </c>
      <c r="I2056" s="20" t="s">
        <v>46</v>
      </c>
      <c r="J2056" s="20">
        <v>12</v>
      </c>
      <c r="K2056" s="37">
        <v>20257669</v>
      </c>
      <c r="L2056" s="37">
        <v>10337171</v>
      </c>
      <c r="M2056" s="37">
        <v>8501849</v>
      </c>
      <c r="N2056" s="37">
        <v>8239903</v>
      </c>
      <c r="O2056" s="37">
        <v>13392195</v>
      </c>
      <c r="P2056" s="37">
        <v>38417953</v>
      </c>
      <c r="Q2056" s="37">
        <v>9903799</v>
      </c>
      <c r="R2056" s="37">
        <v>476955</v>
      </c>
    </row>
    <row r="2057" spans="1:18" ht="13.5" customHeight="1">
      <c r="A2057" s="20">
        <v>2053</v>
      </c>
      <c r="B2057" s="45" t="s">
        <v>303</v>
      </c>
      <c r="C2057" s="21" t="s">
        <v>247</v>
      </c>
      <c r="D2057" s="45" t="s">
        <v>418</v>
      </c>
      <c r="E2057" s="20">
        <v>116</v>
      </c>
      <c r="F2057" s="20">
        <v>2019</v>
      </c>
      <c r="G2057" s="20">
        <v>1</v>
      </c>
      <c r="H2057" s="20" t="s">
        <v>277</v>
      </c>
      <c r="I2057" s="20" t="s">
        <v>43</v>
      </c>
      <c r="J2057" s="20">
        <v>3</v>
      </c>
      <c r="K2057" s="37">
        <v>4220458</v>
      </c>
      <c r="L2057" s="37">
        <v>1273101</v>
      </c>
      <c r="M2057" s="37">
        <v>1006901</v>
      </c>
      <c r="N2057" s="37">
        <v>1006901</v>
      </c>
      <c r="O2057" s="37">
        <v>29738148</v>
      </c>
      <c r="P2057" s="37">
        <v>38766312</v>
      </c>
      <c r="Q2057" s="37">
        <v>9245256</v>
      </c>
      <c r="R2057" s="37">
        <v>476956</v>
      </c>
    </row>
    <row r="2058" spans="1:18" ht="13.5" customHeight="1">
      <c r="A2058" s="20">
        <v>2054</v>
      </c>
      <c r="B2058" s="45" t="s">
        <v>303</v>
      </c>
      <c r="C2058" s="21" t="s">
        <v>247</v>
      </c>
      <c r="D2058" s="45" t="s">
        <v>418</v>
      </c>
      <c r="E2058" s="20">
        <v>116</v>
      </c>
      <c r="F2058" s="20">
        <v>2019</v>
      </c>
      <c r="G2058" s="20">
        <v>2</v>
      </c>
      <c r="H2058" s="20" t="s">
        <v>278</v>
      </c>
      <c r="I2058" s="20" t="s">
        <v>44</v>
      </c>
      <c r="J2058" s="20">
        <v>6</v>
      </c>
      <c r="K2058" s="37">
        <v>8565460</v>
      </c>
      <c r="L2058" s="37">
        <v>2835151</v>
      </c>
      <c r="M2058" s="37">
        <v>2528951</v>
      </c>
      <c r="N2058" s="37">
        <v>2528951</v>
      </c>
      <c r="O2058" s="37">
        <v>30152325</v>
      </c>
      <c r="P2058" s="37">
        <v>39095796</v>
      </c>
      <c r="Q2058" s="37">
        <v>10914421</v>
      </c>
      <c r="R2058" s="37">
        <v>476955</v>
      </c>
    </row>
    <row r="2059" spans="1:18" ht="13.5" customHeight="1">
      <c r="A2059" s="20">
        <v>2055</v>
      </c>
      <c r="B2059" s="45" t="s">
        <v>303</v>
      </c>
      <c r="C2059" s="21" t="s">
        <v>247</v>
      </c>
      <c r="D2059" s="45" t="s">
        <v>418</v>
      </c>
      <c r="E2059" s="20">
        <v>116</v>
      </c>
      <c r="F2059" s="20">
        <v>2019</v>
      </c>
      <c r="G2059" s="20">
        <v>3</v>
      </c>
      <c r="H2059" s="20" t="s">
        <v>279</v>
      </c>
      <c r="I2059" s="20" t="s">
        <v>51</v>
      </c>
      <c r="J2059" s="20">
        <v>9</v>
      </c>
      <c r="K2059" s="37">
        <v>15543319</v>
      </c>
      <c r="L2059" s="37">
        <v>6099607</v>
      </c>
      <c r="M2059" s="37">
        <v>4112123</v>
      </c>
      <c r="N2059" s="37">
        <v>4112123</v>
      </c>
      <c r="O2059" s="37"/>
      <c r="P2059" s="37"/>
      <c r="Q2059" s="37"/>
      <c r="R2059" s="37">
        <v>476955</v>
      </c>
    </row>
    <row r="2060" spans="1:18" ht="13.5" customHeight="1">
      <c r="A2060" s="20">
        <v>2056</v>
      </c>
      <c r="B2060" s="45" t="s">
        <v>303</v>
      </c>
      <c r="C2060" s="21" t="s">
        <v>247</v>
      </c>
      <c r="D2060" s="45" t="s">
        <v>418</v>
      </c>
      <c r="E2060" s="20">
        <v>116</v>
      </c>
      <c r="F2060" s="20">
        <v>2019</v>
      </c>
      <c r="G2060" s="20">
        <v>4</v>
      </c>
      <c r="H2060" s="20" t="s">
        <v>281</v>
      </c>
      <c r="I2060" s="20" t="s">
        <v>46</v>
      </c>
      <c r="J2060" s="20">
        <v>12</v>
      </c>
      <c r="K2060" s="37">
        <v>19601464</v>
      </c>
      <c r="L2060" s="37">
        <v>7978488</v>
      </c>
      <c r="M2060" s="37">
        <v>5504938</v>
      </c>
      <c r="N2060" s="37">
        <v>5504938</v>
      </c>
      <c r="O2060" s="37">
        <v>13927624</v>
      </c>
      <c r="P2060" s="37">
        <v>43194584</v>
      </c>
      <c r="Q2060" s="37">
        <v>14085176</v>
      </c>
      <c r="R2060" s="37">
        <v>476956</v>
      </c>
    </row>
    <row r="2061" spans="1:18" ht="13.5" customHeight="1">
      <c r="A2061" s="20">
        <v>2057</v>
      </c>
      <c r="B2061" s="45" t="s">
        <v>303</v>
      </c>
      <c r="C2061" s="21" t="s">
        <v>247</v>
      </c>
      <c r="D2061" s="45" t="s">
        <v>418</v>
      </c>
      <c r="E2061" s="20">
        <v>116</v>
      </c>
      <c r="F2061" s="46">
        <v>2020</v>
      </c>
      <c r="G2061" s="46">
        <v>1</v>
      </c>
      <c r="H2061" s="47" t="s">
        <v>309</v>
      </c>
      <c r="I2061" s="47" t="s">
        <v>43</v>
      </c>
      <c r="J2061" s="46">
        <v>3</v>
      </c>
      <c r="K2061" s="37">
        <v>6733068</v>
      </c>
      <c r="L2061" s="37">
        <v>3029076</v>
      </c>
      <c r="M2061" s="37">
        <v>2028194</v>
      </c>
      <c r="N2061" s="37">
        <v>2028194</v>
      </c>
      <c r="O2061" s="37">
        <v>33012431</v>
      </c>
      <c r="P2061" s="37">
        <v>15473174</v>
      </c>
      <c r="Q2061" s="37">
        <v>10501125</v>
      </c>
      <c r="R2061" s="37">
        <v>476956</v>
      </c>
    </row>
    <row r="2062" spans="1:18" ht="13.5" customHeight="1">
      <c r="A2062" s="20">
        <v>2058</v>
      </c>
      <c r="B2062" s="45" t="s">
        <v>303</v>
      </c>
      <c r="C2062" s="21" t="s">
        <v>247</v>
      </c>
      <c r="D2062" s="45" t="s">
        <v>418</v>
      </c>
      <c r="E2062" s="20">
        <v>116</v>
      </c>
      <c r="F2062" s="46">
        <v>2020</v>
      </c>
      <c r="G2062" s="46">
        <v>2</v>
      </c>
      <c r="H2062" s="47" t="s">
        <v>310</v>
      </c>
      <c r="I2062" s="47" t="s">
        <v>44</v>
      </c>
      <c r="J2062" s="46">
        <v>6</v>
      </c>
      <c r="K2062" s="37">
        <v>13526670</v>
      </c>
      <c r="L2062" s="37">
        <v>5504473</v>
      </c>
      <c r="M2062" s="37">
        <v>4006922</v>
      </c>
      <c r="N2062" s="37">
        <v>4006922</v>
      </c>
      <c r="O2062" s="37">
        <v>33605982</v>
      </c>
      <c r="P2062" s="37">
        <v>15884682</v>
      </c>
      <c r="Q2062" s="37">
        <v>11623669</v>
      </c>
      <c r="R2062" s="37">
        <v>476956</v>
      </c>
    </row>
    <row r="2063" spans="1:18" ht="13.5" customHeight="1">
      <c r="A2063" s="20">
        <v>2059</v>
      </c>
      <c r="B2063" s="45" t="s">
        <v>303</v>
      </c>
      <c r="C2063" s="21" t="s">
        <v>247</v>
      </c>
      <c r="D2063" s="45" t="s">
        <v>418</v>
      </c>
      <c r="E2063" s="20">
        <v>116</v>
      </c>
      <c r="F2063" s="46">
        <v>2020</v>
      </c>
      <c r="G2063" s="46">
        <v>3</v>
      </c>
      <c r="H2063" s="47" t="s">
        <v>311</v>
      </c>
      <c r="I2063" s="47" t="s">
        <v>51</v>
      </c>
      <c r="J2063" s="46">
        <v>9</v>
      </c>
      <c r="K2063" s="37">
        <v>18619812</v>
      </c>
      <c r="L2063" s="37">
        <v>6818562</v>
      </c>
      <c r="M2063" s="37">
        <v>4998613</v>
      </c>
      <c r="N2063" s="37">
        <v>4998613</v>
      </c>
      <c r="O2063" s="37">
        <v>34516421</v>
      </c>
      <c r="P2063" s="37"/>
      <c r="Q2063" s="37"/>
      <c r="R2063" s="37">
        <v>476955</v>
      </c>
    </row>
    <row r="2064" spans="1:18" ht="13.5" customHeight="1">
      <c r="A2064" s="20">
        <v>2060</v>
      </c>
      <c r="B2064" s="45" t="s">
        <v>188</v>
      </c>
      <c r="C2064" s="21" t="s">
        <v>296</v>
      </c>
      <c r="D2064" s="45" t="s">
        <v>419</v>
      </c>
      <c r="E2064" s="20">
        <v>117</v>
      </c>
      <c r="F2064" s="20">
        <v>2015</v>
      </c>
      <c r="G2064" s="20">
        <v>4</v>
      </c>
      <c r="H2064" s="20" t="s">
        <v>205</v>
      </c>
      <c r="I2064" s="20" t="s">
        <v>46</v>
      </c>
      <c r="J2064" s="20">
        <v>12</v>
      </c>
      <c r="K2064" s="37">
        <v>310390</v>
      </c>
      <c r="L2064" s="37">
        <v>-1193210</v>
      </c>
      <c r="M2064" s="37">
        <v>-1206110</v>
      </c>
      <c r="N2064" s="37">
        <v>-4409160</v>
      </c>
      <c r="O2064" s="37">
        <v>1830390</v>
      </c>
      <c r="P2064" s="37">
        <v>4904400</v>
      </c>
      <c r="Q2064" s="37">
        <v>7356780</v>
      </c>
      <c r="R2064" s="37">
        <v>1470890</v>
      </c>
    </row>
    <row r="2065" spans="1:18" ht="13.5" customHeight="1">
      <c r="A2065" s="20">
        <v>2061</v>
      </c>
      <c r="B2065" s="45" t="s">
        <v>188</v>
      </c>
      <c r="C2065" s="21" t="s">
        <v>296</v>
      </c>
      <c r="D2065" s="45" t="s">
        <v>419</v>
      </c>
      <c r="E2065" s="20">
        <v>117</v>
      </c>
      <c r="F2065" s="20">
        <v>2016</v>
      </c>
      <c r="G2065" s="20">
        <v>4</v>
      </c>
      <c r="H2065" s="20" t="s">
        <v>209</v>
      </c>
      <c r="I2065" s="20" t="s">
        <v>46</v>
      </c>
      <c r="J2065" s="20">
        <v>12</v>
      </c>
      <c r="K2065" s="37">
        <v>2770030</v>
      </c>
      <c r="L2065" s="37">
        <v>-1050800</v>
      </c>
      <c r="M2065" s="37">
        <v>-1060450</v>
      </c>
      <c r="N2065" s="37">
        <v>-5630</v>
      </c>
      <c r="O2065" s="37">
        <v>1787040</v>
      </c>
      <c r="P2065" s="37">
        <v>5086760</v>
      </c>
      <c r="Q2065" s="37">
        <v>8505220</v>
      </c>
      <c r="R2065" s="37">
        <v>1470890</v>
      </c>
    </row>
    <row r="2066" spans="1:18" ht="13.5" customHeight="1">
      <c r="A2066" s="20">
        <v>2062</v>
      </c>
      <c r="B2066" s="45" t="s">
        <v>188</v>
      </c>
      <c r="C2066" s="21" t="s">
        <v>296</v>
      </c>
      <c r="D2066" s="45" t="s">
        <v>419</v>
      </c>
      <c r="E2066" s="20">
        <v>117</v>
      </c>
      <c r="F2066" s="20">
        <v>2017</v>
      </c>
      <c r="G2066" s="20">
        <v>4</v>
      </c>
      <c r="H2066" s="20" t="s">
        <v>211</v>
      </c>
      <c r="I2066" s="20" t="s">
        <v>46</v>
      </c>
      <c r="J2066" s="20">
        <v>12</v>
      </c>
      <c r="K2066" s="37">
        <v>116000</v>
      </c>
      <c r="L2066" s="37">
        <v>-1380000</v>
      </c>
      <c r="M2066" s="37">
        <v>-1384000</v>
      </c>
      <c r="N2066" s="37">
        <v>-1384000</v>
      </c>
      <c r="O2066" s="37">
        <v>1753000</v>
      </c>
      <c r="P2066" s="37">
        <v>4881000</v>
      </c>
      <c r="Q2066" s="37">
        <v>9684000</v>
      </c>
      <c r="R2066" s="37">
        <v>1471000</v>
      </c>
    </row>
    <row r="2067" spans="1:18" ht="13.5" customHeight="1">
      <c r="A2067" s="20">
        <v>2063</v>
      </c>
      <c r="B2067" s="45" t="s">
        <v>188</v>
      </c>
      <c r="C2067" s="21" t="s">
        <v>296</v>
      </c>
      <c r="D2067" s="45" t="s">
        <v>419</v>
      </c>
      <c r="E2067" s="20">
        <v>117</v>
      </c>
      <c r="F2067" s="20">
        <v>2018</v>
      </c>
      <c r="G2067" s="20">
        <v>4</v>
      </c>
      <c r="H2067" s="20" t="s">
        <v>265</v>
      </c>
      <c r="I2067" s="20" t="s">
        <v>46</v>
      </c>
      <c r="J2067" s="20">
        <v>12</v>
      </c>
      <c r="K2067" s="37">
        <v>18000</v>
      </c>
      <c r="L2067" s="37">
        <v>-1154000</v>
      </c>
      <c r="M2067" s="37">
        <v>-1161000</v>
      </c>
      <c r="N2067" s="37">
        <v>-1161000</v>
      </c>
      <c r="O2067" s="37">
        <v>1711000</v>
      </c>
      <c r="P2067" s="37">
        <v>4879000</v>
      </c>
      <c r="Q2067" s="37">
        <v>10843000</v>
      </c>
      <c r="R2067" s="37">
        <v>1471000</v>
      </c>
    </row>
    <row r="2068" spans="1:18" ht="13.5" customHeight="1">
      <c r="A2068" s="20">
        <v>2064</v>
      </c>
      <c r="B2068" s="45" t="s">
        <v>188</v>
      </c>
      <c r="C2068" s="21" t="s">
        <v>296</v>
      </c>
      <c r="D2068" s="45" t="s">
        <v>419</v>
      </c>
      <c r="E2068" s="20">
        <v>117</v>
      </c>
      <c r="F2068" s="20">
        <v>2019</v>
      </c>
      <c r="G2068" s="20">
        <v>3</v>
      </c>
      <c r="H2068" s="20" t="s">
        <v>279</v>
      </c>
      <c r="I2068" s="20" t="s">
        <v>51</v>
      </c>
      <c r="J2068" s="20">
        <v>9</v>
      </c>
      <c r="K2068" s="37"/>
      <c r="L2068" s="37">
        <v>-874000</v>
      </c>
      <c r="M2068" s="37">
        <v>-874000</v>
      </c>
      <c r="N2068" s="37">
        <v>-874000</v>
      </c>
      <c r="O2068" s="37">
        <v>1690000</v>
      </c>
      <c r="P2068" s="37">
        <v>4841000</v>
      </c>
      <c r="Q2068" s="37">
        <v>11678000</v>
      </c>
      <c r="R2068" s="37">
        <v>1471000</v>
      </c>
    </row>
    <row r="2069" spans="1:18" ht="13.5" customHeight="1">
      <c r="A2069" s="20">
        <v>2065</v>
      </c>
      <c r="B2069" s="45" t="s">
        <v>188</v>
      </c>
      <c r="C2069" s="21" t="s">
        <v>296</v>
      </c>
      <c r="D2069" s="45" t="s">
        <v>419</v>
      </c>
      <c r="E2069" s="20">
        <v>117</v>
      </c>
      <c r="F2069" s="46">
        <v>2020</v>
      </c>
      <c r="G2069" s="46">
        <v>1</v>
      </c>
      <c r="H2069" s="47" t="s">
        <v>309</v>
      </c>
      <c r="I2069" s="47" t="s">
        <v>43</v>
      </c>
      <c r="J2069" s="46">
        <v>3</v>
      </c>
      <c r="K2069" s="37">
        <v>44000</v>
      </c>
      <c r="L2069" s="37">
        <v>-331540</v>
      </c>
      <c r="M2069" s="37">
        <v>-331540</v>
      </c>
      <c r="N2069" s="37">
        <v>-331540</v>
      </c>
      <c r="O2069" s="37">
        <v>1665000</v>
      </c>
      <c r="P2069" s="37">
        <v>4800000</v>
      </c>
      <c r="Q2069" s="37">
        <v>12461000</v>
      </c>
      <c r="R2069" s="37">
        <v>1471000</v>
      </c>
    </row>
    <row r="2070" spans="1:18" ht="13.5" customHeight="1">
      <c r="A2070" s="20">
        <v>2066</v>
      </c>
      <c r="B2070" s="45" t="s">
        <v>188</v>
      </c>
      <c r="C2070" s="21" t="s">
        <v>296</v>
      </c>
      <c r="D2070" s="45" t="s">
        <v>419</v>
      </c>
      <c r="E2070" s="20">
        <v>117</v>
      </c>
      <c r="F2070" s="46">
        <v>2020</v>
      </c>
      <c r="G2070" s="46">
        <v>2</v>
      </c>
      <c r="H2070" s="47" t="s">
        <v>310</v>
      </c>
      <c r="I2070" s="47" t="s">
        <v>44</v>
      </c>
      <c r="J2070" s="46">
        <v>6</v>
      </c>
      <c r="K2070" s="37">
        <v>44000</v>
      </c>
      <c r="L2070" s="37">
        <v>-789470</v>
      </c>
      <c r="M2070" s="37">
        <v>-789470</v>
      </c>
      <c r="N2070" s="37">
        <v>-789470</v>
      </c>
      <c r="O2070" s="37">
        <v>1665000</v>
      </c>
      <c r="P2070" s="37">
        <v>4800000</v>
      </c>
      <c r="Q2070" s="37">
        <v>12928000</v>
      </c>
      <c r="R2070" s="37">
        <v>1471000</v>
      </c>
    </row>
    <row r="2071" spans="1:18" ht="13.5" customHeight="1">
      <c r="A2071" s="20">
        <v>2067</v>
      </c>
      <c r="B2071" s="45" t="s">
        <v>301</v>
      </c>
      <c r="C2071" s="44" t="s">
        <v>167</v>
      </c>
      <c r="D2071" s="45" t="s">
        <v>420</v>
      </c>
      <c r="E2071" s="20">
        <v>118</v>
      </c>
      <c r="F2071" s="20">
        <v>2015</v>
      </c>
      <c r="G2071" s="20">
        <v>4</v>
      </c>
      <c r="H2071" s="20" t="s">
        <v>205</v>
      </c>
      <c r="I2071" s="20" t="s">
        <v>46</v>
      </c>
      <c r="J2071" s="20">
        <v>12</v>
      </c>
      <c r="K2071" s="35">
        <v>214153.285</v>
      </c>
      <c r="L2071" s="35">
        <v>-161521.84899999999</v>
      </c>
      <c r="M2071" s="35">
        <v>-168036.114</v>
      </c>
      <c r="N2071" s="35">
        <v>-168036.114</v>
      </c>
      <c r="O2071" s="35">
        <v>63405.298999999999</v>
      </c>
      <c r="P2071" s="35">
        <v>2640583.4</v>
      </c>
      <c r="Q2071" s="35">
        <v>274667.033</v>
      </c>
      <c r="R2071" s="35">
        <v>2500000</v>
      </c>
    </row>
    <row r="2072" spans="1:18" ht="13.5" customHeight="1">
      <c r="A2072" s="20">
        <v>2068</v>
      </c>
      <c r="B2072" s="45" t="s">
        <v>301</v>
      </c>
      <c r="C2072" s="44" t="s">
        <v>167</v>
      </c>
      <c r="D2072" s="45" t="s">
        <v>420</v>
      </c>
      <c r="E2072" s="20">
        <v>118</v>
      </c>
      <c r="F2072" s="20">
        <v>2016</v>
      </c>
      <c r="G2072" s="20">
        <v>1</v>
      </c>
      <c r="H2072" s="20" t="s">
        <v>206</v>
      </c>
      <c r="I2072" s="20" t="s">
        <v>43</v>
      </c>
      <c r="J2072" s="20">
        <v>3</v>
      </c>
      <c r="K2072" s="35">
        <v>71980.430999999997</v>
      </c>
      <c r="L2072" s="35">
        <v>29103.724999999999</v>
      </c>
      <c r="M2072" s="35">
        <v>9103.7250000000004</v>
      </c>
      <c r="N2072" s="35">
        <v>9103.7250000000004</v>
      </c>
      <c r="O2072" s="35">
        <v>226564.049</v>
      </c>
      <c r="P2072" s="35">
        <v>3305156.9380000001</v>
      </c>
      <c r="Q2072" s="35">
        <v>871917.43400000001</v>
      </c>
      <c r="R2072" s="35">
        <v>2500000</v>
      </c>
    </row>
    <row r="2073" spans="1:18" ht="13.5" customHeight="1">
      <c r="A2073" s="20">
        <v>2069</v>
      </c>
      <c r="B2073" s="45" t="s">
        <v>301</v>
      </c>
      <c r="C2073" s="44" t="s">
        <v>167</v>
      </c>
      <c r="D2073" s="45" t="s">
        <v>420</v>
      </c>
      <c r="E2073" s="20">
        <v>118</v>
      </c>
      <c r="F2073" s="20">
        <v>2016</v>
      </c>
      <c r="G2073" s="20">
        <v>2</v>
      </c>
      <c r="H2073" s="20" t="s">
        <v>207</v>
      </c>
      <c r="I2073" s="20" t="s">
        <v>44</v>
      </c>
      <c r="J2073" s="20">
        <v>6</v>
      </c>
      <c r="K2073" s="35">
        <v>145461.18100000001</v>
      </c>
      <c r="L2073" s="35">
        <v>41442.421000000002</v>
      </c>
      <c r="M2073" s="35">
        <v>33153.936999999998</v>
      </c>
      <c r="N2073" s="35">
        <v>33153.936999999998</v>
      </c>
      <c r="O2073" s="35">
        <v>226564.049</v>
      </c>
      <c r="P2073" s="35">
        <v>3305156.9380000001</v>
      </c>
      <c r="Q2073" s="35">
        <v>871917.43400000001</v>
      </c>
      <c r="R2073" s="35">
        <v>2500000</v>
      </c>
    </row>
    <row r="2074" spans="1:18" ht="13.5" customHeight="1">
      <c r="A2074" s="20">
        <v>2070</v>
      </c>
      <c r="B2074" s="45" t="s">
        <v>301</v>
      </c>
      <c r="C2074" s="44" t="s">
        <v>167</v>
      </c>
      <c r="D2074" s="45" t="s">
        <v>420</v>
      </c>
      <c r="E2074" s="20">
        <v>118</v>
      </c>
      <c r="F2074" s="20">
        <v>2016</v>
      </c>
      <c r="G2074" s="20">
        <v>4</v>
      </c>
      <c r="H2074" s="20" t="s">
        <v>209</v>
      </c>
      <c r="I2074" s="20" t="s">
        <v>46</v>
      </c>
      <c r="J2074" s="20">
        <v>12</v>
      </c>
      <c r="K2074" s="35">
        <v>304930.527</v>
      </c>
      <c r="L2074" s="35">
        <v>78869.495999999999</v>
      </c>
      <c r="M2074" s="35">
        <v>70876.971999999994</v>
      </c>
      <c r="N2074" s="35">
        <v>67323.138000000006</v>
      </c>
      <c r="O2074" s="35">
        <v>226564.049</v>
      </c>
      <c r="P2074" s="35">
        <v>3305156.9380000001</v>
      </c>
      <c r="Q2074" s="35">
        <v>871917.43400000001</v>
      </c>
      <c r="R2074" s="35">
        <v>2500000</v>
      </c>
    </row>
    <row r="2075" spans="1:18" ht="13.5" customHeight="1">
      <c r="A2075" s="20">
        <v>2071</v>
      </c>
      <c r="B2075" s="45" t="s">
        <v>301</v>
      </c>
      <c r="C2075" s="44" t="s">
        <v>167</v>
      </c>
      <c r="D2075" s="45" t="s">
        <v>420</v>
      </c>
      <c r="E2075" s="20">
        <v>118</v>
      </c>
      <c r="F2075" s="20">
        <v>2017</v>
      </c>
      <c r="G2075" s="20">
        <v>1</v>
      </c>
      <c r="H2075" s="20" t="s">
        <v>210</v>
      </c>
      <c r="I2075" s="20" t="s">
        <v>43</v>
      </c>
      <c r="J2075" s="20">
        <v>3</v>
      </c>
      <c r="K2075" s="35">
        <v>80383.089000000007</v>
      </c>
      <c r="L2075" s="35">
        <v>17472.73</v>
      </c>
      <c r="M2075" s="35">
        <v>17472.73</v>
      </c>
      <c r="N2075" s="35">
        <v>17472.73</v>
      </c>
      <c r="O2075" s="35">
        <v>225603.56</v>
      </c>
      <c r="P2075" s="35">
        <v>3216066.4539999999</v>
      </c>
      <c r="Q2075" s="35">
        <v>765354.22100000002</v>
      </c>
      <c r="R2075" s="35">
        <v>2500000</v>
      </c>
    </row>
    <row r="2076" spans="1:18" ht="13.5" customHeight="1">
      <c r="A2076" s="20">
        <v>2072</v>
      </c>
      <c r="B2076" s="45" t="s">
        <v>301</v>
      </c>
      <c r="C2076" s="44" t="s">
        <v>167</v>
      </c>
      <c r="D2076" s="45" t="s">
        <v>420</v>
      </c>
      <c r="E2076" s="20">
        <v>118</v>
      </c>
      <c r="F2076" s="20">
        <v>2017</v>
      </c>
      <c r="G2076" s="20">
        <v>2</v>
      </c>
      <c r="H2076" s="20" t="s">
        <v>212</v>
      </c>
      <c r="I2076" s="20" t="s">
        <v>44</v>
      </c>
      <c r="J2076" s="20">
        <v>6</v>
      </c>
      <c r="K2076" s="35">
        <v>229000.94</v>
      </c>
      <c r="L2076" s="35">
        <v>46136.2</v>
      </c>
      <c r="M2076" s="35">
        <v>46136.2</v>
      </c>
      <c r="N2076" s="35">
        <v>46136.2</v>
      </c>
      <c r="O2076" s="35">
        <v>260497.726</v>
      </c>
      <c r="P2076" s="35">
        <v>3392197.0839999998</v>
      </c>
      <c r="Q2076" s="35">
        <v>911501.33299999998</v>
      </c>
      <c r="R2076" s="35">
        <v>2500000</v>
      </c>
    </row>
    <row r="2077" spans="1:18" ht="13.5" customHeight="1">
      <c r="A2077" s="20">
        <v>2073</v>
      </c>
      <c r="B2077" s="45" t="s">
        <v>301</v>
      </c>
      <c r="C2077" s="44" t="s">
        <v>167</v>
      </c>
      <c r="D2077" s="45" t="s">
        <v>420</v>
      </c>
      <c r="E2077" s="20">
        <v>118</v>
      </c>
      <c r="F2077" s="20">
        <v>2017</v>
      </c>
      <c r="G2077" s="20">
        <v>3</v>
      </c>
      <c r="H2077" s="20" t="s">
        <v>213</v>
      </c>
      <c r="I2077" s="20" t="s">
        <v>51</v>
      </c>
      <c r="J2077" s="20">
        <v>9</v>
      </c>
      <c r="K2077" s="35">
        <v>339493.66600000003</v>
      </c>
      <c r="L2077" s="35">
        <v>82439.444000000003</v>
      </c>
      <c r="M2077" s="35">
        <v>74195.5</v>
      </c>
      <c r="N2077" s="35">
        <v>74195.5</v>
      </c>
      <c r="O2077" s="35">
        <v>241508.12100000001</v>
      </c>
      <c r="P2077" s="35">
        <v>3585461.9210000001</v>
      </c>
      <c r="Q2077" s="35">
        <v>1078026.9169999999</v>
      </c>
      <c r="R2077" s="35">
        <v>2500000</v>
      </c>
    </row>
    <row r="2078" spans="1:18" ht="13.5" customHeight="1">
      <c r="A2078" s="20">
        <v>2074</v>
      </c>
      <c r="B2078" s="45" t="s">
        <v>301</v>
      </c>
      <c r="C2078" s="44" t="s">
        <v>167</v>
      </c>
      <c r="D2078" s="45" t="s">
        <v>420</v>
      </c>
      <c r="E2078" s="20">
        <v>118</v>
      </c>
      <c r="F2078" s="20">
        <v>2017</v>
      </c>
      <c r="G2078" s="20">
        <v>4</v>
      </c>
      <c r="H2078" s="20" t="s">
        <v>211</v>
      </c>
      <c r="I2078" s="20" t="s">
        <v>46</v>
      </c>
      <c r="J2078" s="20">
        <v>12</v>
      </c>
      <c r="K2078" s="35">
        <v>518378.57299999997</v>
      </c>
      <c r="L2078" s="35">
        <v>187536.516</v>
      </c>
      <c r="M2078" s="35">
        <v>173462.48699999999</v>
      </c>
      <c r="N2078" s="35">
        <v>175080.70800000001</v>
      </c>
      <c r="O2078" s="35">
        <v>232646.94500000001</v>
      </c>
      <c r="P2078" s="35">
        <v>4158172.7009999999</v>
      </c>
      <c r="Q2078" s="35">
        <v>1549852.49</v>
      </c>
      <c r="R2078" s="35">
        <v>2500000</v>
      </c>
    </row>
    <row r="2079" spans="1:18" ht="13.5" customHeight="1">
      <c r="A2079" s="20">
        <v>2075</v>
      </c>
      <c r="B2079" s="45" t="s">
        <v>301</v>
      </c>
      <c r="C2079" s="44" t="s">
        <v>167</v>
      </c>
      <c r="D2079" s="45" t="s">
        <v>420</v>
      </c>
      <c r="E2079" s="20">
        <v>118</v>
      </c>
      <c r="F2079" s="20">
        <v>2018</v>
      </c>
      <c r="G2079" s="20">
        <v>1</v>
      </c>
      <c r="H2079" s="20" t="s">
        <v>257</v>
      </c>
      <c r="I2079" s="20" t="s">
        <v>43</v>
      </c>
      <c r="J2079" s="20">
        <v>3</v>
      </c>
      <c r="K2079" s="35">
        <v>120584.82</v>
      </c>
      <c r="L2079" s="35">
        <v>38054.561999999998</v>
      </c>
      <c r="M2079" s="35">
        <v>38054.561999999998</v>
      </c>
      <c r="N2079" s="35">
        <v>38054.561999999998</v>
      </c>
      <c r="O2079" s="35">
        <v>233036.86600000001</v>
      </c>
      <c r="P2079" s="35">
        <v>3987886.5610000002</v>
      </c>
      <c r="Q2079" s="35">
        <v>1336963.69</v>
      </c>
      <c r="R2079" s="35">
        <v>2500000</v>
      </c>
    </row>
    <row r="2080" spans="1:18" ht="13.5" customHeight="1">
      <c r="A2080" s="20">
        <v>2076</v>
      </c>
      <c r="B2080" s="45" t="s">
        <v>301</v>
      </c>
      <c r="C2080" s="21" t="s">
        <v>167</v>
      </c>
      <c r="D2080" s="45" t="s">
        <v>420</v>
      </c>
      <c r="E2080" s="20">
        <v>118</v>
      </c>
      <c r="F2080" s="20">
        <v>2018</v>
      </c>
      <c r="G2080" s="20">
        <v>2</v>
      </c>
      <c r="H2080" s="20" t="s">
        <v>264</v>
      </c>
      <c r="I2080" s="20" t="s">
        <v>44</v>
      </c>
      <c r="J2080" s="20">
        <v>6</v>
      </c>
      <c r="K2080" s="37">
        <v>227911.79399999999</v>
      </c>
      <c r="L2080" s="37">
        <v>45493.822999999997</v>
      </c>
      <c r="M2080" s="37">
        <v>45493.822999999997</v>
      </c>
      <c r="N2080" s="37">
        <v>45493.822999999997</v>
      </c>
      <c r="O2080" s="37">
        <v>240600.337</v>
      </c>
      <c r="P2080" s="37">
        <v>4256726.07</v>
      </c>
      <c r="Q2080" s="37">
        <v>1602156.5619999999</v>
      </c>
      <c r="R2080" s="35">
        <v>2500000</v>
      </c>
    </row>
    <row r="2081" spans="1:18" ht="13.5" customHeight="1">
      <c r="A2081" s="20">
        <v>2077</v>
      </c>
      <c r="B2081" s="45" t="s">
        <v>301</v>
      </c>
      <c r="C2081" s="21" t="s">
        <v>167</v>
      </c>
      <c r="D2081" s="45" t="s">
        <v>420</v>
      </c>
      <c r="E2081" s="20">
        <v>118</v>
      </c>
      <c r="F2081" s="20">
        <v>2018</v>
      </c>
      <c r="G2081" s="20">
        <v>3</v>
      </c>
      <c r="H2081" s="20" t="s">
        <v>256</v>
      </c>
      <c r="I2081" s="20" t="s">
        <v>51</v>
      </c>
      <c r="J2081" s="20">
        <v>9</v>
      </c>
      <c r="K2081" s="37">
        <v>346748.19199999998</v>
      </c>
      <c r="L2081" s="37">
        <v>55598.31</v>
      </c>
      <c r="M2081" s="37">
        <v>55598.31</v>
      </c>
      <c r="N2081" s="37">
        <v>55598.31</v>
      </c>
      <c r="O2081" s="37">
        <v>233134.74900000001</v>
      </c>
      <c r="P2081" s="37">
        <v>4238892.2010000004</v>
      </c>
      <c r="Q2081" s="37">
        <v>1624218.2069999999</v>
      </c>
      <c r="R2081" s="35">
        <v>2500000</v>
      </c>
    </row>
    <row r="2082" spans="1:18" ht="13.5" customHeight="1">
      <c r="A2082" s="20">
        <v>2078</v>
      </c>
      <c r="B2082" s="45" t="s">
        <v>301</v>
      </c>
      <c r="C2082" s="21" t="s">
        <v>167</v>
      </c>
      <c r="D2082" s="45" t="s">
        <v>420</v>
      </c>
      <c r="E2082" s="20">
        <v>118</v>
      </c>
      <c r="F2082" s="20">
        <v>2018</v>
      </c>
      <c r="G2082" s="20">
        <v>4</v>
      </c>
      <c r="H2082" s="20" t="s">
        <v>265</v>
      </c>
      <c r="I2082" s="20" t="s">
        <v>46</v>
      </c>
      <c r="J2082" s="20">
        <v>12</v>
      </c>
      <c r="K2082" s="37">
        <v>460932.91499999998</v>
      </c>
      <c r="L2082" s="37">
        <v>95930.16</v>
      </c>
      <c r="M2082" s="37">
        <v>79530.149999999994</v>
      </c>
      <c r="N2082" s="37">
        <v>78220.099000000002</v>
      </c>
      <c r="O2082" s="37">
        <v>251907.625</v>
      </c>
      <c r="P2082" s="37">
        <v>4224311.2709999997</v>
      </c>
      <c r="Q2082" s="37">
        <v>1638021.9450000001</v>
      </c>
      <c r="R2082" s="35">
        <v>2500000</v>
      </c>
    </row>
    <row r="2083" spans="1:18" ht="13.5" customHeight="1">
      <c r="A2083" s="20">
        <v>2079</v>
      </c>
      <c r="B2083" s="45" t="s">
        <v>301</v>
      </c>
      <c r="C2083" s="21" t="s">
        <v>167</v>
      </c>
      <c r="D2083" s="45" t="s">
        <v>420</v>
      </c>
      <c r="E2083" s="20">
        <v>118</v>
      </c>
      <c r="F2083" s="20">
        <v>2019</v>
      </c>
      <c r="G2083" s="20">
        <v>1</v>
      </c>
      <c r="H2083" s="20" t="s">
        <v>277</v>
      </c>
      <c r="I2083" s="20" t="s">
        <v>43</v>
      </c>
      <c r="J2083" s="20">
        <v>3</v>
      </c>
      <c r="K2083" s="37">
        <v>125079.988</v>
      </c>
      <c r="L2083" s="37">
        <v>33253.159</v>
      </c>
      <c r="M2083" s="37">
        <v>33253.159</v>
      </c>
      <c r="N2083" s="37">
        <v>33253.159</v>
      </c>
      <c r="O2083" s="37">
        <v>252168.932</v>
      </c>
      <c r="P2083" s="37">
        <v>4016034.2519999999</v>
      </c>
      <c r="Q2083" s="37">
        <v>1396491.767</v>
      </c>
      <c r="R2083" s="35">
        <v>2500000</v>
      </c>
    </row>
    <row r="2084" spans="1:18" ht="13.5" customHeight="1">
      <c r="A2084" s="20">
        <v>2080</v>
      </c>
      <c r="B2084" s="45" t="s">
        <v>301</v>
      </c>
      <c r="C2084" s="21" t="s">
        <v>167</v>
      </c>
      <c r="D2084" s="45" t="s">
        <v>420</v>
      </c>
      <c r="E2084" s="20">
        <v>118</v>
      </c>
      <c r="F2084" s="20">
        <v>2019</v>
      </c>
      <c r="G2084" s="20">
        <v>2</v>
      </c>
      <c r="H2084" s="20" t="s">
        <v>278</v>
      </c>
      <c r="I2084" s="20" t="s">
        <v>44</v>
      </c>
      <c r="J2084" s="20">
        <v>6</v>
      </c>
      <c r="K2084" s="37">
        <v>247144</v>
      </c>
      <c r="L2084" s="37">
        <v>62649</v>
      </c>
      <c r="M2084" s="37">
        <v>62649</v>
      </c>
      <c r="N2084" s="37">
        <v>62649</v>
      </c>
      <c r="O2084" s="37">
        <v>243058</v>
      </c>
      <c r="P2084" s="37">
        <v>4451632</v>
      </c>
      <c r="Q2084" s="37">
        <v>1807102</v>
      </c>
      <c r="R2084" s="37">
        <v>2500000</v>
      </c>
    </row>
    <row r="2085" spans="1:18" ht="13.5" customHeight="1">
      <c r="A2085" s="20">
        <v>2081</v>
      </c>
      <c r="B2085" s="45" t="s">
        <v>301</v>
      </c>
      <c r="C2085" s="21" t="s">
        <v>167</v>
      </c>
      <c r="D2085" s="45" t="s">
        <v>420</v>
      </c>
      <c r="E2085" s="20">
        <v>118</v>
      </c>
      <c r="F2085" s="20">
        <v>2019</v>
      </c>
      <c r="G2085" s="20">
        <v>3</v>
      </c>
      <c r="H2085" s="20" t="s">
        <v>279</v>
      </c>
      <c r="I2085" s="20" t="s">
        <v>51</v>
      </c>
      <c r="J2085" s="20">
        <v>9</v>
      </c>
      <c r="K2085" s="37">
        <v>367340.174</v>
      </c>
      <c r="L2085" s="37">
        <v>65989.362999999998</v>
      </c>
      <c r="M2085" s="37">
        <v>65989.362999999998</v>
      </c>
      <c r="N2085" s="37">
        <v>65989.362999999998</v>
      </c>
      <c r="O2085" s="37">
        <v>249476.82</v>
      </c>
      <c r="P2085" s="37">
        <v>4374168.6349999998</v>
      </c>
      <c r="Q2085" s="37">
        <v>1723530.0290000001</v>
      </c>
      <c r="R2085" s="37">
        <v>2500000</v>
      </c>
    </row>
    <row r="2086" spans="1:18" ht="13.5" customHeight="1">
      <c r="A2086" s="20">
        <v>2082</v>
      </c>
      <c r="B2086" s="45" t="s">
        <v>301</v>
      </c>
      <c r="C2086" s="21" t="s">
        <v>167</v>
      </c>
      <c r="D2086" s="45" t="s">
        <v>420</v>
      </c>
      <c r="E2086" s="20">
        <v>118</v>
      </c>
      <c r="F2086" s="20">
        <v>2019</v>
      </c>
      <c r="G2086" s="20">
        <v>4</v>
      </c>
      <c r="H2086" s="20" t="s">
        <v>281</v>
      </c>
      <c r="I2086" s="20" t="s">
        <v>46</v>
      </c>
      <c r="J2086" s="20">
        <v>12</v>
      </c>
      <c r="K2086" s="37">
        <v>500955.75699999998</v>
      </c>
      <c r="L2086" s="37">
        <v>54909.894999999997</v>
      </c>
      <c r="M2086" s="37">
        <v>54909.894999999997</v>
      </c>
      <c r="N2086" s="37">
        <v>54909.894999999997</v>
      </c>
      <c r="O2086" s="37">
        <v>14880.365</v>
      </c>
      <c r="P2086" s="37">
        <v>4513071.6380000003</v>
      </c>
      <c r="Q2086" s="37">
        <v>1886639.4809999999</v>
      </c>
      <c r="R2086" s="37">
        <v>2500000</v>
      </c>
    </row>
    <row r="2087" spans="1:18" ht="13.5" customHeight="1">
      <c r="A2087" s="20">
        <v>2083</v>
      </c>
      <c r="B2087" s="45" t="s">
        <v>301</v>
      </c>
      <c r="C2087" s="21" t="s">
        <v>167</v>
      </c>
      <c r="D2087" s="45" t="s">
        <v>420</v>
      </c>
      <c r="E2087" s="20">
        <v>118</v>
      </c>
      <c r="F2087" s="46">
        <v>2020</v>
      </c>
      <c r="G2087" s="46">
        <v>1</v>
      </c>
      <c r="H2087" s="47" t="s">
        <v>309</v>
      </c>
      <c r="I2087" s="47" t="s">
        <v>43</v>
      </c>
      <c r="J2087" s="46">
        <v>3</v>
      </c>
      <c r="K2087" s="37">
        <v>114387.076</v>
      </c>
      <c r="L2087" s="37">
        <v>27838.52</v>
      </c>
      <c r="M2087" s="37">
        <v>27838.52</v>
      </c>
      <c r="N2087" s="37">
        <v>27838.52</v>
      </c>
      <c r="O2087" s="37">
        <v>218717.7</v>
      </c>
      <c r="P2087" s="37">
        <v>4428896.5880000005</v>
      </c>
      <c r="Q2087" s="37">
        <v>1778404.11</v>
      </c>
      <c r="R2087" s="37">
        <v>2500000</v>
      </c>
    </row>
    <row r="2088" spans="1:18" ht="13.5" customHeight="1">
      <c r="A2088" s="20">
        <v>2084</v>
      </c>
      <c r="B2088" s="45" t="s">
        <v>301</v>
      </c>
      <c r="C2088" s="21" t="s">
        <v>167</v>
      </c>
      <c r="D2088" s="45" t="s">
        <v>420</v>
      </c>
      <c r="E2088" s="20">
        <v>118</v>
      </c>
      <c r="F2088" s="46">
        <v>2020</v>
      </c>
      <c r="G2088" s="46">
        <v>2</v>
      </c>
      <c r="H2088" s="47" t="s">
        <v>310</v>
      </c>
      <c r="I2088" s="47" t="s">
        <v>44</v>
      </c>
      <c r="J2088" s="46">
        <v>6</v>
      </c>
      <c r="K2088" s="37">
        <v>231369.21299999999</v>
      </c>
      <c r="L2088" s="37">
        <v>41493.072999999997</v>
      </c>
      <c r="M2088" s="37">
        <v>41493.072999999997</v>
      </c>
      <c r="N2088" s="37">
        <v>41493.072999999997</v>
      </c>
      <c r="O2088" s="37">
        <v>268164.11800000002</v>
      </c>
      <c r="P2088" s="37">
        <v>4668164.523</v>
      </c>
      <c r="Q2088" s="37">
        <v>1987378.6</v>
      </c>
      <c r="R2088" s="37">
        <v>2500000</v>
      </c>
    </row>
    <row r="2089" spans="1:18" ht="13.5" customHeight="1">
      <c r="A2089" s="20">
        <v>2085</v>
      </c>
      <c r="B2089" s="45" t="s">
        <v>301</v>
      </c>
      <c r="C2089" s="21" t="s">
        <v>167</v>
      </c>
      <c r="D2089" s="45" t="s">
        <v>420</v>
      </c>
      <c r="E2089" s="20">
        <v>118</v>
      </c>
      <c r="F2089" s="46">
        <v>2020</v>
      </c>
      <c r="G2089" s="46">
        <v>3</v>
      </c>
      <c r="H2089" s="47" t="s">
        <v>311</v>
      </c>
      <c r="I2089" s="47" t="s">
        <v>51</v>
      </c>
      <c r="J2089" s="46">
        <v>9</v>
      </c>
      <c r="K2089" s="37">
        <v>423085.61599999998</v>
      </c>
      <c r="L2089" s="37">
        <v>112922.984</v>
      </c>
      <c r="M2089" s="37">
        <v>112922.984</v>
      </c>
      <c r="N2089" s="37">
        <v>112922.984</v>
      </c>
      <c r="O2089" s="37">
        <v>266934.80200000003</v>
      </c>
      <c r="P2089" s="37">
        <v>5357432.6720000003</v>
      </c>
      <c r="Q2089" s="37">
        <v>2605216.7889999999</v>
      </c>
      <c r="R2089" s="37">
        <v>2500000</v>
      </c>
    </row>
    <row r="2090" spans="1:18" ht="13.5" customHeight="1">
      <c r="A2090" s="20">
        <v>2086</v>
      </c>
      <c r="B2090" s="45" t="s">
        <v>292</v>
      </c>
      <c r="C2090" s="44" t="s">
        <v>33</v>
      </c>
      <c r="D2090" s="45" t="s">
        <v>421</v>
      </c>
      <c r="E2090" s="20">
        <v>119</v>
      </c>
      <c r="F2090" s="20">
        <v>2015</v>
      </c>
      <c r="G2090" s="20">
        <v>1</v>
      </c>
      <c r="H2090" s="20" t="s">
        <v>202</v>
      </c>
      <c r="I2090" s="54" t="s">
        <v>48</v>
      </c>
      <c r="J2090" s="20">
        <v>3</v>
      </c>
      <c r="K2090" s="35">
        <v>14953066</v>
      </c>
      <c r="L2090" s="35">
        <v>546792</v>
      </c>
      <c r="M2090" s="35">
        <v>427851</v>
      </c>
      <c r="N2090" s="35">
        <v>427851</v>
      </c>
      <c r="O2090" s="35">
        <v>25167272</v>
      </c>
      <c r="P2090" s="35">
        <v>67387821</v>
      </c>
      <c r="Q2090" s="35">
        <v>23287526</v>
      </c>
      <c r="R2090" s="35">
        <v>1985238</v>
      </c>
    </row>
    <row r="2091" spans="1:18" ht="13.5" customHeight="1">
      <c r="A2091" s="20">
        <v>2087</v>
      </c>
      <c r="B2091" s="45" t="s">
        <v>292</v>
      </c>
      <c r="C2091" s="44" t="s">
        <v>33</v>
      </c>
      <c r="D2091" s="45" t="s">
        <v>421</v>
      </c>
      <c r="E2091" s="20">
        <v>119</v>
      </c>
      <c r="F2091" s="20">
        <v>2015</v>
      </c>
      <c r="G2091" s="20">
        <v>2</v>
      </c>
      <c r="H2091" s="20" t="s">
        <v>203</v>
      </c>
      <c r="I2091" s="54" t="s">
        <v>49</v>
      </c>
      <c r="J2091" s="20">
        <v>6</v>
      </c>
      <c r="K2091" s="35">
        <v>30619841</v>
      </c>
      <c r="L2091" s="35">
        <v>1152589</v>
      </c>
      <c r="M2091" s="35">
        <v>779452</v>
      </c>
      <c r="N2091" s="35">
        <v>779452</v>
      </c>
      <c r="O2091" s="35">
        <v>25571525</v>
      </c>
      <c r="P2091" s="35">
        <v>72817272</v>
      </c>
      <c r="Q2091" s="35">
        <v>30760361</v>
      </c>
      <c r="R2091" s="35">
        <v>1985238</v>
      </c>
    </row>
    <row r="2092" spans="1:18" ht="13.5" customHeight="1">
      <c r="A2092" s="20">
        <v>2088</v>
      </c>
      <c r="B2092" s="45" t="s">
        <v>292</v>
      </c>
      <c r="C2092" s="44" t="s">
        <v>33</v>
      </c>
      <c r="D2092" s="45" t="s">
        <v>421</v>
      </c>
      <c r="E2092" s="20">
        <v>119</v>
      </c>
      <c r="F2092" s="20">
        <v>2015</v>
      </c>
      <c r="G2092" s="20">
        <v>3</v>
      </c>
      <c r="H2092" s="20" t="s">
        <v>204</v>
      </c>
      <c r="I2092" s="54" t="s">
        <v>47</v>
      </c>
      <c r="J2092" s="20">
        <v>9</v>
      </c>
      <c r="K2092" s="35">
        <v>52889656</v>
      </c>
      <c r="L2092" s="35">
        <v>3991924</v>
      </c>
      <c r="M2092" s="35">
        <v>2787409</v>
      </c>
      <c r="N2092" s="35">
        <v>2787409</v>
      </c>
      <c r="O2092" s="35">
        <v>24115911</v>
      </c>
      <c r="P2092" s="35">
        <v>67849384</v>
      </c>
      <c r="Q2092" s="35">
        <v>25166222</v>
      </c>
      <c r="R2092" s="35">
        <v>1985238</v>
      </c>
    </row>
    <row r="2093" spans="1:18" ht="13.5" customHeight="1">
      <c r="A2093" s="20">
        <v>2089</v>
      </c>
      <c r="B2093" s="45" t="s">
        <v>292</v>
      </c>
      <c r="C2093" s="44" t="s">
        <v>33</v>
      </c>
      <c r="D2093" s="45" t="s">
        <v>421</v>
      </c>
      <c r="E2093" s="20">
        <v>119</v>
      </c>
      <c r="F2093" s="20">
        <v>2015</v>
      </c>
      <c r="G2093" s="20">
        <v>4</v>
      </c>
      <c r="H2093" s="20" t="s">
        <v>205</v>
      </c>
      <c r="I2093" s="54" t="s">
        <v>13</v>
      </c>
      <c r="J2093" s="20">
        <v>12</v>
      </c>
      <c r="K2093" s="35">
        <v>73126070</v>
      </c>
      <c r="L2093" s="35">
        <v>6556814</v>
      </c>
      <c r="M2093" s="35">
        <v>4570787</v>
      </c>
      <c r="N2093" s="35">
        <v>4570787</v>
      </c>
      <c r="O2093" s="35">
        <v>25217847</v>
      </c>
      <c r="P2093" s="35">
        <v>67387914</v>
      </c>
      <c r="Q2093" s="35">
        <v>23715470</v>
      </c>
      <c r="R2093" s="35">
        <v>1985238</v>
      </c>
    </row>
    <row r="2094" spans="1:18" ht="13.5" customHeight="1">
      <c r="A2094" s="20">
        <v>2090</v>
      </c>
      <c r="B2094" s="45" t="s">
        <v>292</v>
      </c>
      <c r="C2094" s="44" t="s">
        <v>33</v>
      </c>
      <c r="D2094" s="45" t="s">
        <v>421</v>
      </c>
      <c r="E2094" s="20">
        <v>119</v>
      </c>
      <c r="F2094" s="20">
        <v>2016</v>
      </c>
      <c r="G2094" s="20">
        <v>1</v>
      </c>
      <c r="H2094" s="20" t="s">
        <v>206</v>
      </c>
      <c r="I2094" s="54" t="s">
        <v>48</v>
      </c>
      <c r="J2094" s="20">
        <v>3</v>
      </c>
      <c r="K2094" s="35">
        <v>16752793</v>
      </c>
      <c r="L2094" s="35">
        <v>-2431123</v>
      </c>
      <c r="M2094" s="35">
        <v>-1585742</v>
      </c>
      <c r="N2094" s="35"/>
      <c r="O2094" s="35">
        <v>26484964</v>
      </c>
      <c r="P2094" s="35">
        <v>79858153</v>
      </c>
      <c r="Q2094" s="35">
        <v>38040925</v>
      </c>
      <c r="R2094" s="35">
        <v>1985238</v>
      </c>
    </row>
    <row r="2095" spans="1:18" ht="13.5" customHeight="1">
      <c r="A2095" s="20">
        <v>2091</v>
      </c>
      <c r="B2095" s="45" t="s">
        <v>292</v>
      </c>
      <c r="C2095" s="44" t="s">
        <v>33</v>
      </c>
      <c r="D2095" s="45" t="s">
        <v>421</v>
      </c>
      <c r="E2095" s="20">
        <v>119</v>
      </c>
      <c r="F2095" s="20">
        <v>2016</v>
      </c>
      <c r="G2095" s="20">
        <v>2</v>
      </c>
      <c r="H2095" s="20" t="s">
        <v>207</v>
      </c>
      <c r="I2095" s="54" t="s">
        <v>49</v>
      </c>
      <c r="J2095" s="20">
        <v>6</v>
      </c>
      <c r="K2095" s="35">
        <v>33302157</v>
      </c>
      <c r="L2095" s="35">
        <v>-425177</v>
      </c>
      <c r="M2095" s="35">
        <v>-288950</v>
      </c>
      <c r="N2095" s="35"/>
      <c r="O2095" s="35">
        <v>26854677</v>
      </c>
      <c r="P2095" s="35">
        <v>87901072</v>
      </c>
      <c r="Q2095" s="35">
        <v>46736742</v>
      </c>
      <c r="R2095" s="35">
        <v>1985238</v>
      </c>
    </row>
    <row r="2096" spans="1:18" ht="13.5" customHeight="1">
      <c r="A2096" s="20">
        <v>2092</v>
      </c>
      <c r="B2096" s="45" t="s">
        <v>292</v>
      </c>
      <c r="C2096" s="44" t="s">
        <v>33</v>
      </c>
      <c r="D2096" s="45" t="s">
        <v>421</v>
      </c>
      <c r="E2096" s="20">
        <v>119</v>
      </c>
      <c r="F2096" s="20">
        <v>2016</v>
      </c>
      <c r="G2096" s="20">
        <v>3</v>
      </c>
      <c r="H2096" s="20" t="s">
        <v>208</v>
      </c>
      <c r="I2096" s="54" t="s">
        <v>47</v>
      </c>
      <c r="J2096" s="20">
        <v>9</v>
      </c>
      <c r="K2096" s="35">
        <v>50656895</v>
      </c>
      <c r="L2096" s="35">
        <v>2139976</v>
      </c>
      <c r="M2096" s="35">
        <v>1647536</v>
      </c>
      <c r="N2096" s="35">
        <v>1647536</v>
      </c>
      <c r="O2096" s="35">
        <v>25767906</v>
      </c>
      <c r="P2096" s="35">
        <v>76030703</v>
      </c>
      <c r="Q2096" s="35">
        <v>33105708</v>
      </c>
      <c r="R2096" s="35">
        <v>1985238</v>
      </c>
    </row>
    <row r="2097" spans="1:18" ht="13.5" customHeight="1">
      <c r="A2097" s="20">
        <v>2093</v>
      </c>
      <c r="B2097" s="45" t="s">
        <v>292</v>
      </c>
      <c r="C2097" s="44" t="s">
        <v>33</v>
      </c>
      <c r="D2097" s="45" t="s">
        <v>421</v>
      </c>
      <c r="E2097" s="20">
        <v>119</v>
      </c>
      <c r="F2097" s="20">
        <v>2016</v>
      </c>
      <c r="G2097" s="20">
        <v>4</v>
      </c>
      <c r="H2097" s="20" t="s">
        <v>209</v>
      </c>
      <c r="I2097" s="20" t="s">
        <v>13</v>
      </c>
      <c r="J2097" s="20">
        <v>12</v>
      </c>
      <c r="K2097" s="35">
        <v>69527537</v>
      </c>
      <c r="L2097" s="35">
        <v>3148196</v>
      </c>
      <c r="M2097" s="35">
        <v>2129689</v>
      </c>
      <c r="N2097" s="35">
        <v>2129689</v>
      </c>
      <c r="O2097" s="35">
        <v>26504924</v>
      </c>
      <c r="P2097" s="35">
        <v>74430174</v>
      </c>
      <c r="Q2097" s="35">
        <v>31027204</v>
      </c>
      <c r="R2097" s="35">
        <v>1985238</v>
      </c>
    </row>
    <row r="2098" spans="1:18" ht="13.5" customHeight="1">
      <c r="A2098" s="20">
        <v>2094</v>
      </c>
      <c r="B2098" s="45" t="s">
        <v>292</v>
      </c>
      <c r="C2098" s="44" t="s">
        <v>33</v>
      </c>
      <c r="D2098" s="45" t="s">
        <v>421</v>
      </c>
      <c r="E2098" s="20">
        <v>119</v>
      </c>
      <c r="F2098" s="20">
        <v>2017</v>
      </c>
      <c r="G2098" s="20">
        <v>1</v>
      </c>
      <c r="H2098" s="20" t="s">
        <v>210</v>
      </c>
      <c r="I2098" s="20" t="s">
        <v>48</v>
      </c>
      <c r="J2098" s="20">
        <v>3</v>
      </c>
      <c r="K2098" s="35">
        <v>18542640</v>
      </c>
      <c r="L2098" s="35">
        <v>-181005</v>
      </c>
      <c r="M2098" s="35">
        <v>-123083</v>
      </c>
      <c r="N2098" s="35"/>
      <c r="O2098" s="35">
        <v>28341951</v>
      </c>
      <c r="P2098" s="35">
        <v>81136462</v>
      </c>
      <c r="Q2098" s="35">
        <v>36121669</v>
      </c>
      <c r="R2098" s="35">
        <v>1985238</v>
      </c>
    </row>
    <row r="2099" spans="1:18" ht="13.5" customHeight="1">
      <c r="A2099" s="20">
        <v>2095</v>
      </c>
      <c r="B2099" s="45" t="s">
        <v>292</v>
      </c>
      <c r="C2099" s="44" t="s">
        <v>33</v>
      </c>
      <c r="D2099" s="45" t="s">
        <v>421</v>
      </c>
      <c r="E2099" s="20">
        <v>119</v>
      </c>
      <c r="F2099" s="20">
        <v>2017</v>
      </c>
      <c r="G2099" s="20">
        <v>2</v>
      </c>
      <c r="H2099" s="20" t="s">
        <v>212</v>
      </c>
      <c r="I2099" s="20" t="s">
        <v>49</v>
      </c>
      <c r="J2099" s="20">
        <v>6</v>
      </c>
      <c r="K2099" s="35">
        <v>41123055</v>
      </c>
      <c r="L2099" s="35">
        <v>868683</v>
      </c>
      <c r="M2099" s="35">
        <v>589555</v>
      </c>
      <c r="N2099" s="35"/>
      <c r="O2099" s="35">
        <v>28290671</v>
      </c>
      <c r="P2099" s="35">
        <v>82879746</v>
      </c>
      <c r="Q2099" s="35">
        <v>38888207</v>
      </c>
      <c r="R2099" s="35">
        <v>1985238</v>
      </c>
    </row>
    <row r="2100" spans="1:18" ht="13.5" customHeight="1">
      <c r="A2100" s="20">
        <v>2096</v>
      </c>
      <c r="B2100" s="45" t="s">
        <v>292</v>
      </c>
      <c r="C2100" s="44" t="s">
        <v>33</v>
      </c>
      <c r="D2100" s="45" t="s">
        <v>421</v>
      </c>
      <c r="E2100" s="20">
        <v>119</v>
      </c>
      <c r="F2100" s="20">
        <v>2017</v>
      </c>
      <c r="G2100" s="20">
        <v>3</v>
      </c>
      <c r="H2100" s="20" t="s">
        <v>213</v>
      </c>
      <c r="I2100" s="20" t="s">
        <v>47</v>
      </c>
      <c r="J2100" s="20">
        <v>3</v>
      </c>
      <c r="K2100" s="35">
        <v>57149867</v>
      </c>
      <c r="L2100" s="35">
        <v>2354946</v>
      </c>
      <c r="M2100" s="35">
        <v>1601363</v>
      </c>
      <c r="N2100" s="35"/>
      <c r="O2100" s="35">
        <v>26961334</v>
      </c>
      <c r="P2100" s="35">
        <v>94252993</v>
      </c>
      <c r="Q2100" s="35">
        <v>51200350</v>
      </c>
      <c r="R2100" s="35">
        <v>1985238</v>
      </c>
    </row>
    <row r="2101" spans="1:18" ht="13.5" customHeight="1">
      <c r="A2101" s="20">
        <v>2097</v>
      </c>
      <c r="B2101" s="45" t="s">
        <v>292</v>
      </c>
      <c r="C2101" s="44" t="s">
        <v>33</v>
      </c>
      <c r="D2101" s="45" t="s">
        <v>421</v>
      </c>
      <c r="E2101" s="20">
        <v>119</v>
      </c>
      <c r="F2101" s="20">
        <v>2017</v>
      </c>
      <c r="G2101" s="20">
        <v>4</v>
      </c>
      <c r="H2101" s="20" t="s">
        <v>211</v>
      </c>
      <c r="I2101" s="20" t="s">
        <v>13</v>
      </c>
      <c r="J2101" s="20">
        <v>12</v>
      </c>
      <c r="K2101" s="35">
        <v>78215660</v>
      </c>
      <c r="L2101" s="35">
        <v>4811169</v>
      </c>
      <c r="M2101" s="35">
        <v>3686597</v>
      </c>
      <c r="N2101" s="35">
        <v>3686597</v>
      </c>
      <c r="O2101" s="35">
        <v>28514265</v>
      </c>
      <c r="P2101" s="35">
        <v>90087525</v>
      </c>
      <c r="Q2101" s="35">
        <v>44949848</v>
      </c>
      <c r="R2101" s="35">
        <v>1985238</v>
      </c>
    </row>
    <row r="2102" spans="1:18" ht="13.5" customHeight="1">
      <c r="A2102" s="20">
        <v>2098</v>
      </c>
      <c r="B2102" s="45" t="s">
        <v>292</v>
      </c>
      <c r="C2102" s="44" t="s">
        <v>33</v>
      </c>
      <c r="D2102" s="45" t="s">
        <v>421</v>
      </c>
      <c r="E2102" s="20">
        <v>119</v>
      </c>
      <c r="F2102" s="20">
        <v>2018</v>
      </c>
      <c r="G2102" s="20">
        <v>1</v>
      </c>
      <c r="H2102" s="20" t="s">
        <v>257</v>
      </c>
      <c r="I2102" s="20" t="s">
        <v>48</v>
      </c>
      <c r="J2102" s="20">
        <v>3</v>
      </c>
      <c r="K2102" s="37">
        <v>15895583</v>
      </c>
      <c r="L2102" s="37">
        <v>-204638</v>
      </c>
      <c r="M2102" s="37">
        <v>-204638</v>
      </c>
      <c r="N2102" s="37">
        <v>-204638</v>
      </c>
      <c r="O2102" s="37">
        <v>27498182</v>
      </c>
      <c r="P2102" s="37">
        <v>85295499</v>
      </c>
      <c r="Q2102" s="37">
        <v>40391548</v>
      </c>
      <c r="R2102" s="37">
        <v>1985238</v>
      </c>
    </row>
    <row r="2103" spans="1:18" ht="13.5" customHeight="1">
      <c r="A2103" s="20">
        <v>2099</v>
      </c>
      <c r="B2103" s="45" t="s">
        <v>292</v>
      </c>
      <c r="C2103" s="44" t="s">
        <v>33</v>
      </c>
      <c r="D2103" s="45" t="s">
        <v>421</v>
      </c>
      <c r="E2103" s="20">
        <v>119</v>
      </c>
      <c r="F2103" s="20">
        <v>2018</v>
      </c>
      <c r="G2103" s="20">
        <v>4</v>
      </c>
      <c r="H2103" s="20" t="s">
        <v>265</v>
      </c>
      <c r="I2103" s="20" t="s">
        <v>13</v>
      </c>
      <c r="J2103" s="20">
        <v>12</v>
      </c>
      <c r="K2103" s="37">
        <v>80552808</v>
      </c>
      <c r="L2103" s="37">
        <v>2313509</v>
      </c>
      <c r="M2103" s="37">
        <v>1927120</v>
      </c>
      <c r="N2103" s="37">
        <v>1927120</v>
      </c>
      <c r="O2103" s="37">
        <v>28430329</v>
      </c>
      <c r="P2103" s="37">
        <v>88615970</v>
      </c>
      <c r="Q2103" s="37">
        <v>43507381</v>
      </c>
      <c r="R2103" s="37">
        <v>1985238</v>
      </c>
    </row>
    <row r="2104" spans="1:18" ht="13.5" customHeight="1">
      <c r="A2104" s="20">
        <v>2100</v>
      </c>
      <c r="B2104" s="45" t="s">
        <v>292</v>
      </c>
      <c r="C2104" s="44" t="s">
        <v>33</v>
      </c>
      <c r="D2104" s="45" t="s">
        <v>421</v>
      </c>
      <c r="E2104" s="20">
        <v>119</v>
      </c>
      <c r="F2104" s="20">
        <v>2019</v>
      </c>
      <c r="G2104" s="20">
        <v>1</v>
      </c>
      <c r="H2104" s="20" t="s">
        <v>277</v>
      </c>
      <c r="I2104" s="20" t="s">
        <v>48</v>
      </c>
      <c r="J2104" s="20">
        <v>3</v>
      </c>
      <c r="K2104" s="37">
        <v>15808350</v>
      </c>
      <c r="L2104" s="37">
        <v>-1095817</v>
      </c>
      <c r="M2104" s="37">
        <v>-1095817</v>
      </c>
      <c r="N2104" s="37"/>
      <c r="O2104" s="37">
        <v>27552841</v>
      </c>
      <c r="P2104" s="37">
        <v>77856535</v>
      </c>
      <c r="Q2104" s="37">
        <v>33200064</v>
      </c>
      <c r="R2104" s="37">
        <v>1985238</v>
      </c>
    </row>
    <row r="2105" spans="1:18" ht="13.5" customHeight="1">
      <c r="A2105" s="20">
        <v>2101</v>
      </c>
      <c r="B2105" s="45" t="s">
        <v>292</v>
      </c>
      <c r="C2105" s="44" t="s">
        <v>33</v>
      </c>
      <c r="D2105" s="45" t="s">
        <v>421</v>
      </c>
      <c r="E2105" s="20">
        <v>119</v>
      </c>
      <c r="F2105" s="20">
        <v>2019</v>
      </c>
      <c r="G2105" s="20">
        <v>2</v>
      </c>
      <c r="H2105" s="20" t="s">
        <v>278</v>
      </c>
      <c r="I2105" s="20" t="s">
        <v>49</v>
      </c>
      <c r="J2105" s="20">
        <v>6</v>
      </c>
      <c r="K2105" s="37">
        <v>33947133</v>
      </c>
      <c r="L2105" s="37">
        <v>-1580277</v>
      </c>
      <c r="M2105" s="37">
        <v>-1580277</v>
      </c>
      <c r="N2105" s="37">
        <v>-1580277</v>
      </c>
      <c r="O2105" s="37">
        <v>27210700</v>
      </c>
      <c r="P2105" s="37">
        <v>78524480</v>
      </c>
      <c r="Q2105" s="37">
        <v>34787916</v>
      </c>
      <c r="R2105" s="37">
        <v>1985238</v>
      </c>
    </row>
    <row r="2106" spans="1:18" ht="13.5" customHeight="1">
      <c r="A2106" s="20">
        <v>2102</v>
      </c>
      <c r="B2106" s="45" t="s">
        <v>292</v>
      </c>
      <c r="C2106" s="44" t="s">
        <v>33</v>
      </c>
      <c r="D2106" s="45" t="s">
        <v>421</v>
      </c>
      <c r="E2106" s="20">
        <v>119</v>
      </c>
      <c r="F2106" s="20">
        <v>2019</v>
      </c>
      <c r="G2106" s="20">
        <v>3</v>
      </c>
      <c r="H2106" s="20" t="s">
        <v>279</v>
      </c>
      <c r="I2106" s="20" t="s">
        <v>47</v>
      </c>
      <c r="J2106" s="20">
        <v>9</v>
      </c>
      <c r="K2106" s="37">
        <v>55070357</v>
      </c>
      <c r="L2106" s="37">
        <v>936243</v>
      </c>
      <c r="M2106" s="37">
        <v>807143</v>
      </c>
      <c r="N2106" s="37"/>
      <c r="O2106" s="37">
        <v>27520001</v>
      </c>
      <c r="P2106" s="37">
        <v>81527383</v>
      </c>
      <c r="Q2106" s="37">
        <v>36207223</v>
      </c>
      <c r="R2106" s="37">
        <v>1985238</v>
      </c>
    </row>
    <row r="2107" spans="1:18" ht="13.5" customHeight="1">
      <c r="A2107" s="20">
        <v>2103</v>
      </c>
      <c r="B2107" s="45" t="s">
        <v>292</v>
      </c>
      <c r="C2107" s="44" t="s">
        <v>33</v>
      </c>
      <c r="D2107" s="45" t="s">
        <v>421</v>
      </c>
      <c r="E2107" s="20">
        <v>119</v>
      </c>
      <c r="F2107" s="20">
        <v>2019</v>
      </c>
      <c r="G2107" s="20">
        <v>4</v>
      </c>
      <c r="H2107" s="20" t="s">
        <v>281</v>
      </c>
      <c r="I2107" s="20" t="s">
        <v>13</v>
      </c>
      <c r="J2107" s="20">
        <v>12</v>
      </c>
      <c r="K2107" s="37">
        <v>74336468</v>
      </c>
      <c r="L2107" s="37">
        <v>1942447</v>
      </c>
      <c r="M2107" s="37">
        <v>1155851</v>
      </c>
      <c r="N2107" s="37">
        <v>1155851</v>
      </c>
      <c r="O2107" s="37">
        <v>27340861</v>
      </c>
      <c r="P2107" s="37">
        <v>79936740</v>
      </c>
      <c r="Q2107" s="37">
        <v>34184452</v>
      </c>
      <c r="R2107" s="37">
        <v>1985238</v>
      </c>
    </row>
    <row r="2108" spans="1:18" ht="13.5" customHeight="1">
      <c r="A2108" s="20">
        <v>2104</v>
      </c>
      <c r="B2108" s="45" t="s">
        <v>302</v>
      </c>
      <c r="C2108" s="44" t="s">
        <v>34</v>
      </c>
      <c r="D2108" s="45" t="s">
        <v>422</v>
      </c>
      <c r="E2108" s="20">
        <v>120</v>
      </c>
      <c r="F2108" s="20">
        <v>2015</v>
      </c>
      <c r="G2108" s="20">
        <v>1</v>
      </c>
      <c r="H2108" s="20" t="s">
        <v>202</v>
      </c>
      <c r="I2108" s="54" t="s">
        <v>43</v>
      </c>
      <c r="J2108" s="20">
        <v>3</v>
      </c>
      <c r="K2108" s="35">
        <v>697804</v>
      </c>
      <c r="L2108" s="35">
        <v>36254</v>
      </c>
      <c r="M2108" s="35">
        <v>36254</v>
      </c>
      <c r="N2108" s="35">
        <v>36254</v>
      </c>
      <c r="O2108" s="35">
        <v>241317</v>
      </c>
      <c r="P2108" s="35">
        <v>2591082</v>
      </c>
      <c r="Q2108" s="35">
        <v>880905</v>
      </c>
      <c r="R2108" s="35">
        <v>396457</v>
      </c>
    </row>
    <row r="2109" spans="1:18" ht="13.5" customHeight="1">
      <c r="A2109" s="20">
        <v>2105</v>
      </c>
      <c r="B2109" s="45" t="s">
        <v>302</v>
      </c>
      <c r="C2109" s="44" t="s">
        <v>34</v>
      </c>
      <c r="D2109" s="45" t="s">
        <v>422</v>
      </c>
      <c r="E2109" s="20">
        <v>120</v>
      </c>
      <c r="F2109" s="20">
        <v>2015</v>
      </c>
      <c r="G2109" s="20">
        <v>2</v>
      </c>
      <c r="H2109" s="20" t="s">
        <v>203</v>
      </c>
      <c r="I2109" s="54" t="s">
        <v>44</v>
      </c>
      <c r="J2109" s="20">
        <v>6</v>
      </c>
      <c r="K2109" s="35">
        <v>1444543</v>
      </c>
      <c r="L2109" s="35">
        <v>67977</v>
      </c>
      <c r="M2109" s="35">
        <v>67977</v>
      </c>
      <c r="N2109" s="35">
        <v>67977</v>
      </c>
      <c r="O2109" s="35">
        <v>278990</v>
      </c>
      <c r="P2109" s="35">
        <v>2870436</v>
      </c>
      <c r="Q2109" s="35">
        <v>1141018</v>
      </c>
      <c r="R2109" s="35">
        <v>396457</v>
      </c>
    </row>
    <row r="2110" spans="1:18" ht="13.5" customHeight="1">
      <c r="A2110" s="20">
        <v>2106</v>
      </c>
      <c r="B2110" s="45" t="s">
        <v>302</v>
      </c>
      <c r="C2110" s="44" t="s">
        <v>34</v>
      </c>
      <c r="D2110" s="45" t="s">
        <v>422</v>
      </c>
      <c r="E2110" s="20">
        <v>120</v>
      </c>
      <c r="F2110" s="20">
        <v>2015</v>
      </c>
      <c r="G2110" s="20">
        <v>3</v>
      </c>
      <c r="H2110" s="20" t="s">
        <v>204</v>
      </c>
      <c r="I2110" s="54" t="s">
        <v>51</v>
      </c>
      <c r="J2110" s="20">
        <v>9</v>
      </c>
      <c r="K2110" s="35">
        <v>1946102</v>
      </c>
      <c r="L2110" s="35">
        <v>58458</v>
      </c>
      <c r="M2110" s="35">
        <v>58458</v>
      </c>
      <c r="N2110" s="35">
        <v>58458</v>
      </c>
      <c r="O2110" s="35">
        <v>293832</v>
      </c>
      <c r="P2110" s="35">
        <v>2460551</v>
      </c>
      <c r="Q2110" s="35">
        <v>740652</v>
      </c>
      <c r="R2110" s="35">
        <v>396457</v>
      </c>
    </row>
    <row r="2111" spans="1:18" ht="13.5" customHeight="1">
      <c r="A2111" s="20">
        <v>2107</v>
      </c>
      <c r="B2111" s="45" t="s">
        <v>302</v>
      </c>
      <c r="C2111" s="44" t="s">
        <v>34</v>
      </c>
      <c r="D2111" s="45" t="s">
        <v>422</v>
      </c>
      <c r="E2111" s="20">
        <v>120</v>
      </c>
      <c r="F2111" s="20">
        <v>2015</v>
      </c>
      <c r="G2111" s="20">
        <v>4</v>
      </c>
      <c r="H2111" s="20" t="s">
        <v>205</v>
      </c>
      <c r="I2111" s="54" t="s">
        <v>46</v>
      </c>
      <c r="J2111" s="20">
        <v>12</v>
      </c>
      <c r="K2111" s="35">
        <v>3090076</v>
      </c>
      <c r="L2111" s="35">
        <v>135354</v>
      </c>
      <c r="M2111" s="35">
        <v>125574</v>
      </c>
      <c r="N2111" s="35">
        <v>125574</v>
      </c>
      <c r="O2111" s="35">
        <v>281587</v>
      </c>
      <c r="P2111" s="35">
        <v>2315817</v>
      </c>
      <c r="Q2111" s="35">
        <v>528803</v>
      </c>
      <c r="R2111" s="35">
        <v>396547</v>
      </c>
    </row>
    <row r="2112" spans="1:18" ht="13.5" customHeight="1">
      <c r="A2112" s="20">
        <v>2108</v>
      </c>
      <c r="B2112" s="45" t="s">
        <v>302</v>
      </c>
      <c r="C2112" s="44" t="s">
        <v>34</v>
      </c>
      <c r="D2112" s="45" t="s">
        <v>422</v>
      </c>
      <c r="E2112" s="20">
        <v>120</v>
      </c>
      <c r="F2112" s="20">
        <v>2016</v>
      </c>
      <c r="G2112" s="20">
        <v>1</v>
      </c>
      <c r="H2112" s="20" t="s">
        <v>206</v>
      </c>
      <c r="I2112" s="54" t="s">
        <v>43</v>
      </c>
      <c r="J2112" s="20">
        <v>3</v>
      </c>
      <c r="K2112" s="35">
        <v>716431</v>
      </c>
      <c r="L2112" s="35">
        <v>26255</v>
      </c>
      <c r="M2112" s="35">
        <v>17853</v>
      </c>
      <c r="N2112" s="35">
        <v>17853</v>
      </c>
      <c r="O2112" s="35">
        <v>291769.152</v>
      </c>
      <c r="P2112" s="35">
        <v>2354476.86</v>
      </c>
      <c r="Q2112" s="35">
        <v>549609.821</v>
      </c>
      <c r="R2112" s="35">
        <v>396457.13</v>
      </c>
    </row>
    <row r="2113" spans="1:18" ht="13.5" customHeight="1">
      <c r="A2113" s="20">
        <v>2109</v>
      </c>
      <c r="B2113" s="45" t="s">
        <v>302</v>
      </c>
      <c r="C2113" s="44" t="s">
        <v>34</v>
      </c>
      <c r="D2113" s="45" t="s">
        <v>422</v>
      </c>
      <c r="E2113" s="20">
        <v>120</v>
      </c>
      <c r="F2113" s="20">
        <v>2016</v>
      </c>
      <c r="G2113" s="20">
        <v>2</v>
      </c>
      <c r="H2113" s="20" t="s">
        <v>207</v>
      </c>
      <c r="I2113" s="54" t="s">
        <v>44</v>
      </c>
      <c r="J2113" s="20">
        <v>6</v>
      </c>
      <c r="K2113" s="35">
        <v>1297889</v>
      </c>
      <c r="L2113" s="35">
        <v>51131</v>
      </c>
      <c r="M2113" s="35">
        <v>34769</v>
      </c>
      <c r="N2113" s="35">
        <v>34769</v>
      </c>
      <c r="O2113" s="35">
        <v>300706</v>
      </c>
      <c r="P2113" s="35">
        <v>2228539</v>
      </c>
      <c r="Q2113" s="35">
        <v>446402</v>
      </c>
      <c r="R2113" s="35">
        <v>396457</v>
      </c>
    </row>
    <row r="2114" spans="1:18" ht="13.5" customHeight="1">
      <c r="A2114" s="20">
        <v>2110</v>
      </c>
      <c r="B2114" s="45" t="s">
        <v>302</v>
      </c>
      <c r="C2114" s="44" t="s">
        <v>34</v>
      </c>
      <c r="D2114" s="45" t="s">
        <v>422</v>
      </c>
      <c r="E2114" s="20">
        <v>120</v>
      </c>
      <c r="F2114" s="20">
        <v>2016</v>
      </c>
      <c r="G2114" s="20">
        <v>3</v>
      </c>
      <c r="H2114" s="20" t="s">
        <v>208</v>
      </c>
      <c r="I2114" s="54" t="s">
        <v>45</v>
      </c>
      <c r="J2114" s="20">
        <v>9</v>
      </c>
      <c r="K2114" s="35">
        <v>2067045</v>
      </c>
      <c r="L2114" s="35">
        <v>55144</v>
      </c>
      <c r="M2114" s="35">
        <v>37498</v>
      </c>
      <c r="N2114" s="35">
        <v>37498</v>
      </c>
      <c r="O2114" s="35">
        <v>308993</v>
      </c>
      <c r="P2114" s="35">
        <v>2635686</v>
      </c>
      <c r="Q2114" s="35">
        <v>396457</v>
      </c>
      <c r="R2114" s="35">
        <v>396457</v>
      </c>
    </row>
    <row r="2115" spans="1:18" ht="13.5" customHeight="1">
      <c r="A2115" s="20">
        <v>2111</v>
      </c>
      <c r="B2115" s="45" t="s">
        <v>302</v>
      </c>
      <c r="C2115" s="44" t="s">
        <v>34</v>
      </c>
      <c r="D2115" s="45" t="s">
        <v>422</v>
      </c>
      <c r="E2115" s="20">
        <v>120</v>
      </c>
      <c r="F2115" s="20">
        <v>2016</v>
      </c>
      <c r="G2115" s="20">
        <v>4</v>
      </c>
      <c r="H2115" s="20" t="s">
        <v>209</v>
      </c>
      <c r="I2115" s="20" t="s">
        <v>46</v>
      </c>
      <c r="J2115" s="20">
        <v>12</v>
      </c>
      <c r="K2115" s="35">
        <v>2895447</v>
      </c>
      <c r="L2115" s="35">
        <v>40139</v>
      </c>
      <c r="M2115" s="35">
        <v>21831</v>
      </c>
      <c r="N2115" s="35">
        <v>21831</v>
      </c>
      <c r="O2115" s="35">
        <v>310716</v>
      </c>
      <c r="P2115" s="35">
        <v>2440618</v>
      </c>
      <c r="Q2115" s="35">
        <v>671419</v>
      </c>
      <c r="R2115" s="35">
        <v>396457</v>
      </c>
    </row>
    <row r="2116" spans="1:18" ht="13.5" customHeight="1">
      <c r="A2116" s="20">
        <v>2112</v>
      </c>
      <c r="B2116" s="45" t="s">
        <v>302</v>
      </c>
      <c r="C2116" s="44" t="s">
        <v>34</v>
      </c>
      <c r="D2116" s="45" t="s">
        <v>422</v>
      </c>
      <c r="E2116" s="20">
        <v>120</v>
      </c>
      <c r="F2116" s="20">
        <v>2017</v>
      </c>
      <c r="G2116" s="20">
        <v>1</v>
      </c>
      <c r="H2116" s="20" t="s">
        <v>210</v>
      </c>
      <c r="I2116" s="20" t="s">
        <v>43</v>
      </c>
      <c r="J2116" s="20">
        <v>3</v>
      </c>
      <c r="K2116" s="35">
        <v>888193</v>
      </c>
      <c r="L2116" s="35">
        <v>16595</v>
      </c>
      <c r="M2116" s="35">
        <v>11284</v>
      </c>
      <c r="N2116" s="35">
        <v>11284</v>
      </c>
      <c r="O2116" s="35">
        <v>298388.70899999997</v>
      </c>
      <c r="P2116" s="35">
        <v>2699754.0329999998</v>
      </c>
      <c r="Q2116" s="35">
        <v>919269.95700000005</v>
      </c>
      <c r="R2116" s="35">
        <v>396457.13</v>
      </c>
    </row>
    <row r="2117" spans="1:18" ht="13.5" customHeight="1">
      <c r="A2117" s="20">
        <v>2113</v>
      </c>
      <c r="B2117" s="45" t="s">
        <v>302</v>
      </c>
      <c r="C2117" s="44" t="s">
        <v>34</v>
      </c>
      <c r="D2117" s="45" t="s">
        <v>422</v>
      </c>
      <c r="E2117" s="20">
        <v>120</v>
      </c>
      <c r="F2117" s="20">
        <v>2017</v>
      </c>
      <c r="G2117" s="20">
        <v>2</v>
      </c>
      <c r="H2117" s="20" t="s">
        <v>212</v>
      </c>
      <c r="I2117" s="20" t="s">
        <v>44</v>
      </c>
      <c r="J2117" s="20">
        <v>6</v>
      </c>
      <c r="K2117" s="35">
        <v>1416428</v>
      </c>
      <c r="L2117" s="35">
        <v>22084</v>
      </c>
      <c r="M2117" s="35">
        <v>15017</v>
      </c>
      <c r="N2117" s="35">
        <v>15017</v>
      </c>
      <c r="O2117" s="35">
        <v>292734</v>
      </c>
      <c r="P2117" s="35">
        <v>2699276</v>
      </c>
      <c r="Q2117" s="35">
        <v>915059</v>
      </c>
      <c r="R2117" s="35">
        <v>396457</v>
      </c>
    </row>
    <row r="2118" spans="1:18" ht="13.5" customHeight="1">
      <c r="A2118" s="20">
        <v>2114</v>
      </c>
      <c r="B2118" s="45" t="s">
        <v>302</v>
      </c>
      <c r="C2118" s="44" t="s">
        <v>34</v>
      </c>
      <c r="D2118" s="45" t="s">
        <v>422</v>
      </c>
      <c r="E2118" s="20">
        <v>120</v>
      </c>
      <c r="F2118" s="20">
        <v>2017</v>
      </c>
      <c r="G2118" s="20">
        <v>3</v>
      </c>
      <c r="H2118" s="20" t="s">
        <v>213</v>
      </c>
      <c r="I2118" s="20" t="s">
        <v>51</v>
      </c>
      <c r="J2118" s="20">
        <v>9</v>
      </c>
      <c r="K2118" s="35">
        <v>2137352</v>
      </c>
      <c r="L2118" s="35">
        <v>33740</v>
      </c>
      <c r="M2118" s="35">
        <v>22943</v>
      </c>
      <c r="N2118" s="35">
        <v>22943</v>
      </c>
      <c r="O2118" s="35">
        <v>285226</v>
      </c>
      <c r="P2118" s="35">
        <v>2705624</v>
      </c>
      <c r="Q2118" s="35">
        <v>913481</v>
      </c>
      <c r="R2118" s="35">
        <v>396457</v>
      </c>
    </row>
    <row r="2119" spans="1:18" ht="13.5" customHeight="1">
      <c r="A2119" s="20">
        <v>2115</v>
      </c>
      <c r="B2119" s="45" t="s">
        <v>302</v>
      </c>
      <c r="C2119" s="44" t="s">
        <v>34</v>
      </c>
      <c r="D2119" s="45" t="s">
        <v>422</v>
      </c>
      <c r="E2119" s="20">
        <v>120</v>
      </c>
      <c r="F2119" s="20">
        <v>2017</v>
      </c>
      <c r="G2119" s="20">
        <v>4</v>
      </c>
      <c r="H2119" s="20" t="s">
        <v>211</v>
      </c>
      <c r="I2119" s="20" t="s">
        <v>46</v>
      </c>
      <c r="J2119" s="20">
        <v>12</v>
      </c>
      <c r="K2119" s="35">
        <v>3223088</v>
      </c>
      <c r="L2119" s="35">
        <v>44210</v>
      </c>
      <c r="M2119" s="35">
        <v>20277</v>
      </c>
      <c r="N2119" s="35">
        <v>20277</v>
      </c>
      <c r="O2119" s="35">
        <v>288639</v>
      </c>
      <c r="P2119" s="35">
        <v>2657364</v>
      </c>
      <c r="Q2119" s="35">
        <v>867888</v>
      </c>
      <c r="R2119" s="35">
        <v>396457</v>
      </c>
    </row>
    <row r="2120" spans="1:18" ht="13.5" customHeight="1">
      <c r="A2120" s="20">
        <v>2116</v>
      </c>
      <c r="B2120" s="45" t="s">
        <v>302</v>
      </c>
      <c r="C2120" s="44" t="s">
        <v>34</v>
      </c>
      <c r="D2120" s="45" t="s">
        <v>422</v>
      </c>
      <c r="E2120" s="20">
        <v>120</v>
      </c>
      <c r="F2120" s="20">
        <v>2018</v>
      </c>
      <c r="G2120" s="20">
        <v>1</v>
      </c>
      <c r="H2120" s="20" t="s">
        <v>257</v>
      </c>
      <c r="I2120" s="20" t="s">
        <v>43</v>
      </c>
      <c r="J2120" s="20">
        <v>3</v>
      </c>
      <c r="K2120" s="35">
        <v>680790</v>
      </c>
      <c r="L2120" s="35">
        <v>23945</v>
      </c>
      <c r="M2120" s="35">
        <v>16282</v>
      </c>
      <c r="N2120" s="35">
        <v>16282</v>
      </c>
      <c r="O2120" s="35">
        <v>278801</v>
      </c>
      <c r="P2120" s="35">
        <v>2676301</v>
      </c>
      <c r="Q2120" s="35">
        <v>870544</v>
      </c>
      <c r="R2120" s="35">
        <v>396457</v>
      </c>
    </row>
    <row r="2121" spans="1:18" ht="13.5" customHeight="1">
      <c r="A2121" s="20">
        <v>2117</v>
      </c>
      <c r="B2121" s="45" t="s">
        <v>302</v>
      </c>
      <c r="C2121" s="44" t="s">
        <v>34</v>
      </c>
      <c r="D2121" s="45" t="s">
        <v>422</v>
      </c>
      <c r="E2121" s="20">
        <v>120</v>
      </c>
      <c r="F2121" s="20">
        <v>2018</v>
      </c>
      <c r="G2121" s="20">
        <v>2</v>
      </c>
      <c r="H2121" s="20" t="s">
        <v>264</v>
      </c>
      <c r="I2121" s="20" t="s">
        <v>44</v>
      </c>
      <c r="J2121" s="20">
        <v>6</v>
      </c>
      <c r="K2121" s="37">
        <v>1551371</v>
      </c>
      <c r="L2121" s="37">
        <v>58589</v>
      </c>
      <c r="M2121" s="37">
        <v>39841</v>
      </c>
      <c r="N2121" s="37">
        <v>39841</v>
      </c>
      <c r="O2121" s="37">
        <v>280549</v>
      </c>
      <c r="P2121" s="37">
        <v>2821625</v>
      </c>
      <c r="Q2121" s="35">
        <v>2821625</v>
      </c>
      <c r="R2121" s="37">
        <v>396457</v>
      </c>
    </row>
    <row r="2122" spans="1:18" ht="13.5" customHeight="1">
      <c r="A2122" s="20">
        <v>2118</v>
      </c>
      <c r="B2122" s="45" t="s">
        <v>293</v>
      </c>
      <c r="C2122" s="44" t="s">
        <v>35</v>
      </c>
      <c r="D2122" s="45" t="s">
        <v>423</v>
      </c>
      <c r="E2122" s="20">
        <v>121</v>
      </c>
      <c r="F2122" s="20">
        <v>2015</v>
      </c>
      <c r="G2122" s="20">
        <v>1</v>
      </c>
      <c r="H2122" s="20" t="s">
        <v>202</v>
      </c>
      <c r="I2122" s="54" t="s">
        <v>43</v>
      </c>
      <c r="J2122" s="20">
        <v>3</v>
      </c>
      <c r="K2122" s="35">
        <v>316029</v>
      </c>
      <c r="L2122" s="35">
        <v>19496</v>
      </c>
      <c r="M2122" s="35">
        <v>19496</v>
      </c>
      <c r="N2122" s="35">
        <v>19496</v>
      </c>
      <c r="O2122" s="35">
        <v>1271282</v>
      </c>
      <c r="P2122" s="35">
        <v>2861076</v>
      </c>
      <c r="Q2122" s="35">
        <v>1910377</v>
      </c>
      <c r="R2122" s="35">
        <v>50000</v>
      </c>
    </row>
    <row r="2123" spans="1:18" ht="13.5" customHeight="1">
      <c r="A2123" s="20">
        <v>2119</v>
      </c>
      <c r="B2123" s="45" t="s">
        <v>293</v>
      </c>
      <c r="C2123" s="44" t="s">
        <v>35</v>
      </c>
      <c r="D2123" s="45" t="s">
        <v>423</v>
      </c>
      <c r="E2123" s="20">
        <v>121</v>
      </c>
      <c r="F2123" s="20">
        <v>2015</v>
      </c>
      <c r="G2123" s="20">
        <v>2</v>
      </c>
      <c r="H2123" s="20" t="s">
        <v>203</v>
      </c>
      <c r="I2123" s="54" t="s">
        <v>44</v>
      </c>
      <c r="J2123" s="20">
        <v>6</v>
      </c>
      <c r="K2123" s="35">
        <v>836347</v>
      </c>
      <c r="L2123" s="35">
        <v>140946</v>
      </c>
      <c r="M2123" s="35">
        <v>140946</v>
      </c>
      <c r="N2123" s="35">
        <v>140946</v>
      </c>
      <c r="O2123" s="35">
        <v>1250826</v>
      </c>
      <c r="P2123" s="35">
        <v>2848127</v>
      </c>
      <c r="Q2123" s="35">
        <v>1579117</v>
      </c>
      <c r="R2123" s="35">
        <v>50000</v>
      </c>
    </row>
    <row r="2124" spans="1:18" ht="13.5" customHeight="1">
      <c r="A2124" s="20">
        <v>2120</v>
      </c>
      <c r="B2124" s="45" t="s">
        <v>293</v>
      </c>
      <c r="C2124" s="44" t="s">
        <v>35</v>
      </c>
      <c r="D2124" s="45" t="s">
        <v>423</v>
      </c>
      <c r="E2124" s="20">
        <v>121</v>
      </c>
      <c r="F2124" s="20">
        <v>2015</v>
      </c>
      <c r="G2124" s="20">
        <v>3</v>
      </c>
      <c r="H2124" s="20" t="s">
        <v>204</v>
      </c>
      <c r="I2124" s="54" t="s">
        <v>51</v>
      </c>
      <c r="J2124" s="20">
        <v>9</v>
      </c>
      <c r="K2124" s="35">
        <v>1131334</v>
      </c>
      <c r="L2124" s="35">
        <v>580217</v>
      </c>
      <c r="M2124" s="35">
        <v>580217</v>
      </c>
      <c r="N2124" s="35">
        <v>580217</v>
      </c>
      <c r="O2124" s="35">
        <v>1244874</v>
      </c>
      <c r="P2124" s="35">
        <v>2821216</v>
      </c>
      <c r="Q2124" s="35">
        <v>1115067</v>
      </c>
      <c r="R2124" s="35">
        <v>50000</v>
      </c>
    </row>
    <row r="2125" spans="1:18" ht="13.5" customHeight="1">
      <c r="A2125" s="20">
        <v>2121</v>
      </c>
      <c r="B2125" s="45" t="s">
        <v>293</v>
      </c>
      <c r="C2125" s="44" t="s">
        <v>35</v>
      </c>
      <c r="D2125" s="45" t="s">
        <v>423</v>
      </c>
      <c r="E2125" s="20">
        <v>121</v>
      </c>
      <c r="F2125" s="20">
        <v>2015</v>
      </c>
      <c r="G2125" s="20">
        <v>4</v>
      </c>
      <c r="H2125" s="20" t="s">
        <v>205</v>
      </c>
      <c r="I2125" s="54" t="s">
        <v>46</v>
      </c>
      <c r="J2125" s="20">
        <v>12</v>
      </c>
      <c r="K2125" s="35">
        <v>1481964</v>
      </c>
      <c r="L2125" s="35">
        <v>701674</v>
      </c>
      <c r="M2125" s="35">
        <v>659265</v>
      </c>
      <c r="N2125" s="35">
        <v>659265</v>
      </c>
      <c r="O2125" s="35">
        <v>1294310</v>
      </c>
      <c r="P2125" s="35">
        <v>2570082</v>
      </c>
      <c r="Q2125" s="35">
        <v>784885</v>
      </c>
      <c r="R2125" s="35">
        <v>108471</v>
      </c>
    </row>
    <row r="2126" spans="1:18" ht="13.5" customHeight="1">
      <c r="A2126" s="20">
        <v>2122</v>
      </c>
      <c r="B2126" s="45" t="s">
        <v>293</v>
      </c>
      <c r="C2126" s="44" t="s">
        <v>35</v>
      </c>
      <c r="D2126" s="45" t="s">
        <v>423</v>
      </c>
      <c r="E2126" s="20">
        <v>121</v>
      </c>
      <c r="F2126" s="20">
        <v>2016</v>
      </c>
      <c r="G2126" s="20">
        <v>1</v>
      </c>
      <c r="H2126" s="20" t="s">
        <v>206</v>
      </c>
      <c r="I2126" s="54" t="s">
        <v>43</v>
      </c>
      <c r="J2126" s="20">
        <v>3</v>
      </c>
      <c r="K2126" s="35">
        <v>183505</v>
      </c>
      <c r="L2126" s="35">
        <v>-58133</v>
      </c>
      <c r="M2126" s="35">
        <v>-58133</v>
      </c>
      <c r="N2126" s="35">
        <v>-58133</v>
      </c>
      <c r="O2126" s="35">
        <v>1299497</v>
      </c>
      <c r="P2126" s="35">
        <v>2409302</v>
      </c>
      <c r="Q2126" s="35">
        <v>682238</v>
      </c>
      <c r="R2126" s="35">
        <v>108471</v>
      </c>
    </row>
    <row r="2127" spans="1:18" ht="13.5" customHeight="1">
      <c r="A2127" s="20">
        <v>2123</v>
      </c>
      <c r="B2127" s="45" t="s">
        <v>293</v>
      </c>
      <c r="C2127" s="44" t="s">
        <v>35</v>
      </c>
      <c r="D2127" s="45" t="s">
        <v>423</v>
      </c>
      <c r="E2127" s="20">
        <v>121</v>
      </c>
      <c r="F2127" s="20">
        <v>2016</v>
      </c>
      <c r="G2127" s="20">
        <v>2</v>
      </c>
      <c r="H2127" s="20" t="s">
        <v>207</v>
      </c>
      <c r="I2127" s="54" t="s">
        <v>44</v>
      </c>
      <c r="J2127" s="20">
        <v>6</v>
      </c>
      <c r="K2127" s="35">
        <v>379417</v>
      </c>
      <c r="L2127" s="35">
        <v>-138033</v>
      </c>
      <c r="M2127" s="35">
        <v>-138033</v>
      </c>
      <c r="N2127" s="35">
        <v>-138033</v>
      </c>
      <c r="O2127" s="35">
        <v>1330383</v>
      </c>
      <c r="P2127" s="35">
        <v>2277014</v>
      </c>
      <c r="Q2127" s="35">
        <v>662334</v>
      </c>
      <c r="R2127" s="35">
        <v>108471</v>
      </c>
    </row>
    <row r="2128" spans="1:18" ht="13.5" customHeight="1">
      <c r="A2128" s="20">
        <v>2124</v>
      </c>
      <c r="B2128" s="45" t="s">
        <v>293</v>
      </c>
      <c r="C2128" s="44" t="s">
        <v>35</v>
      </c>
      <c r="D2128" s="45" t="s">
        <v>423</v>
      </c>
      <c r="E2128" s="20">
        <v>121</v>
      </c>
      <c r="F2128" s="20">
        <v>2016</v>
      </c>
      <c r="G2128" s="20">
        <v>3</v>
      </c>
      <c r="H2128" s="20" t="s">
        <v>208</v>
      </c>
      <c r="I2128" s="54" t="s">
        <v>45</v>
      </c>
      <c r="J2128" s="20">
        <v>9</v>
      </c>
      <c r="K2128" s="35">
        <v>743979</v>
      </c>
      <c r="L2128" s="35">
        <v>-110292</v>
      </c>
      <c r="M2128" s="35">
        <v>-110292</v>
      </c>
      <c r="N2128" s="35">
        <v>-110292</v>
      </c>
      <c r="O2128" s="35">
        <v>1360719</v>
      </c>
      <c r="P2128" s="35">
        <v>2115784</v>
      </c>
      <c r="Q2128" s="35">
        <v>473352</v>
      </c>
      <c r="R2128" s="35">
        <v>108528</v>
      </c>
    </row>
    <row r="2129" spans="1:18" ht="13.5" customHeight="1">
      <c r="A2129" s="20">
        <v>2125</v>
      </c>
      <c r="B2129" s="45" t="s">
        <v>293</v>
      </c>
      <c r="C2129" s="44" t="s">
        <v>35</v>
      </c>
      <c r="D2129" s="45" t="s">
        <v>423</v>
      </c>
      <c r="E2129" s="20">
        <v>121</v>
      </c>
      <c r="F2129" s="20">
        <v>2016</v>
      </c>
      <c r="G2129" s="20">
        <v>4</v>
      </c>
      <c r="H2129" s="20" t="s">
        <v>209</v>
      </c>
      <c r="I2129" s="20" t="s">
        <v>46</v>
      </c>
      <c r="J2129" s="20">
        <v>12</v>
      </c>
      <c r="K2129" s="35">
        <v>1095108</v>
      </c>
      <c r="L2129" s="35">
        <v>-208522</v>
      </c>
      <c r="M2129" s="35">
        <v>-218704</v>
      </c>
      <c r="N2129" s="35">
        <v>-11878</v>
      </c>
      <c r="O2129" s="35">
        <v>1733678</v>
      </c>
      <c r="P2129" s="35">
        <v>2324045</v>
      </c>
      <c r="Q2129" s="35">
        <v>583269</v>
      </c>
      <c r="R2129" s="35">
        <v>108465</v>
      </c>
    </row>
    <row r="2130" spans="1:18" ht="13.5" customHeight="1">
      <c r="A2130" s="20">
        <v>2126</v>
      </c>
      <c r="B2130" s="45" t="s">
        <v>293</v>
      </c>
      <c r="C2130" s="44" t="s">
        <v>35</v>
      </c>
      <c r="D2130" s="45" t="s">
        <v>423</v>
      </c>
      <c r="E2130" s="20">
        <v>121</v>
      </c>
      <c r="F2130" s="20">
        <v>2017</v>
      </c>
      <c r="G2130" s="20">
        <v>1</v>
      </c>
      <c r="H2130" s="20" t="s">
        <v>210</v>
      </c>
      <c r="I2130" s="20" t="s">
        <v>43</v>
      </c>
      <c r="J2130" s="20">
        <v>3</v>
      </c>
      <c r="K2130" s="35">
        <v>351342</v>
      </c>
      <c r="L2130" s="35">
        <v>-3402</v>
      </c>
      <c r="M2130" s="35">
        <v>-3402</v>
      </c>
      <c r="N2130" s="35">
        <v>-3402</v>
      </c>
      <c r="O2130" s="35">
        <v>1724872</v>
      </c>
      <c r="P2130" s="35">
        <v>2241301</v>
      </c>
      <c r="Q2130" s="35">
        <v>503928</v>
      </c>
      <c r="R2130" s="35">
        <v>108465</v>
      </c>
    </row>
    <row r="2131" spans="1:18" ht="13.5" customHeight="1">
      <c r="A2131" s="20">
        <v>2127</v>
      </c>
      <c r="B2131" s="45" t="s">
        <v>293</v>
      </c>
      <c r="C2131" s="44" t="s">
        <v>35</v>
      </c>
      <c r="D2131" s="45" t="s">
        <v>423</v>
      </c>
      <c r="E2131" s="20">
        <v>121</v>
      </c>
      <c r="F2131" s="20">
        <v>2017</v>
      </c>
      <c r="G2131" s="20">
        <v>2</v>
      </c>
      <c r="H2131" s="20" t="s">
        <v>212</v>
      </c>
      <c r="I2131" s="20" t="s">
        <v>44</v>
      </c>
      <c r="J2131" s="20">
        <v>6</v>
      </c>
      <c r="K2131" s="35">
        <v>697975</v>
      </c>
      <c r="L2131" s="35">
        <v>-45800</v>
      </c>
      <c r="M2131" s="35">
        <v>-45800</v>
      </c>
      <c r="N2131" s="35">
        <v>-45800</v>
      </c>
      <c r="O2131" s="35">
        <v>1765183</v>
      </c>
      <c r="P2131" s="35">
        <v>2142626</v>
      </c>
      <c r="Q2131" s="35">
        <v>469739</v>
      </c>
      <c r="R2131" s="35">
        <v>108465</v>
      </c>
    </row>
    <row r="2132" spans="1:18" ht="13.5" customHeight="1">
      <c r="A2132" s="20">
        <v>2128</v>
      </c>
      <c r="B2132" s="45" t="s">
        <v>293</v>
      </c>
      <c r="C2132" s="44" t="s">
        <v>35</v>
      </c>
      <c r="D2132" s="45" t="s">
        <v>423</v>
      </c>
      <c r="E2132" s="20">
        <v>121</v>
      </c>
      <c r="F2132" s="20">
        <v>2017</v>
      </c>
      <c r="G2132" s="20">
        <v>3</v>
      </c>
      <c r="H2132" s="20" t="s">
        <v>213</v>
      </c>
      <c r="I2132" s="20" t="s">
        <v>51</v>
      </c>
      <c r="J2132" s="20">
        <v>9</v>
      </c>
      <c r="K2132" s="35">
        <v>1104997</v>
      </c>
      <c r="L2132" s="35">
        <v>-6928</v>
      </c>
      <c r="M2132" s="35">
        <v>-6928</v>
      </c>
      <c r="N2132" s="35">
        <v>-6928</v>
      </c>
      <c r="O2132" s="35">
        <v>1751065</v>
      </c>
      <c r="P2132" s="35">
        <v>2195147</v>
      </c>
      <c r="Q2132" s="35">
        <v>483388</v>
      </c>
      <c r="R2132" s="35">
        <v>108465</v>
      </c>
    </row>
    <row r="2133" spans="1:18" ht="13.5" customHeight="1">
      <c r="A2133" s="20">
        <v>2129</v>
      </c>
      <c r="B2133" s="45" t="s">
        <v>293</v>
      </c>
      <c r="C2133" s="44" t="s">
        <v>35</v>
      </c>
      <c r="D2133" s="45" t="s">
        <v>423</v>
      </c>
      <c r="E2133" s="20">
        <v>121</v>
      </c>
      <c r="F2133" s="20">
        <v>2017</v>
      </c>
      <c r="G2133" s="20">
        <v>4</v>
      </c>
      <c r="H2133" s="20" t="s">
        <v>211</v>
      </c>
      <c r="I2133" s="20" t="s">
        <v>46</v>
      </c>
      <c r="J2133" s="20">
        <v>12</v>
      </c>
      <c r="K2133" s="35">
        <v>1593379</v>
      </c>
      <c r="L2133" s="35">
        <v>39314</v>
      </c>
      <c r="M2133" s="35">
        <v>12605</v>
      </c>
      <c r="N2133" s="35">
        <v>12605</v>
      </c>
      <c r="O2133" s="35">
        <v>1736114</v>
      </c>
      <c r="P2133" s="35">
        <v>2270595</v>
      </c>
      <c r="Q2133" s="35">
        <v>528060</v>
      </c>
      <c r="R2133" s="35">
        <v>108465</v>
      </c>
    </row>
    <row r="2134" spans="1:18" ht="13.5" customHeight="1">
      <c r="A2134" s="20">
        <v>2130</v>
      </c>
      <c r="B2134" s="45" t="s">
        <v>293</v>
      </c>
      <c r="C2134" s="44" t="s">
        <v>35</v>
      </c>
      <c r="D2134" s="45" t="s">
        <v>423</v>
      </c>
      <c r="E2134" s="20">
        <v>121</v>
      </c>
      <c r="F2134" s="20">
        <v>2018</v>
      </c>
      <c r="G2134" s="20">
        <v>1</v>
      </c>
      <c r="H2134" s="20" t="s">
        <v>257</v>
      </c>
      <c r="I2134" s="20" t="s">
        <v>43</v>
      </c>
      <c r="J2134" s="20">
        <v>3</v>
      </c>
      <c r="K2134" s="35">
        <v>414583</v>
      </c>
      <c r="L2134" s="35">
        <v>22889</v>
      </c>
      <c r="M2134" s="35">
        <v>22889</v>
      </c>
      <c r="N2134" s="35"/>
      <c r="O2134" s="35">
        <v>1718500</v>
      </c>
      <c r="P2134" s="35">
        <v>2286845</v>
      </c>
      <c r="Q2134" s="35">
        <v>521422</v>
      </c>
      <c r="R2134" s="35">
        <v>108465</v>
      </c>
    </row>
    <row r="2135" spans="1:18" ht="13.5" customHeight="1">
      <c r="A2135" s="20">
        <v>2131</v>
      </c>
      <c r="B2135" s="45" t="s">
        <v>293</v>
      </c>
      <c r="C2135" s="44" t="s">
        <v>35</v>
      </c>
      <c r="D2135" s="45" t="s">
        <v>423</v>
      </c>
      <c r="E2135" s="20">
        <v>121</v>
      </c>
      <c r="F2135" s="20">
        <v>2018</v>
      </c>
      <c r="G2135" s="20">
        <v>2</v>
      </c>
      <c r="H2135" s="20" t="s">
        <v>264</v>
      </c>
      <c r="I2135" s="20" t="s">
        <v>44</v>
      </c>
      <c r="J2135" s="20">
        <f>G2135*3</f>
        <v>6</v>
      </c>
      <c r="K2135" s="37">
        <v>684384</v>
      </c>
      <c r="L2135" s="37">
        <v>2590</v>
      </c>
      <c r="M2135" s="37">
        <v>2590</v>
      </c>
      <c r="N2135" s="37"/>
      <c r="O2135" s="37">
        <v>1710658</v>
      </c>
      <c r="P2135" s="37">
        <v>2227314</v>
      </c>
      <c r="Q2135" s="37">
        <v>482220</v>
      </c>
      <c r="R2135" s="37">
        <v>108465</v>
      </c>
    </row>
    <row r="2136" spans="1:18" ht="13.5" customHeight="1">
      <c r="A2136" s="20">
        <v>2132</v>
      </c>
      <c r="B2136" s="45" t="s">
        <v>293</v>
      </c>
      <c r="C2136" s="44" t="s">
        <v>35</v>
      </c>
      <c r="D2136" s="45" t="s">
        <v>423</v>
      </c>
      <c r="E2136" s="20">
        <v>121</v>
      </c>
      <c r="F2136" s="20">
        <v>2018</v>
      </c>
      <c r="G2136" s="20">
        <v>3</v>
      </c>
      <c r="H2136" s="20" t="s">
        <v>256</v>
      </c>
      <c r="I2136" s="20" t="s">
        <v>51</v>
      </c>
      <c r="J2136" s="20">
        <f>G2136*3</f>
        <v>9</v>
      </c>
      <c r="K2136" s="37">
        <v>811365</v>
      </c>
      <c r="L2136" s="37">
        <v>-116420</v>
      </c>
      <c r="M2136" s="37">
        <v>-116420</v>
      </c>
      <c r="N2136" s="37">
        <v>-116420</v>
      </c>
      <c r="O2136" s="37">
        <v>1691856</v>
      </c>
      <c r="P2136" s="37">
        <v>2171291</v>
      </c>
      <c r="Q2136" s="37">
        <v>545176</v>
      </c>
      <c r="R2136" s="37">
        <v>108465</v>
      </c>
    </row>
    <row r="2137" spans="1:18" ht="13.5" customHeight="1">
      <c r="A2137" s="20">
        <v>2133</v>
      </c>
      <c r="B2137" s="45" t="s">
        <v>293</v>
      </c>
      <c r="C2137" s="44" t="s">
        <v>35</v>
      </c>
      <c r="D2137" s="45" t="s">
        <v>423</v>
      </c>
      <c r="E2137" s="20">
        <v>121</v>
      </c>
      <c r="F2137" s="20">
        <v>2018</v>
      </c>
      <c r="G2137" s="20">
        <v>4</v>
      </c>
      <c r="H2137" s="20" t="s">
        <v>265</v>
      </c>
      <c r="I2137" s="20" t="s">
        <v>46</v>
      </c>
      <c r="J2137" s="20">
        <v>12</v>
      </c>
      <c r="K2137" s="37">
        <v>1023806</v>
      </c>
      <c r="L2137" s="37">
        <v>-255983</v>
      </c>
      <c r="M2137" s="37">
        <v>-265260</v>
      </c>
      <c r="N2137" s="37">
        <v>-141469</v>
      </c>
      <c r="O2137" s="37">
        <v>1812288</v>
      </c>
      <c r="P2137" s="37">
        <v>2323137</v>
      </c>
      <c r="Q2137" s="37">
        <v>732781</v>
      </c>
      <c r="R2137" s="37">
        <v>108466</v>
      </c>
    </row>
    <row r="2138" spans="1:18" ht="13.5" customHeight="1">
      <c r="A2138" s="20">
        <v>2134</v>
      </c>
      <c r="B2138" s="45" t="s">
        <v>293</v>
      </c>
      <c r="C2138" s="44" t="s">
        <v>35</v>
      </c>
      <c r="D2138" s="45" t="s">
        <v>423</v>
      </c>
      <c r="E2138" s="20">
        <v>121</v>
      </c>
      <c r="F2138" s="20">
        <v>2019</v>
      </c>
      <c r="G2138" s="20">
        <v>1</v>
      </c>
      <c r="H2138" s="20" t="s">
        <v>277</v>
      </c>
      <c r="I2138" s="20" t="s">
        <v>43</v>
      </c>
      <c r="J2138" s="20">
        <v>3</v>
      </c>
      <c r="K2138" s="37">
        <v>107803</v>
      </c>
      <c r="L2138" s="37">
        <v>-110431</v>
      </c>
      <c r="M2138" s="37">
        <v>-110431</v>
      </c>
      <c r="N2138" s="37"/>
      <c r="O2138" s="37">
        <v>1792786</v>
      </c>
      <c r="P2138" s="37">
        <v>2308241</v>
      </c>
      <c r="Q2138" s="37">
        <v>828316</v>
      </c>
      <c r="R2138" s="37">
        <v>108466</v>
      </c>
    </row>
    <row r="2139" spans="1:18" ht="13.5" customHeight="1">
      <c r="A2139" s="20">
        <v>2135</v>
      </c>
      <c r="B2139" s="45" t="s">
        <v>293</v>
      </c>
      <c r="C2139" s="44" t="s">
        <v>35</v>
      </c>
      <c r="D2139" s="45" t="s">
        <v>423</v>
      </c>
      <c r="E2139" s="20">
        <v>121</v>
      </c>
      <c r="F2139" s="20">
        <v>2019</v>
      </c>
      <c r="G2139" s="20">
        <v>2</v>
      </c>
      <c r="H2139" s="20" t="s">
        <v>278</v>
      </c>
      <c r="I2139" s="20" t="s">
        <v>44</v>
      </c>
      <c r="J2139" s="20">
        <v>6</v>
      </c>
      <c r="K2139" s="37">
        <v>273897</v>
      </c>
      <c r="L2139" s="37">
        <v>-205511</v>
      </c>
      <c r="M2139" s="37">
        <v>-205511</v>
      </c>
      <c r="N2139" s="37"/>
      <c r="O2139" s="37">
        <v>1774274</v>
      </c>
      <c r="P2139" s="37">
        <v>2257522</v>
      </c>
      <c r="Q2139" s="37">
        <v>872678</v>
      </c>
      <c r="R2139" s="37">
        <v>108466</v>
      </c>
    </row>
    <row r="2140" spans="1:18" ht="13.5" customHeight="1">
      <c r="A2140" s="20">
        <v>2136</v>
      </c>
      <c r="B2140" s="45" t="s">
        <v>293</v>
      </c>
      <c r="C2140" s="44" t="s">
        <v>35</v>
      </c>
      <c r="D2140" s="45" t="s">
        <v>423</v>
      </c>
      <c r="E2140" s="20">
        <v>121</v>
      </c>
      <c r="F2140" s="20">
        <v>2019</v>
      </c>
      <c r="G2140" s="20">
        <v>3</v>
      </c>
      <c r="H2140" s="20" t="s">
        <v>279</v>
      </c>
      <c r="I2140" s="20" t="s">
        <v>51</v>
      </c>
      <c r="J2140" s="20">
        <v>9</v>
      </c>
      <c r="K2140" s="37">
        <v>331272</v>
      </c>
      <c r="L2140" s="37">
        <v>-263876</v>
      </c>
      <c r="M2140" s="37">
        <v>-263876</v>
      </c>
      <c r="N2140" s="37">
        <v>-263876</v>
      </c>
      <c r="O2140" s="37">
        <v>1755767</v>
      </c>
      <c r="P2140" s="37">
        <v>2259180</v>
      </c>
      <c r="Q2140" s="37">
        <v>932700</v>
      </c>
      <c r="R2140" s="37">
        <v>108466</v>
      </c>
    </row>
    <row r="2141" spans="1:18" ht="13.5" customHeight="1">
      <c r="A2141" s="20">
        <v>2137</v>
      </c>
      <c r="B2141" s="45" t="s">
        <v>293</v>
      </c>
      <c r="C2141" s="44" t="s">
        <v>35</v>
      </c>
      <c r="D2141" s="45" t="s">
        <v>423</v>
      </c>
      <c r="E2141" s="20">
        <v>121</v>
      </c>
      <c r="F2141" s="20">
        <v>2019</v>
      </c>
      <c r="G2141" s="20">
        <v>4</v>
      </c>
      <c r="H2141" s="20" t="s">
        <v>281</v>
      </c>
      <c r="I2141" s="20" t="s">
        <v>46</v>
      </c>
      <c r="J2141" s="20">
        <v>12</v>
      </c>
      <c r="K2141" s="37">
        <v>484588</v>
      </c>
      <c r="L2141" s="37">
        <v>-295899</v>
      </c>
      <c r="M2141" s="37">
        <v>-295899</v>
      </c>
      <c r="N2141" s="37">
        <v>-295899</v>
      </c>
      <c r="O2141" s="37">
        <v>1733030</v>
      </c>
      <c r="P2141" s="37">
        <v>2230294</v>
      </c>
      <c r="Q2141" s="37">
        <v>935837</v>
      </c>
      <c r="R2141" s="37">
        <v>108466</v>
      </c>
    </row>
    <row r="2142" spans="1:18" ht="13.5" customHeight="1">
      <c r="A2142" s="20">
        <v>2138</v>
      </c>
      <c r="B2142" s="45" t="s">
        <v>293</v>
      </c>
      <c r="C2142" s="44" t="s">
        <v>35</v>
      </c>
      <c r="D2142" s="45" t="s">
        <v>423</v>
      </c>
      <c r="E2142" s="20">
        <v>121</v>
      </c>
      <c r="F2142" s="46">
        <v>2020</v>
      </c>
      <c r="G2142" s="46">
        <v>1</v>
      </c>
      <c r="H2142" s="47" t="s">
        <v>309</v>
      </c>
      <c r="I2142" s="47" t="s">
        <v>43</v>
      </c>
      <c r="J2142" s="46">
        <v>3</v>
      </c>
      <c r="K2142" s="37">
        <v>91189</v>
      </c>
      <c r="L2142" s="37"/>
      <c r="M2142" s="37">
        <v>-87169</v>
      </c>
      <c r="N2142" s="37"/>
      <c r="O2142" s="37">
        <v>1718119</v>
      </c>
      <c r="P2142" s="37">
        <v>2242011</v>
      </c>
      <c r="Q2142" s="37">
        <v>1017707</v>
      </c>
      <c r="R2142" s="37">
        <v>108466</v>
      </c>
    </row>
    <row r="2143" spans="1:18" ht="13.5" customHeight="1">
      <c r="A2143" s="20">
        <v>2139</v>
      </c>
      <c r="B2143" s="45" t="s">
        <v>293</v>
      </c>
      <c r="C2143" s="44" t="s">
        <v>35</v>
      </c>
      <c r="D2143" s="45" t="s">
        <v>423</v>
      </c>
      <c r="E2143" s="20">
        <v>121</v>
      </c>
      <c r="F2143" s="46">
        <v>2020</v>
      </c>
      <c r="G2143" s="46">
        <v>2</v>
      </c>
      <c r="H2143" s="47" t="s">
        <v>310</v>
      </c>
      <c r="I2143" s="47" t="s">
        <v>44</v>
      </c>
      <c r="J2143" s="46">
        <v>6</v>
      </c>
      <c r="K2143" s="37">
        <v>138639</v>
      </c>
      <c r="L2143" s="37"/>
      <c r="M2143" s="37">
        <v>177338</v>
      </c>
      <c r="N2143" s="37"/>
      <c r="O2143" s="37">
        <v>1700205</v>
      </c>
      <c r="P2143" s="37">
        <v>2207895</v>
      </c>
      <c r="Q2143" s="37">
        <v>1073760</v>
      </c>
      <c r="R2143" s="37">
        <v>108466</v>
      </c>
    </row>
    <row r="2144" spans="1:18" ht="13.5" customHeight="1">
      <c r="A2144" s="20">
        <v>2140</v>
      </c>
      <c r="B2144" s="45" t="s">
        <v>293</v>
      </c>
      <c r="C2144" s="44" t="s">
        <v>35</v>
      </c>
      <c r="D2144" s="45" t="s">
        <v>423</v>
      </c>
      <c r="E2144" s="20">
        <v>121</v>
      </c>
      <c r="F2144" s="46">
        <v>2020</v>
      </c>
      <c r="G2144" s="46">
        <v>3</v>
      </c>
      <c r="H2144" s="47" t="s">
        <v>311</v>
      </c>
      <c r="I2144" s="47" t="s">
        <v>51</v>
      </c>
      <c r="J2144" s="46">
        <v>9</v>
      </c>
      <c r="K2144" s="37">
        <v>335108</v>
      </c>
      <c r="L2144" s="37"/>
      <c r="M2144" s="37">
        <v>-161288</v>
      </c>
      <c r="N2144" s="37">
        <v>-161288</v>
      </c>
      <c r="O2144" s="37">
        <v>1690696</v>
      </c>
      <c r="P2144" s="37">
        <v>2377650</v>
      </c>
      <c r="Q2144" s="37">
        <v>1227465</v>
      </c>
      <c r="R2144" s="37">
        <v>108466</v>
      </c>
    </row>
    <row r="2145" spans="1:18" ht="13.5" customHeight="1">
      <c r="A2145" s="20">
        <v>2141</v>
      </c>
      <c r="B2145" s="45" t="s">
        <v>302</v>
      </c>
      <c r="C2145" s="44" t="s">
        <v>36</v>
      </c>
      <c r="D2145" s="45" t="s">
        <v>424</v>
      </c>
      <c r="E2145" s="20">
        <v>122</v>
      </c>
      <c r="F2145" s="20">
        <v>2015</v>
      </c>
      <c r="G2145" s="20">
        <v>1</v>
      </c>
      <c r="H2145" s="20" t="s">
        <v>202</v>
      </c>
      <c r="I2145" s="54" t="s">
        <v>43</v>
      </c>
      <c r="J2145" s="20">
        <v>3</v>
      </c>
      <c r="K2145" s="35">
        <v>592623.99</v>
      </c>
      <c r="L2145" s="35">
        <v>54002</v>
      </c>
      <c r="M2145" s="35">
        <v>35732</v>
      </c>
      <c r="N2145" s="35">
        <v>35732</v>
      </c>
      <c r="O2145" s="35">
        <v>528315.93999999994</v>
      </c>
      <c r="P2145" s="35">
        <v>2352326.9</v>
      </c>
      <c r="Q2145" s="35">
        <v>1391993.53</v>
      </c>
      <c r="R2145" s="35">
        <v>200000</v>
      </c>
    </row>
    <row r="2146" spans="1:18" ht="13.5" customHeight="1">
      <c r="A2146" s="20">
        <v>2142</v>
      </c>
      <c r="B2146" s="45" t="s">
        <v>302</v>
      </c>
      <c r="C2146" s="44" t="s">
        <v>36</v>
      </c>
      <c r="D2146" s="45" t="s">
        <v>424</v>
      </c>
      <c r="E2146" s="20">
        <v>122</v>
      </c>
      <c r="F2146" s="20">
        <v>2015</v>
      </c>
      <c r="G2146" s="20">
        <v>2</v>
      </c>
      <c r="H2146" s="20" t="s">
        <v>203</v>
      </c>
      <c r="I2146" s="54" t="s">
        <v>44</v>
      </c>
      <c r="J2146" s="20">
        <v>6</v>
      </c>
      <c r="K2146" s="35">
        <v>1304256</v>
      </c>
      <c r="L2146" s="35">
        <v>44003</v>
      </c>
      <c r="M2146" s="35">
        <v>13568</v>
      </c>
      <c r="N2146" s="35">
        <v>13568</v>
      </c>
      <c r="O2146" s="35">
        <v>505167</v>
      </c>
      <c r="P2146" s="35">
        <v>2244195</v>
      </c>
      <c r="Q2146" s="35">
        <v>1306028</v>
      </c>
      <c r="R2146" s="35">
        <v>200000</v>
      </c>
    </row>
    <row r="2147" spans="1:18" ht="13.5" customHeight="1">
      <c r="A2147" s="20">
        <v>2143</v>
      </c>
      <c r="B2147" s="45" t="s">
        <v>302</v>
      </c>
      <c r="C2147" s="44" t="s">
        <v>36</v>
      </c>
      <c r="D2147" s="45" t="s">
        <v>424</v>
      </c>
      <c r="E2147" s="20">
        <v>122</v>
      </c>
      <c r="F2147" s="20">
        <v>2015</v>
      </c>
      <c r="G2147" s="20">
        <v>3</v>
      </c>
      <c r="H2147" s="20" t="s">
        <v>204</v>
      </c>
      <c r="I2147" s="54" t="s">
        <v>51</v>
      </c>
      <c r="J2147" s="20">
        <v>9</v>
      </c>
      <c r="K2147" s="35">
        <v>1664494.32</v>
      </c>
      <c r="L2147" s="35">
        <v>-78141</v>
      </c>
      <c r="M2147" s="35">
        <v>-115191</v>
      </c>
      <c r="N2147" s="35">
        <v>-115191</v>
      </c>
      <c r="O2147" s="35">
        <v>471118.65</v>
      </c>
      <c r="P2147" s="35">
        <v>1954933.19</v>
      </c>
      <c r="Q2147" s="35">
        <v>1145421.52</v>
      </c>
      <c r="R2147" s="35">
        <v>200000</v>
      </c>
    </row>
    <row r="2148" spans="1:18" ht="13.5" customHeight="1">
      <c r="A2148" s="20">
        <v>2144</v>
      </c>
      <c r="B2148" s="45" t="s">
        <v>302</v>
      </c>
      <c r="C2148" s="44" t="s">
        <v>36</v>
      </c>
      <c r="D2148" s="45" t="s">
        <v>424</v>
      </c>
      <c r="E2148" s="20">
        <v>122</v>
      </c>
      <c r="F2148" s="20">
        <v>2015</v>
      </c>
      <c r="G2148" s="20">
        <v>4</v>
      </c>
      <c r="H2148" s="20" t="s">
        <v>205</v>
      </c>
      <c r="I2148" s="54" t="s">
        <v>46</v>
      </c>
      <c r="J2148" s="20">
        <v>12</v>
      </c>
      <c r="K2148" s="35">
        <v>2168480</v>
      </c>
      <c r="L2148" s="35">
        <v>-258369</v>
      </c>
      <c r="M2148" s="35">
        <v>-232985</v>
      </c>
      <c r="N2148" s="35">
        <v>-232985</v>
      </c>
      <c r="O2148" s="35">
        <v>456202</v>
      </c>
      <c r="P2148" s="35">
        <v>1899281</v>
      </c>
      <c r="Q2148" s="35">
        <v>1207665</v>
      </c>
      <c r="R2148" s="35">
        <v>200000</v>
      </c>
    </row>
    <row r="2149" spans="1:18" ht="13.5" customHeight="1">
      <c r="A2149" s="20">
        <v>2145</v>
      </c>
      <c r="B2149" s="45" t="s">
        <v>302</v>
      </c>
      <c r="C2149" s="44" t="s">
        <v>36</v>
      </c>
      <c r="D2149" s="45" t="s">
        <v>424</v>
      </c>
      <c r="E2149" s="20">
        <v>122</v>
      </c>
      <c r="F2149" s="20">
        <v>2016</v>
      </c>
      <c r="G2149" s="20">
        <v>1</v>
      </c>
      <c r="H2149" s="20" t="s">
        <v>206</v>
      </c>
      <c r="I2149" s="54" t="s">
        <v>43</v>
      </c>
      <c r="J2149" s="20">
        <v>3</v>
      </c>
      <c r="K2149" s="35">
        <v>400655</v>
      </c>
      <c r="L2149" s="35">
        <v>-41579</v>
      </c>
      <c r="M2149" s="35">
        <v>-45360</v>
      </c>
      <c r="N2149" s="35">
        <v>-45360</v>
      </c>
      <c r="O2149" s="35">
        <v>444338</v>
      </c>
      <c r="P2149" s="35">
        <v>1888646</v>
      </c>
      <c r="Q2149" s="35">
        <v>1242390</v>
      </c>
      <c r="R2149" s="35">
        <v>200000</v>
      </c>
    </row>
    <row r="2150" spans="1:18" ht="13.5" customHeight="1">
      <c r="A2150" s="20">
        <v>2146</v>
      </c>
      <c r="B2150" s="45" t="s">
        <v>302</v>
      </c>
      <c r="C2150" s="44" t="s">
        <v>36</v>
      </c>
      <c r="D2150" s="45" t="s">
        <v>424</v>
      </c>
      <c r="E2150" s="20">
        <v>122</v>
      </c>
      <c r="F2150" s="20">
        <v>2016</v>
      </c>
      <c r="G2150" s="20">
        <v>2</v>
      </c>
      <c r="H2150" s="20" t="s">
        <v>207</v>
      </c>
      <c r="I2150" s="54" t="s">
        <v>44</v>
      </c>
      <c r="J2150" s="20">
        <v>6</v>
      </c>
      <c r="K2150" s="35">
        <v>808705</v>
      </c>
      <c r="L2150" s="35">
        <v>-49674</v>
      </c>
      <c r="M2150" s="35">
        <v>-53961</v>
      </c>
      <c r="N2150" s="35">
        <v>-53961</v>
      </c>
      <c r="O2150" s="35">
        <v>448587</v>
      </c>
      <c r="P2150" s="35">
        <v>1897885</v>
      </c>
      <c r="Q2150" s="35">
        <v>1260228</v>
      </c>
      <c r="R2150" s="35">
        <v>200000</v>
      </c>
    </row>
    <row r="2151" spans="1:18" ht="13.5" customHeight="1">
      <c r="A2151" s="20">
        <v>2147</v>
      </c>
      <c r="B2151" s="45" t="s">
        <v>302</v>
      </c>
      <c r="C2151" s="44" t="s">
        <v>36</v>
      </c>
      <c r="D2151" s="45" t="s">
        <v>424</v>
      </c>
      <c r="E2151" s="20">
        <v>122</v>
      </c>
      <c r="F2151" s="20">
        <v>2016</v>
      </c>
      <c r="G2151" s="20">
        <v>3</v>
      </c>
      <c r="H2151" s="20" t="s">
        <v>208</v>
      </c>
      <c r="I2151" s="54" t="s">
        <v>45</v>
      </c>
      <c r="J2151" s="20">
        <v>9</v>
      </c>
      <c r="K2151" s="35">
        <v>1267819</v>
      </c>
      <c r="L2151" s="35">
        <v>-31417</v>
      </c>
      <c r="M2151" s="35">
        <v>-46487</v>
      </c>
      <c r="N2151" s="35">
        <v>-46487</v>
      </c>
      <c r="O2151" s="35">
        <v>430134</v>
      </c>
      <c r="P2151" s="35">
        <v>1913016</v>
      </c>
      <c r="Q2151" s="35">
        <v>1267885</v>
      </c>
      <c r="R2151" s="35">
        <v>200000</v>
      </c>
    </row>
    <row r="2152" spans="1:18" ht="13.5" customHeight="1">
      <c r="A2152" s="20">
        <v>2148</v>
      </c>
      <c r="B2152" s="45" t="s">
        <v>302</v>
      </c>
      <c r="C2152" s="44" t="s">
        <v>36</v>
      </c>
      <c r="D2152" s="45" t="s">
        <v>424</v>
      </c>
      <c r="E2152" s="20">
        <v>122</v>
      </c>
      <c r="F2152" s="20">
        <v>2016</v>
      </c>
      <c r="G2152" s="20">
        <v>4</v>
      </c>
      <c r="H2152" s="20" t="s">
        <v>209</v>
      </c>
      <c r="I2152" s="20" t="s">
        <v>46</v>
      </c>
      <c r="J2152" s="20">
        <v>12</v>
      </c>
      <c r="K2152" s="35">
        <v>1844050</v>
      </c>
      <c r="L2152" s="35">
        <v>7502</v>
      </c>
      <c r="M2152" s="35">
        <v>8596</v>
      </c>
      <c r="N2152" s="35">
        <v>8596</v>
      </c>
      <c r="O2152" s="35">
        <v>438083</v>
      </c>
      <c r="P2152" s="35">
        <v>1754322</v>
      </c>
      <c r="Q2152" s="35">
        <v>1054107</v>
      </c>
      <c r="R2152" s="35">
        <v>200000</v>
      </c>
    </row>
    <row r="2153" spans="1:18" ht="13.5" customHeight="1">
      <c r="A2153" s="20">
        <v>2149</v>
      </c>
      <c r="B2153" s="45" t="s">
        <v>302</v>
      </c>
      <c r="C2153" s="44" t="s">
        <v>36</v>
      </c>
      <c r="D2153" s="45" t="s">
        <v>424</v>
      </c>
      <c r="E2153" s="20">
        <v>122</v>
      </c>
      <c r="F2153" s="20">
        <v>2017</v>
      </c>
      <c r="G2153" s="20">
        <v>1</v>
      </c>
      <c r="H2153" s="20" t="s">
        <v>210</v>
      </c>
      <c r="I2153" s="20" t="s">
        <v>43</v>
      </c>
      <c r="J2153" s="20">
        <v>3</v>
      </c>
      <c r="K2153" s="35">
        <v>549499</v>
      </c>
      <c r="L2153" s="35">
        <v>13377</v>
      </c>
      <c r="M2153" s="35">
        <v>9096</v>
      </c>
      <c r="N2153" s="35">
        <v>9096</v>
      </c>
      <c r="O2153" s="35">
        <v>442797</v>
      </c>
      <c r="P2153" s="35">
        <v>1765238</v>
      </c>
      <c r="Q2153" s="35">
        <v>1055927</v>
      </c>
      <c r="R2153" s="35">
        <v>200000</v>
      </c>
    </row>
    <row r="2154" spans="1:18" ht="13.5" customHeight="1">
      <c r="A2154" s="20">
        <v>2150</v>
      </c>
      <c r="B2154" s="45" t="s">
        <v>302</v>
      </c>
      <c r="C2154" s="44" t="s">
        <v>36</v>
      </c>
      <c r="D2154" s="45" t="s">
        <v>424</v>
      </c>
      <c r="E2154" s="20">
        <v>122</v>
      </c>
      <c r="F2154" s="20">
        <v>2017</v>
      </c>
      <c r="G2154" s="20">
        <v>2</v>
      </c>
      <c r="H2154" s="20" t="s">
        <v>212</v>
      </c>
      <c r="I2154" s="20" t="s">
        <v>44</v>
      </c>
      <c r="J2154" s="20">
        <v>6</v>
      </c>
      <c r="K2154" s="35">
        <v>1066383</v>
      </c>
      <c r="L2154" s="35">
        <v>18505</v>
      </c>
      <c r="M2154" s="35">
        <v>12583</v>
      </c>
      <c r="N2154" s="35">
        <v>12583</v>
      </c>
      <c r="O2154" s="35">
        <v>418428</v>
      </c>
      <c r="P2154" s="35">
        <v>2007488</v>
      </c>
      <c r="Q2154" s="35">
        <v>660060</v>
      </c>
      <c r="R2154" s="35">
        <v>200000</v>
      </c>
    </row>
    <row r="2155" spans="1:18" ht="13.5" customHeight="1">
      <c r="A2155" s="20">
        <v>2151</v>
      </c>
      <c r="B2155" s="45" t="s">
        <v>302</v>
      </c>
      <c r="C2155" s="44" t="s">
        <v>36</v>
      </c>
      <c r="D2155" s="45" t="s">
        <v>424</v>
      </c>
      <c r="E2155" s="20">
        <v>122</v>
      </c>
      <c r="F2155" s="20">
        <v>2017</v>
      </c>
      <c r="G2155" s="20">
        <v>3</v>
      </c>
      <c r="H2155" s="20" t="s">
        <v>213</v>
      </c>
      <c r="I2155" s="20" t="s">
        <v>51</v>
      </c>
      <c r="J2155" s="20">
        <v>9</v>
      </c>
      <c r="K2155" s="35">
        <v>1657898</v>
      </c>
      <c r="L2155" s="35">
        <v>70205</v>
      </c>
      <c r="M2155" s="35">
        <v>47739</v>
      </c>
      <c r="N2155" s="35">
        <v>47739</v>
      </c>
      <c r="O2155" s="35">
        <v>414868</v>
      </c>
      <c r="P2155" s="35">
        <v>2095251</v>
      </c>
      <c r="Q2155" s="35">
        <v>712667</v>
      </c>
      <c r="R2155" s="35">
        <v>396708</v>
      </c>
    </row>
    <row r="2156" spans="1:18" ht="13.5" customHeight="1">
      <c r="A2156" s="20">
        <v>2152</v>
      </c>
      <c r="B2156" s="45" t="s">
        <v>302</v>
      </c>
      <c r="C2156" s="44" t="s">
        <v>36</v>
      </c>
      <c r="D2156" s="45" t="s">
        <v>424</v>
      </c>
      <c r="E2156" s="20">
        <v>122</v>
      </c>
      <c r="F2156" s="20">
        <v>2017</v>
      </c>
      <c r="G2156" s="20">
        <v>4</v>
      </c>
      <c r="H2156" s="20" t="s">
        <v>211</v>
      </c>
      <c r="I2156" s="20" t="s">
        <v>46</v>
      </c>
      <c r="J2156" s="20">
        <v>12</v>
      </c>
      <c r="K2156" s="35">
        <v>2316289</v>
      </c>
      <c r="L2156" s="35">
        <v>123868</v>
      </c>
      <c r="M2156" s="35">
        <v>58170</v>
      </c>
      <c r="N2156" s="35">
        <v>58170</v>
      </c>
      <c r="O2156" s="35">
        <v>420955</v>
      </c>
      <c r="P2156" s="35">
        <v>2035902</v>
      </c>
      <c r="Q2156" s="35">
        <v>642887</v>
      </c>
      <c r="R2156" s="35">
        <v>396708</v>
      </c>
    </row>
    <row r="2157" spans="1:18" ht="13.5" customHeight="1">
      <c r="A2157" s="20">
        <v>2153</v>
      </c>
      <c r="B2157" s="45" t="s">
        <v>302</v>
      </c>
      <c r="C2157" s="44" t="s">
        <v>36</v>
      </c>
      <c r="D2157" s="45" t="s">
        <v>424</v>
      </c>
      <c r="E2157" s="20">
        <v>122</v>
      </c>
      <c r="F2157" s="20">
        <v>2018</v>
      </c>
      <c r="G2157" s="20">
        <v>1</v>
      </c>
      <c r="H2157" s="20" t="s">
        <v>257</v>
      </c>
      <c r="I2157" s="20" t="s">
        <v>43</v>
      </c>
      <c r="J2157" s="20">
        <v>3</v>
      </c>
      <c r="K2157" s="35">
        <v>624101</v>
      </c>
      <c r="L2157" s="35">
        <v>34777</v>
      </c>
      <c r="M2157" s="35">
        <v>23648</v>
      </c>
      <c r="N2157" s="35">
        <v>23648</v>
      </c>
      <c r="O2157" s="35">
        <v>412800</v>
      </c>
      <c r="P2157" s="35">
        <v>1956109</v>
      </c>
      <c r="Q2157" s="35">
        <v>539446</v>
      </c>
      <c r="R2157" s="35">
        <v>396708</v>
      </c>
    </row>
    <row r="2158" spans="1:18" ht="13.5" customHeight="1">
      <c r="A2158" s="20">
        <v>2154</v>
      </c>
      <c r="B2158" s="45" t="s">
        <v>302</v>
      </c>
      <c r="C2158" s="44" t="s">
        <v>36</v>
      </c>
      <c r="D2158" s="45" t="s">
        <v>424</v>
      </c>
      <c r="E2158" s="20">
        <v>122</v>
      </c>
      <c r="F2158" s="20">
        <v>2018</v>
      </c>
      <c r="G2158" s="20">
        <v>2</v>
      </c>
      <c r="H2158" s="20" t="s">
        <v>264</v>
      </c>
      <c r="I2158" s="20" t="s">
        <v>44</v>
      </c>
      <c r="J2158" s="20">
        <f>G2158*3</f>
        <v>6</v>
      </c>
      <c r="K2158" s="37">
        <v>1433277</v>
      </c>
      <c r="L2158" s="37">
        <v>130998</v>
      </c>
      <c r="M2158" s="37">
        <v>89078</v>
      </c>
      <c r="N2158" s="37">
        <v>89078</v>
      </c>
      <c r="O2158" s="37">
        <v>407746</v>
      </c>
      <c r="P2158" s="37">
        <v>2279961</v>
      </c>
      <c r="Q2158" s="37">
        <v>797867</v>
      </c>
      <c r="R2158" s="37">
        <v>396708</v>
      </c>
    </row>
    <row r="2159" spans="1:18" ht="13.5" customHeight="1">
      <c r="A2159" s="20">
        <v>2155</v>
      </c>
      <c r="B2159" s="45" t="s">
        <v>302</v>
      </c>
      <c r="C2159" s="44" t="s">
        <v>36</v>
      </c>
      <c r="D2159" s="45" t="s">
        <v>424</v>
      </c>
      <c r="E2159" s="20">
        <v>122</v>
      </c>
      <c r="F2159" s="20">
        <v>2018</v>
      </c>
      <c r="G2159" s="20">
        <v>3</v>
      </c>
      <c r="H2159" s="20" t="s">
        <v>256</v>
      </c>
      <c r="I2159" s="20" t="s">
        <v>51</v>
      </c>
      <c r="J2159" s="20">
        <f>G2159*3</f>
        <v>9</v>
      </c>
      <c r="K2159" s="37">
        <v>1977432</v>
      </c>
      <c r="L2159" s="37">
        <v>185556</v>
      </c>
      <c r="M2159" s="37">
        <v>126178</v>
      </c>
      <c r="N2159" s="37">
        <v>126178</v>
      </c>
      <c r="O2159" s="37">
        <v>410119</v>
      </c>
      <c r="P2159" s="37">
        <v>2054461</v>
      </c>
      <c r="Q2159" s="37">
        <v>535268</v>
      </c>
      <c r="R2159" s="37">
        <v>396708</v>
      </c>
    </row>
    <row r="2160" spans="1:18" ht="13.5" customHeight="1">
      <c r="A2160" s="20">
        <v>2156</v>
      </c>
      <c r="B2160" s="45" t="s">
        <v>302</v>
      </c>
      <c r="C2160" s="44" t="s">
        <v>36</v>
      </c>
      <c r="D2160" s="45" t="s">
        <v>424</v>
      </c>
      <c r="E2160" s="20">
        <v>122</v>
      </c>
      <c r="F2160" s="20">
        <v>2018</v>
      </c>
      <c r="G2160" s="20">
        <v>4</v>
      </c>
      <c r="H2160" s="20" t="s">
        <v>265</v>
      </c>
      <c r="I2160" s="20" t="s">
        <v>46</v>
      </c>
      <c r="J2160" s="20">
        <v>12</v>
      </c>
      <c r="K2160" s="37">
        <v>2829262</v>
      </c>
      <c r="L2160" s="37">
        <v>307533</v>
      </c>
      <c r="M2160" s="37">
        <v>206693</v>
      </c>
      <c r="N2160" s="37">
        <v>206693</v>
      </c>
      <c r="O2160" s="37">
        <v>441919</v>
      </c>
      <c r="P2160" s="37">
        <v>2251468</v>
      </c>
      <c r="Q2160" s="37">
        <v>714487</v>
      </c>
      <c r="R2160" s="37">
        <v>396708</v>
      </c>
    </row>
    <row r="2161" spans="1:18" ht="13.5" customHeight="1">
      <c r="A2161" s="20">
        <v>2157</v>
      </c>
      <c r="B2161" s="45" t="s">
        <v>302</v>
      </c>
      <c r="C2161" s="44" t="s">
        <v>36</v>
      </c>
      <c r="D2161" s="45" t="s">
        <v>424</v>
      </c>
      <c r="E2161" s="20">
        <v>122</v>
      </c>
      <c r="F2161" s="20">
        <v>2019</v>
      </c>
      <c r="G2161" s="20">
        <v>1</v>
      </c>
      <c r="H2161" s="20" t="s">
        <v>277</v>
      </c>
      <c r="I2161" s="20" t="s">
        <v>43</v>
      </c>
      <c r="J2161" s="20">
        <v>3</v>
      </c>
      <c r="K2161" s="37">
        <v>777351</v>
      </c>
      <c r="L2161" s="37">
        <v>97635</v>
      </c>
      <c r="M2161" s="37">
        <v>66392</v>
      </c>
      <c r="N2161" s="37">
        <v>66392</v>
      </c>
      <c r="O2161" s="37">
        <v>428929</v>
      </c>
      <c r="P2161" s="37">
        <v>2409450</v>
      </c>
      <c r="Q2161" s="37">
        <v>806078</v>
      </c>
      <c r="R2161" s="37">
        <v>396708</v>
      </c>
    </row>
    <row r="2162" spans="1:18" ht="13.5" customHeight="1">
      <c r="A2162" s="20">
        <v>2158</v>
      </c>
      <c r="B2162" s="45" t="s">
        <v>302</v>
      </c>
      <c r="C2162" s="44" t="s">
        <v>36</v>
      </c>
      <c r="D2162" s="45" t="s">
        <v>424</v>
      </c>
      <c r="E2162" s="20">
        <v>122</v>
      </c>
      <c r="F2162" s="20">
        <v>2019</v>
      </c>
      <c r="G2162" s="20">
        <v>2</v>
      </c>
      <c r="H2162" s="20" t="s">
        <v>278</v>
      </c>
      <c r="I2162" s="20" t="s">
        <v>44</v>
      </c>
      <c r="J2162" s="20">
        <v>6</v>
      </c>
      <c r="K2162" s="37">
        <v>1358710</v>
      </c>
      <c r="L2162" s="37">
        <v>94518</v>
      </c>
      <c r="M2162" s="37">
        <v>64272</v>
      </c>
      <c r="N2162" s="37">
        <v>64272</v>
      </c>
      <c r="O2162" s="37">
        <v>423167</v>
      </c>
      <c r="P2162" s="37">
        <v>2424823</v>
      </c>
      <c r="Q2162" s="37">
        <v>863241</v>
      </c>
      <c r="R2162" s="37">
        <v>396708</v>
      </c>
    </row>
    <row r="2163" spans="1:18" ht="13.5" customHeight="1">
      <c r="A2163" s="20">
        <v>2159</v>
      </c>
      <c r="B2163" s="45" t="s">
        <v>302</v>
      </c>
      <c r="C2163" s="44" t="s">
        <v>36</v>
      </c>
      <c r="D2163" s="45" t="s">
        <v>424</v>
      </c>
      <c r="E2163" s="20">
        <v>122</v>
      </c>
      <c r="F2163" s="20">
        <v>2019</v>
      </c>
      <c r="G2163" s="20">
        <v>3</v>
      </c>
      <c r="H2163" s="20" t="s">
        <v>279</v>
      </c>
      <c r="I2163" s="20" t="s">
        <v>51</v>
      </c>
      <c r="J2163" s="20">
        <v>9</v>
      </c>
      <c r="K2163" s="37">
        <v>1995562</v>
      </c>
      <c r="L2163" s="37">
        <v>141200</v>
      </c>
      <c r="M2163" s="37">
        <v>96016</v>
      </c>
      <c r="N2163" s="37">
        <v>96016</v>
      </c>
      <c r="O2163" s="37">
        <v>435992</v>
      </c>
      <c r="P2163" s="37">
        <v>2199398</v>
      </c>
      <c r="Q2163" s="37">
        <v>606072</v>
      </c>
      <c r="R2163" s="37">
        <v>396708</v>
      </c>
    </row>
    <row r="2164" spans="1:18" ht="13.5" customHeight="1">
      <c r="A2164" s="20">
        <v>2160</v>
      </c>
      <c r="B2164" s="45" t="s">
        <v>302</v>
      </c>
      <c r="C2164" s="44" t="s">
        <v>36</v>
      </c>
      <c r="D2164" s="45" t="s">
        <v>424</v>
      </c>
      <c r="E2164" s="20">
        <v>122</v>
      </c>
      <c r="F2164" s="20">
        <v>2019</v>
      </c>
      <c r="G2164" s="20">
        <v>4</v>
      </c>
      <c r="H2164" s="20" t="s">
        <v>281</v>
      </c>
      <c r="I2164" s="20" t="s">
        <v>46</v>
      </c>
      <c r="J2164" s="20">
        <v>12</v>
      </c>
      <c r="K2164" s="37">
        <v>2589411</v>
      </c>
      <c r="L2164" s="37">
        <v>127639</v>
      </c>
      <c r="M2164" s="37">
        <v>86795</v>
      </c>
      <c r="N2164" s="37">
        <v>86795</v>
      </c>
      <c r="O2164" s="37">
        <v>428123</v>
      </c>
      <c r="P2164" s="37">
        <v>2229254</v>
      </c>
      <c r="Q2164" s="37">
        <v>645150</v>
      </c>
      <c r="R2164" s="37">
        <v>396708</v>
      </c>
    </row>
    <row r="2165" spans="1:18" ht="13.5" customHeight="1">
      <c r="A2165" s="20">
        <v>2161</v>
      </c>
      <c r="B2165" s="45" t="s">
        <v>302</v>
      </c>
      <c r="C2165" s="44" t="s">
        <v>36</v>
      </c>
      <c r="D2165" s="45" t="s">
        <v>424</v>
      </c>
      <c r="E2165" s="20">
        <v>122</v>
      </c>
      <c r="F2165" s="46">
        <v>2020</v>
      </c>
      <c r="G2165" s="46">
        <v>1</v>
      </c>
      <c r="H2165" s="47" t="s">
        <v>309</v>
      </c>
      <c r="I2165" s="47" t="s">
        <v>43</v>
      </c>
      <c r="J2165" s="46">
        <v>3</v>
      </c>
      <c r="K2165" s="37">
        <v>390393</v>
      </c>
      <c r="L2165" s="37">
        <v>-39187</v>
      </c>
      <c r="M2165" s="37"/>
      <c r="N2165" s="37">
        <v>-47393</v>
      </c>
      <c r="O2165" s="37">
        <v>162809</v>
      </c>
      <c r="P2165" s="37">
        <v>2067401</v>
      </c>
      <c r="Q2165" s="37">
        <v>532590</v>
      </c>
      <c r="R2165" s="37">
        <v>396708</v>
      </c>
    </row>
    <row r="2166" spans="1:18" ht="13.5" customHeight="1">
      <c r="A2166" s="20">
        <v>2162</v>
      </c>
      <c r="B2166" s="45" t="s">
        <v>302</v>
      </c>
      <c r="C2166" s="44" t="s">
        <v>36</v>
      </c>
      <c r="D2166" s="45" t="s">
        <v>424</v>
      </c>
      <c r="E2166" s="20">
        <v>122</v>
      </c>
      <c r="F2166" s="46">
        <v>2020</v>
      </c>
      <c r="G2166" s="46">
        <v>2</v>
      </c>
      <c r="H2166" s="47" t="s">
        <v>310</v>
      </c>
      <c r="I2166" s="47" t="s">
        <v>44</v>
      </c>
      <c r="J2166" s="46">
        <v>6</v>
      </c>
      <c r="K2166" s="37">
        <v>770774</v>
      </c>
      <c r="L2166" s="37">
        <v>-66993</v>
      </c>
      <c r="M2166" s="37"/>
      <c r="N2166" s="37">
        <v>-75489</v>
      </c>
      <c r="O2166" s="37">
        <v>152668</v>
      </c>
      <c r="P2166" s="37">
        <v>2409995</v>
      </c>
      <c r="Q2166" s="37">
        <v>903280</v>
      </c>
      <c r="R2166" s="37">
        <v>396708</v>
      </c>
    </row>
    <row r="2167" spans="1:18" ht="13.5" customHeight="1">
      <c r="A2167" s="20">
        <v>2163</v>
      </c>
      <c r="B2167" s="45" t="s">
        <v>302</v>
      </c>
      <c r="C2167" s="44" t="s">
        <v>36</v>
      </c>
      <c r="D2167" s="45" t="s">
        <v>424</v>
      </c>
      <c r="E2167" s="20">
        <v>122</v>
      </c>
      <c r="F2167" s="46">
        <v>2020</v>
      </c>
      <c r="G2167" s="46">
        <v>3</v>
      </c>
      <c r="H2167" s="47" t="s">
        <v>311</v>
      </c>
      <c r="I2167" s="47" t="s">
        <v>51</v>
      </c>
      <c r="J2167" s="46">
        <v>9</v>
      </c>
      <c r="K2167" s="37">
        <v>1228703</v>
      </c>
      <c r="L2167" s="37">
        <v>-106576</v>
      </c>
      <c r="M2167" s="37">
        <v>-115445</v>
      </c>
      <c r="N2167" s="37">
        <v>-115445</v>
      </c>
      <c r="O2167" s="37">
        <v>143067</v>
      </c>
      <c r="P2167" s="37">
        <v>1997204</v>
      </c>
      <c r="Q2167" s="37">
        <v>530445</v>
      </c>
      <c r="R2167" s="37">
        <v>396708</v>
      </c>
    </row>
    <row r="2168" spans="1:18" ht="13.5" customHeight="1">
      <c r="A2168" s="20">
        <v>2164</v>
      </c>
      <c r="B2168" s="45" t="s">
        <v>302</v>
      </c>
      <c r="C2168" s="44" t="s">
        <v>37</v>
      </c>
      <c r="D2168" s="45" t="s">
        <v>425</v>
      </c>
      <c r="E2168" s="20">
        <v>123</v>
      </c>
      <c r="F2168" s="20">
        <v>2015</v>
      </c>
      <c r="G2168" s="20">
        <v>1</v>
      </c>
      <c r="H2168" s="20" t="s">
        <v>202</v>
      </c>
      <c r="I2168" s="54" t="s">
        <v>43</v>
      </c>
      <c r="J2168" s="20">
        <v>3</v>
      </c>
      <c r="K2168" s="37">
        <v>54378</v>
      </c>
      <c r="L2168" s="35">
        <v>-9485</v>
      </c>
      <c r="M2168" s="35">
        <v>-6450</v>
      </c>
      <c r="N2168" s="35"/>
      <c r="O2168" s="35">
        <v>199284</v>
      </c>
      <c r="P2168" s="35">
        <v>284847</v>
      </c>
      <c r="Q2168" s="35">
        <v>292440</v>
      </c>
      <c r="R2168" s="35">
        <v>61500</v>
      </c>
    </row>
    <row r="2169" spans="1:18" ht="13.5" customHeight="1">
      <c r="A2169" s="20">
        <v>2165</v>
      </c>
      <c r="B2169" s="45" t="s">
        <v>302</v>
      </c>
      <c r="C2169" s="44" t="s">
        <v>37</v>
      </c>
      <c r="D2169" s="45" t="s">
        <v>425</v>
      </c>
      <c r="E2169" s="20">
        <v>123</v>
      </c>
      <c r="F2169" s="20">
        <v>2015</v>
      </c>
      <c r="G2169" s="20">
        <v>2</v>
      </c>
      <c r="H2169" s="20" t="s">
        <v>203</v>
      </c>
      <c r="I2169" s="54" t="s">
        <v>44</v>
      </c>
      <c r="J2169" s="20">
        <v>6</v>
      </c>
      <c r="K2169" s="37">
        <v>118142</v>
      </c>
      <c r="L2169" s="37">
        <v>-22403</v>
      </c>
      <c r="M2169" s="37">
        <v>-15234</v>
      </c>
      <c r="N2169" s="35"/>
      <c r="O2169" s="35">
        <v>195614</v>
      </c>
      <c r="P2169" s="35">
        <v>278096</v>
      </c>
      <c r="Q2169" s="35">
        <v>299403</v>
      </c>
      <c r="R2169" s="35">
        <v>61500</v>
      </c>
    </row>
    <row r="2170" spans="1:18" ht="13.5" customHeight="1">
      <c r="A2170" s="20">
        <v>2166</v>
      </c>
      <c r="B2170" s="45" t="s">
        <v>302</v>
      </c>
      <c r="C2170" s="44" t="s">
        <v>37</v>
      </c>
      <c r="D2170" s="45" t="s">
        <v>425</v>
      </c>
      <c r="E2170" s="20">
        <v>123</v>
      </c>
      <c r="F2170" s="20">
        <v>2015</v>
      </c>
      <c r="G2170" s="20">
        <v>3</v>
      </c>
      <c r="H2170" s="20" t="s">
        <v>204</v>
      </c>
      <c r="I2170" s="54" t="s">
        <v>51</v>
      </c>
      <c r="J2170" s="20">
        <v>9</v>
      </c>
      <c r="K2170" s="37">
        <v>170635</v>
      </c>
      <c r="L2170" s="37">
        <v>-36675</v>
      </c>
      <c r="M2170" s="37">
        <v>-24939</v>
      </c>
      <c r="N2170" s="35"/>
      <c r="O2170" s="35">
        <v>190963</v>
      </c>
      <c r="P2170" s="35">
        <v>267883</v>
      </c>
      <c r="Q2170" s="35">
        <v>302035</v>
      </c>
      <c r="R2170" s="35">
        <v>61500</v>
      </c>
    </row>
    <row r="2171" spans="1:18" ht="13.5" customHeight="1">
      <c r="A2171" s="20">
        <v>2167</v>
      </c>
      <c r="B2171" s="45" t="s">
        <v>302</v>
      </c>
      <c r="C2171" s="44" t="s">
        <v>37</v>
      </c>
      <c r="D2171" s="45" t="s">
        <v>425</v>
      </c>
      <c r="E2171" s="20">
        <v>123</v>
      </c>
      <c r="F2171" s="20">
        <v>2015</v>
      </c>
      <c r="G2171" s="20">
        <v>4</v>
      </c>
      <c r="H2171" s="20" t="s">
        <v>205</v>
      </c>
      <c r="I2171" s="54" t="s">
        <v>46</v>
      </c>
      <c r="J2171" s="20">
        <v>12</v>
      </c>
      <c r="K2171" s="35">
        <v>236439</v>
      </c>
      <c r="L2171" s="35">
        <v>-50840</v>
      </c>
      <c r="M2171" s="35">
        <v>-29497</v>
      </c>
      <c r="N2171" s="35">
        <v>27016</v>
      </c>
      <c r="O2171" s="35">
        <v>269521</v>
      </c>
      <c r="P2171" s="35">
        <v>341289</v>
      </c>
      <c r="Q2171" s="35">
        <v>315416</v>
      </c>
      <c r="R2171" s="35">
        <v>61500</v>
      </c>
    </row>
    <row r="2172" spans="1:18" ht="13.5" customHeight="1">
      <c r="A2172" s="20">
        <v>2168</v>
      </c>
      <c r="B2172" s="45" t="s">
        <v>302</v>
      </c>
      <c r="C2172" s="44" t="s">
        <v>37</v>
      </c>
      <c r="D2172" s="45" t="s">
        <v>425</v>
      </c>
      <c r="E2172" s="20">
        <v>123</v>
      </c>
      <c r="F2172" s="20">
        <v>2016</v>
      </c>
      <c r="G2172" s="20">
        <v>1</v>
      </c>
      <c r="H2172" s="20" t="s">
        <v>206</v>
      </c>
      <c r="I2172" s="54" t="s">
        <v>43</v>
      </c>
      <c r="J2172" s="20">
        <v>3</v>
      </c>
      <c r="K2172" s="35">
        <v>106289</v>
      </c>
      <c r="L2172" s="35">
        <v>1901</v>
      </c>
      <c r="M2172" s="35">
        <v>1674</v>
      </c>
      <c r="N2172" s="35">
        <v>1674</v>
      </c>
      <c r="O2172" s="35">
        <v>265136</v>
      </c>
      <c r="P2172" s="35">
        <v>347771</v>
      </c>
      <c r="Q2172" s="35">
        <v>320234</v>
      </c>
      <c r="R2172" s="35">
        <v>61500</v>
      </c>
    </row>
    <row r="2173" spans="1:18" ht="13.5" customHeight="1">
      <c r="A2173" s="20">
        <v>2169</v>
      </c>
      <c r="B2173" s="45" t="s">
        <v>302</v>
      </c>
      <c r="C2173" s="44" t="s">
        <v>37</v>
      </c>
      <c r="D2173" s="45" t="s">
        <v>425</v>
      </c>
      <c r="E2173" s="20">
        <v>123</v>
      </c>
      <c r="F2173" s="20">
        <v>2016</v>
      </c>
      <c r="G2173" s="20">
        <v>2</v>
      </c>
      <c r="H2173" s="20" t="s">
        <v>207</v>
      </c>
      <c r="I2173" s="54" t="s">
        <v>44</v>
      </c>
      <c r="J2173" s="51">
        <v>6</v>
      </c>
      <c r="K2173" s="35">
        <v>188085</v>
      </c>
      <c r="L2173" s="35">
        <v>1570</v>
      </c>
      <c r="M2173" s="35">
        <v>1343</v>
      </c>
      <c r="N2173" s="35">
        <v>1343</v>
      </c>
      <c r="O2173" s="35">
        <v>260998</v>
      </c>
      <c r="P2173" s="35">
        <v>342249</v>
      </c>
      <c r="Q2173" s="35">
        <v>315003</v>
      </c>
      <c r="R2173" s="35">
        <v>61500</v>
      </c>
    </row>
    <row r="2174" spans="1:18" ht="13.5" customHeight="1">
      <c r="A2174" s="20">
        <v>2170</v>
      </c>
      <c r="B2174" s="45" t="s">
        <v>302</v>
      </c>
      <c r="C2174" s="44" t="s">
        <v>37</v>
      </c>
      <c r="D2174" s="45" t="s">
        <v>425</v>
      </c>
      <c r="E2174" s="20">
        <v>123</v>
      </c>
      <c r="F2174" s="20">
        <v>2016</v>
      </c>
      <c r="G2174" s="20">
        <v>3</v>
      </c>
      <c r="H2174" s="20" t="s">
        <v>208</v>
      </c>
      <c r="I2174" s="54" t="s">
        <v>45</v>
      </c>
      <c r="J2174" s="51">
        <v>9</v>
      </c>
      <c r="K2174" s="35">
        <v>234908</v>
      </c>
      <c r="L2174" s="35">
        <v>-16507</v>
      </c>
      <c r="M2174" s="35">
        <v>-16734</v>
      </c>
      <c r="N2174" s="35">
        <v>-16734</v>
      </c>
      <c r="O2174" s="35">
        <v>256352</v>
      </c>
      <c r="P2174" s="35">
        <v>335397</v>
      </c>
      <c r="Q2174" s="35">
        <v>325200</v>
      </c>
      <c r="R2174" s="35">
        <v>61500</v>
      </c>
    </row>
    <row r="2175" spans="1:18" ht="13.5" customHeight="1">
      <c r="A2175" s="20">
        <v>2171</v>
      </c>
      <c r="B2175" s="45" t="s">
        <v>302</v>
      </c>
      <c r="C2175" s="44" t="s">
        <v>37</v>
      </c>
      <c r="D2175" s="45" t="s">
        <v>425</v>
      </c>
      <c r="E2175" s="20">
        <v>123</v>
      </c>
      <c r="F2175" s="20">
        <v>2017</v>
      </c>
      <c r="G2175" s="20">
        <v>1</v>
      </c>
      <c r="H2175" s="20" t="s">
        <v>210</v>
      </c>
      <c r="I2175" s="20" t="s">
        <v>43</v>
      </c>
      <c r="J2175" s="20">
        <v>3</v>
      </c>
      <c r="K2175" s="35">
        <v>37377</v>
      </c>
      <c r="L2175" s="35">
        <v>-21847</v>
      </c>
      <c r="M2175" s="35">
        <v>-22074</v>
      </c>
      <c r="N2175" s="35">
        <v>-22074</v>
      </c>
      <c r="O2175" s="35">
        <v>251770</v>
      </c>
      <c r="P2175" s="35">
        <v>309185</v>
      </c>
      <c r="Q2175" s="35">
        <v>343750</v>
      </c>
      <c r="R2175" s="35">
        <v>61500</v>
      </c>
    </row>
    <row r="2176" spans="1:18" ht="13.5" customHeight="1">
      <c r="A2176" s="20">
        <v>2172</v>
      </c>
      <c r="B2176" s="45" t="s">
        <v>302</v>
      </c>
      <c r="C2176" s="44" t="s">
        <v>37</v>
      </c>
      <c r="D2176" s="45" t="s">
        <v>425</v>
      </c>
      <c r="E2176" s="20">
        <v>123</v>
      </c>
      <c r="F2176" s="20">
        <v>2017</v>
      </c>
      <c r="G2176" s="20">
        <v>2</v>
      </c>
      <c r="H2176" s="20" t="s">
        <v>212</v>
      </c>
      <c r="I2176" s="20" t="s">
        <v>44</v>
      </c>
      <c r="J2176" s="20">
        <v>6</v>
      </c>
      <c r="K2176" s="35">
        <v>88219</v>
      </c>
      <c r="L2176" s="35">
        <v>-42468</v>
      </c>
      <c r="M2176" s="35">
        <v>-42695</v>
      </c>
      <c r="N2176" s="35">
        <v>-42695</v>
      </c>
      <c r="O2176" s="35">
        <v>249212</v>
      </c>
      <c r="P2176" s="35">
        <v>311774</v>
      </c>
      <c r="Q2176" s="35">
        <v>361934</v>
      </c>
      <c r="R2176" s="35">
        <v>61500</v>
      </c>
    </row>
    <row r="2177" spans="1:18" ht="13.5" customHeight="1">
      <c r="A2177" s="20">
        <v>2173</v>
      </c>
      <c r="B2177" s="45" t="s">
        <v>302</v>
      </c>
      <c r="C2177" s="44" t="s">
        <v>37</v>
      </c>
      <c r="D2177" s="45" t="s">
        <v>425</v>
      </c>
      <c r="E2177" s="20">
        <v>123</v>
      </c>
      <c r="F2177" s="20">
        <v>2017</v>
      </c>
      <c r="G2177" s="20">
        <v>3</v>
      </c>
      <c r="H2177" s="20" t="s">
        <v>213</v>
      </c>
      <c r="I2177" s="20" t="s">
        <v>51</v>
      </c>
      <c r="J2177" s="20">
        <v>9</v>
      </c>
      <c r="K2177" s="35">
        <v>125589</v>
      </c>
      <c r="L2177" s="35">
        <v>-69431</v>
      </c>
      <c r="M2177" s="35">
        <v>-69658</v>
      </c>
      <c r="N2177" s="35">
        <v>-69658</v>
      </c>
      <c r="O2177" s="35">
        <v>245298</v>
      </c>
      <c r="P2177" s="35">
        <v>287518</v>
      </c>
      <c r="Q2177" s="35">
        <v>364668</v>
      </c>
      <c r="R2177" s="35">
        <v>61500</v>
      </c>
    </row>
    <row r="2178" spans="1:18" ht="13.5" customHeight="1">
      <c r="A2178" s="20">
        <v>2174</v>
      </c>
      <c r="B2178" s="45" t="s">
        <v>302</v>
      </c>
      <c r="C2178" s="44" t="s">
        <v>37</v>
      </c>
      <c r="D2178" s="45" t="s">
        <v>425</v>
      </c>
      <c r="E2178" s="20">
        <v>123</v>
      </c>
      <c r="F2178" s="20">
        <v>2017</v>
      </c>
      <c r="G2178" s="20">
        <v>4</v>
      </c>
      <c r="H2178" s="20" t="s">
        <v>211</v>
      </c>
      <c r="I2178" s="20" t="s">
        <v>46</v>
      </c>
      <c r="J2178" s="20">
        <v>12</v>
      </c>
      <c r="K2178" s="35">
        <v>190510</v>
      </c>
      <c r="L2178" s="35">
        <v>-76395</v>
      </c>
      <c r="M2178" s="35">
        <v>-53903</v>
      </c>
      <c r="N2178" s="35">
        <v>-53903</v>
      </c>
      <c r="O2178" s="35">
        <v>245059</v>
      </c>
      <c r="P2178" s="35">
        <v>284085</v>
      </c>
      <c r="Q2178" s="35">
        <v>345669</v>
      </c>
      <c r="R2178" s="35">
        <v>61500</v>
      </c>
    </row>
    <row r="2179" spans="1:18" ht="13.5" customHeight="1">
      <c r="A2179" s="20">
        <v>2175</v>
      </c>
      <c r="B2179" s="45" t="s">
        <v>302</v>
      </c>
      <c r="C2179" s="44" t="s">
        <v>37</v>
      </c>
      <c r="D2179" s="45" t="s">
        <v>425</v>
      </c>
      <c r="E2179" s="20">
        <v>123</v>
      </c>
      <c r="F2179" s="20">
        <v>2018</v>
      </c>
      <c r="G2179" s="20">
        <v>1</v>
      </c>
      <c r="H2179" s="20" t="s">
        <v>257</v>
      </c>
      <c r="I2179" s="20" t="s">
        <v>43</v>
      </c>
      <c r="J2179" s="20">
        <v>3</v>
      </c>
      <c r="K2179" s="35">
        <v>50398</v>
      </c>
      <c r="L2179" s="35">
        <v>-17815</v>
      </c>
      <c r="M2179" s="35">
        <v>18042</v>
      </c>
      <c r="N2179" s="35">
        <v>18042</v>
      </c>
      <c r="O2179" s="35">
        <v>241739</v>
      </c>
      <c r="P2179" s="35">
        <v>278812</v>
      </c>
      <c r="Q2179" s="35">
        <v>358338</v>
      </c>
      <c r="R2179" s="35">
        <v>61500</v>
      </c>
    </row>
    <row r="2180" spans="1:18" ht="13.5" customHeight="1">
      <c r="A2180" s="20">
        <v>2176</v>
      </c>
      <c r="B2180" s="45" t="s">
        <v>302</v>
      </c>
      <c r="C2180" s="21" t="s">
        <v>37</v>
      </c>
      <c r="D2180" s="45" t="s">
        <v>425</v>
      </c>
      <c r="E2180" s="20">
        <v>123</v>
      </c>
      <c r="F2180" s="20">
        <v>2018</v>
      </c>
      <c r="G2180" s="20">
        <v>2</v>
      </c>
      <c r="H2180" s="20" t="s">
        <v>264</v>
      </c>
      <c r="I2180" s="20" t="s">
        <v>44</v>
      </c>
      <c r="J2180" s="20">
        <f>G2180*3</f>
        <v>6</v>
      </c>
      <c r="K2180" s="37">
        <v>97929</v>
      </c>
      <c r="L2180" s="37">
        <v>-36202</v>
      </c>
      <c r="M2180" s="37">
        <v>-36429</v>
      </c>
      <c r="N2180" s="37">
        <v>-36429</v>
      </c>
      <c r="O2180" s="37">
        <v>239046</v>
      </c>
      <c r="P2180" s="37">
        <v>276477</v>
      </c>
      <c r="Q2180" s="37">
        <f>328672+45843</f>
        <v>374515</v>
      </c>
      <c r="R2180" s="37">
        <v>61500</v>
      </c>
    </row>
    <row r="2181" spans="1:18" ht="13.5" customHeight="1">
      <c r="A2181" s="20">
        <v>2177</v>
      </c>
      <c r="B2181" s="45" t="s">
        <v>302</v>
      </c>
      <c r="C2181" s="21" t="s">
        <v>37</v>
      </c>
      <c r="D2181" s="45" t="s">
        <v>425</v>
      </c>
      <c r="E2181" s="20">
        <v>123</v>
      </c>
      <c r="F2181" s="20">
        <v>2018</v>
      </c>
      <c r="G2181" s="20">
        <v>3</v>
      </c>
      <c r="H2181" s="20" t="s">
        <v>256</v>
      </c>
      <c r="I2181" s="20" t="s">
        <v>51</v>
      </c>
      <c r="J2181" s="20">
        <f>G2181*3</f>
        <v>9</v>
      </c>
      <c r="K2181" s="37">
        <v>125705</v>
      </c>
      <c r="L2181" s="37">
        <v>-57592</v>
      </c>
      <c r="M2181" s="37">
        <v>-57592</v>
      </c>
      <c r="N2181" s="37">
        <v>-57592</v>
      </c>
      <c r="O2181" s="37">
        <v>235966</v>
      </c>
      <c r="P2181" s="37">
        <v>272622</v>
      </c>
      <c r="Q2181" s="37">
        <f>349420+42694</f>
        <v>392114</v>
      </c>
      <c r="R2181" s="37">
        <v>61500</v>
      </c>
    </row>
    <row r="2182" spans="1:18" ht="13.5" customHeight="1">
      <c r="A2182" s="20">
        <v>2178</v>
      </c>
      <c r="B2182" s="45" t="s">
        <v>302</v>
      </c>
      <c r="C2182" s="21" t="s">
        <v>37</v>
      </c>
      <c r="D2182" s="45" t="s">
        <v>425</v>
      </c>
      <c r="E2182" s="20">
        <v>123</v>
      </c>
      <c r="F2182" s="20">
        <v>2018</v>
      </c>
      <c r="G2182" s="20">
        <v>4</v>
      </c>
      <c r="H2182" s="20" t="s">
        <v>265</v>
      </c>
      <c r="I2182" s="20" t="s">
        <v>46</v>
      </c>
      <c r="J2182" s="20">
        <v>12</v>
      </c>
      <c r="K2182" s="37">
        <v>164588</v>
      </c>
      <c r="L2182" s="37">
        <v>-72216</v>
      </c>
      <c r="M2182" s="37">
        <v>-69136</v>
      </c>
      <c r="N2182" s="37">
        <v>-53903</v>
      </c>
      <c r="O2182" s="37">
        <v>232774</v>
      </c>
      <c r="P2182" s="37">
        <v>262172</v>
      </c>
      <c r="Q2182" s="37">
        <v>392892</v>
      </c>
      <c r="R2182" s="37">
        <v>61500</v>
      </c>
    </row>
    <row r="2183" spans="1:18" ht="13.5" customHeight="1">
      <c r="A2183" s="20">
        <v>2179</v>
      </c>
      <c r="B2183" s="45" t="s">
        <v>302</v>
      </c>
      <c r="C2183" s="21" t="s">
        <v>37</v>
      </c>
      <c r="D2183" s="45" t="s">
        <v>425</v>
      </c>
      <c r="E2183" s="20">
        <v>123</v>
      </c>
      <c r="F2183" s="20">
        <v>2019</v>
      </c>
      <c r="G2183" s="20">
        <v>1</v>
      </c>
      <c r="H2183" s="20" t="s">
        <v>277</v>
      </c>
      <c r="I2183" s="20" t="s">
        <v>43</v>
      </c>
      <c r="J2183" s="20">
        <v>3</v>
      </c>
      <c r="K2183" s="37">
        <v>29054</v>
      </c>
      <c r="L2183" s="37">
        <v>-10336</v>
      </c>
      <c r="M2183" s="37">
        <v>-10232</v>
      </c>
      <c r="N2183" s="37">
        <v>-10232</v>
      </c>
      <c r="O2183" s="37">
        <v>229454</v>
      </c>
      <c r="P2183" s="37">
        <v>256107</v>
      </c>
      <c r="Q2183" s="37">
        <v>399680</v>
      </c>
      <c r="R2183" s="37">
        <v>61500</v>
      </c>
    </row>
    <row r="2184" spans="1:18" ht="13.5" customHeight="1">
      <c r="A2184" s="20">
        <v>2180</v>
      </c>
      <c r="B2184" s="45" t="s">
        <v>302</v>
      </c>
      <c r="C2184" s="21" t="s">
        <v>37</v>
      </c>
      <c r="D2184" s="45" t="s">
        <v>425</v>
      </c>
      <c r="E2184" s="20">
        <v>123</v>
      </c>
      <c r="F2184" s="20">
        <v>2019</v>
      </c>
      <c r="G2184" s="20">
        <v>2</v>
      </c>
      <c r="H2184" s="20" t="s">
        <v>278</v>
      </c>
      <c r="I2184" s="20" t="s">
        <v>44</v>
      </c>
      <c r="J2184" s="20">
        <v>6</v>
      </c>
      <c r="K2184" s="37">
        <v>74715</v>
      </c>
      <c r="L2184" s="37">
        <v>-14452</v>
      </c>
      <c r="M2184" s="37">
        <v>-14308</v>
      </c>
      <c r="N2184" s="37">
        <v>-14308</v>
      </c>
      <c r="O2184" s="37">
        <v>226135</v>
      </c>
      <c r="P2184" s="37">
        <v>251414</v>
      </c>
      <c r="Q2184" s="37">
        <v>398032</v>
      </c>
      <c r="R2184" s="37">
        <v>61500</v>
      </c>
    </row>
    <row r="2185" spans="1:18" ht="13.5" customHeight="1">
      <c r="A2185" s="20">
        <v>2181</v>
      </c>
      <c r="B2185" s="45" t="s">
        <v>302</v>
      </c>
      <c r="C2185" s="21" t="s">
        <v>37</v>
      </c>
      <c r="D2185" s="45" t="s">
        <v>425</v>
      </c>
      <c r="E2185" s="20">
        <v>123</v>
      </c>
      <c r="F2185" s="20">
        <v>2019</v>
      </c>
      <c r="G2185" s="20">
        <v>3</v>
      </c>
      <c r="H2185" s="20" t="s">
        <v>279</v>
      </c>
      <c r="I2185" s="20" t="s">
        <v>51</v>
      </c>
      <c r="J2185" s="20">
        <v>9</v>
      </c>
      <c r="K2185" s="37">
        <v>104628</v>
      </c>
      <c r="L2185" s="37">
        <v>-23162</v>
      </c>
      <c r="M2185" s="37">
        <v>-22931</v>
      </c>
      <c r="N2185" s="37">
        <v>-22931</v>
      </c>
      <c r="O2185" s="37">
        <v>222815</v>
      </c>
      <c r="P2185" s="37">
        <v>243327</v>
      </c>
      <c r="Q2185" s="37">
        <v>398568</v>
      </c>
      <c r="R2185" s="37">
        <v>61500</v>
      </c>
    </row>
    <row r="2186" spans="1:18" ht="13.5" customHeight="1">
      <c r="A2186" s="20">
        <v>2182</v>
      </c>
      <c r="B2186" s="45" t="s">
        <v>302</v>
      </c>
      <c r="C2186" s="21" t="s">
        <v>37</v>
      </c>
      <c r="D2186" s="45" t="s">
        <v>425</v>
      </c>
      <c r="E2186" s="20">
        <v>123</v>
      </c>
      <c r="F2186" s="20">
        <v>2019</v>
      </c>
      <c r="G2186" s="20">
        <v>4</v>
      </c>
      <c r="H2186" s="20" t="s">
        <v>281</v>
      </c>
      <c r="I2186" s="20" t="s">
        <v>46</v>
      </c>
      <c r="J2186" s="20">
        <v>12</v>
      </c>
      <c r="K2186" s="37">
        <v>164588</v>
      </c>
      <c r="L2186" s="37">
        <v>-72216</v>
      </c>
      <c r="M2186" s="37">
        <v>-69136</v>
      </c>
      <c r="N2186" s="37">
        <v>-69136</v>
      </c>
      <c r="O2186" s="37">
        <v>221108</v>
      </c>
      <c r="P2186" s="37">
        <v>237203</v>
      </c>
      <c r="Q2186" s="37">
        <v>386743</v>
      </c>
      <c r="R2186" s="37">
        <v>61500</v>
      </c>
    </row>
    <row r="2187" spans="1:18" ht="13.5" customHeight="1">
      <c r="A2187" s="20">
        <v>2183</v>
      </c>
      <c r="B2187" s="45" t="s">
        <v>302</v>
      </c>
      <c r="C2187" s="21" t="s">
        <v>37</v>
      </c>
      <c r="D2187" s="45" t="s">
        <v>425</v>
      </c>
      <c r="E2187" s="20">
        <v>123</v>
      </c>
      <c r="F2187" s="46">
        <v>2020</v>
      </c>
      <c r="G2187" s="46">
        <v>1</v>
      </c>
      <c r="H2187" s="47" t="s">
        <v>309</v>
      </c>
      <c r="I2187" s="47" t="s">
        <v>43</v>
      </c>
      <c r="J2187" s="46">
        <v>3</v>
      </c>
      <c r="K2187" s="37">
        <v>31931</v>
      </c>
      <c r="L2187" s="37">
        <v>-6953</v>
      </c>
      <c r="M2187" s="37">
        <v>-7037</v>
      </c>
      <c r="N2187" s="37">
        <v>-7037</v>
      </c>
      <c r="O2187" s="37">
        <v>218117</v>
      </c>
      <c r="P2187" s="37">
        <v>235381</v>
      </c>
      <c r="Q2187" s="37">
        <v>389683</v>
      </c>
      <c r="R2187" s="37">
        <v>61500</v>
      </c>
    </row>
    <row r="2188" spans="1:18" ht="13.5" customHeight="1">
      <c r="A2188" s="20">
        <v>2184</v>
      </c>
      <c r="B2188" s="45" t="s">
        <v>302</v>
      </c>
      <c r="C2188" s="21" t="s">
        <v>37</v>
      </c>
      <c r="D2188" s="45" t="s">
        <v>425</v>
      </c>
      <c r="E2188" s="20">
        <v>123</v>
      </c>
      <c r="F2188" s="46">
        <v>2020</v>
      </c>
      <c r="G2188" s="46">
        <v>2</v>
      </c>
      <c r="H2188" s="47" t="s">
        <v>310</v>
      </c>
      <c r="I2188" s="47" t="s">
        <v>44</v>
      </c>
      <c r="J2188" s="46">
        <v>6</v>
      </c>
      <c r="K2188" s="37">
        <v>43655</v>
      </c>
      <c r="L2188" s="37">
        <v>-16168</v>
      </c>
      <c r="M2188" s="37">
        <v>-16362</v>
      </c>
      <c r="N2188" s="37">
        <v>-16362</v>
      </c>
      <c r="O2188" s="37">
        <v>214797</v>
      </c>
      <c r="P2188" s="37">
        <v>228536</v>
      </c>
      <c r="Q2188" s="37">
        <v>392163</v>
      </c>
      <c r="R2188" s="37">
        <v>61500</v>
      </c>
    </row>
    <row r="2189" spans="1:18" ht="13.5" customHeight="1">
      <c r="A2189" s="20">
        <v>2185</v>
      </c>
      <c r="B2189" s="45" t="s">
        <v>302</v>
      </c>
      <c r="C2189" s="21" t="s">
        <v>37</v>
      </c>
      <c r="D2189" s="45" t="s">
        <v>425</v>
      </c>
      <c r="E2189" s="20">
        <v>123</v>
      </c>
      <c r="F2189" s="46">
        <v>2020</v>
      </c>
      <c r="G2189" s="46">
        <v>3</v>
      </c>
      <c r="H2189" s="47" t="s">
        <v>311</v>
      </c>
      <c r="I2189" s="47" t="s">
        <v>51</v>
      </c>
      <c r="J2189" s="46">
        <v>9</v>
      </c>
      <c r="K2189" s="37">
        <v>70920</v>
      </c>
      <c r="L2189" s="37">
        <v>-23085</v>
      </c>
      <c r="M2189" s="37">
        <v>-23362</v>
      </c>
      <c r="N2189" s="37">
        <v>-23362</v>
      </c>
      <c r="O2189" s="37">
        <v>211477</v>
      </c>
      <c r="P2189" s="37">
        <v>226398</v>
      </c>
      <c r="Q2189" s="37">
        <v>397025</v>
      </c>
      <c r="R2189" s="37">
        <v>61500</v>
      </c>
    </row>
    <row r="2190" spans="1:18" ht="13.5" customHeight="1">
      <c r="A2190" s="20">
        <v>2186</v>
      </c>
      <c r="B2190" s="45" t="s">
        <v>303</v>
      </c>
      <c r="C2190" s="44" t="s">
        <v>38</v>
      </c>
      <c r="D2190" s="45" t="s">
        <v>426</v>
      </c>
      <c r="E2190" s="20">
        <v>124</v>
      </c>
      <c r="F2190" s="20">
        <v>2015</v>
      </c>
      <c r="G2190" s="20">
        <v>1</v>
      </c>
      <c r="H2190" s="20" t="s">
        <v>202</v>
      </c>
      <c r="I2190" s="54" t="s">
        <v>43</v>
      </c>
      <c r="J2190" s="20">
        <v>3</v>
      </c>
      <c r="K2190" s="35">
        <v>2153006</v>
      </c>
      <c r="L2190" s="35">
        <v>1062230</v>
      </c>
      <c r="M2190" s="35">
        <v>1394451</v>
      </c>
      <c r="N2190" s="35">
        <v>1394451</v>
      </c>
      <c r="O2190" s="35">
        <v>10505440</v>
      </c>
      <c r="P2190" s="35">
        <v>35774413</v>
      </c>
      <c r="Q2190" s="35">
        <v>15330296</v>
      </c>
      <c r="R2190" s="35">
        <v>500000</v>
      </c>
    </row>
    <row r="2191" spans="1:18" ht="13.5" customHeight="1">
      <c r="A2191" s="20">
        <v>2187</v>
      </c>
      <c r="B2191" s="45" t="s">
        <v>303</v>
      </c>
      <c r="C2191" s="44" t="s">
        <v>38</v>
      </c>
      <c r="D2191" s="45" t="s">
        <v>426</v>
      </c>
      <c r="E2191" s="20">
        <v>124</v>
      </c>
      <c r="F2191" s="20">
        <v>2015</v>
      </c>
      <c r="G2191" s="20">
        <v>2</v>
      </c>
      <c r="H2191" s="20" t="s">
        <v>203</v>
      </c>
      <c r="I2191" s="54" t="s">
        <v>44</v>
      </c>
      <c r="J2191" s="20">
        <v>6</v>
      </c>
      <c r="K2191" s="35">
        <v>4685478</v>
      </c>
      <c r="L2191" s="35">
        <v>1559197</v>
      </c>
      <c r="M2191" s="35">
        <v>1191030</v>
      </c>
      <c r="N2191" s="35">
        <v>1191030</v>
      </c>
      <c r="O2191" s="35">
        <v>10986374</v>
      </c>
      <c r="P2191" s="35">
        <v>36981816</v>
      </c>
      <c r="Q2191" s="35">
        <v>15831640</v>
      </c>
      <c r="R2191" s="35">
        <v>500000</v>
      </c>
    </row>
    <row r="2192" spans="1:18" ht="13.5" customHeight="1">
      <c r="A2192" s="20">
        <v>2188</v>
      </c>
      <c r="B2192" s="45" t="s">
        <v>303</v>
      </c>
      <c r="C2192" s="44" t="s">
        <v>38</v>
      </c>
      <c r="D2192" s="45" t="s">
        <v>426</v>
      </c>
      <c r="E2192" s="20">
        <v>124</v>
      </c>
      <c r="F2192" s="20">
        <v>2015</v>
      </c>
      <c r="G2192" s="20">
        <v>3</v>
      </c>
      <c r="H2192" s="20" t="s">
        <v>204</v>
      </c>
      <c r="I2192" s="54" t="s">
        <v>51</v>
      </c>
      <c r="J2192" s="20">
        <v>9</v>
      </c>
      <c r="K2192" s="35">
        <v>8044387</v>
      </c>
      <c r="L2192" s="35">
        <v>4735330</v>
      </c>
      <c r="M2192" s="35">
        <v>3434536</v>
      </c>
      <c r="N2192" s="35">
        <v>3434536</v>
      </c>
      <c r="O2192" s="35">
        <v>11177897</v>
      </c>
      <c r="P2192" s="35">
        <v>39784288</v>
      </c>
      <c r="Q2192" s="35">
        <v>17373194</v>
      </c>
      <c r="R2192" s="35">
        <v>500000</v>
      </c>
    </row>
    <row r="2193" spans="1:18" ht="13.5" customHeight="1">
      <c r="A2193" s="20">
        <v>2189</v>
      </c>
      <c r="B2193" s="45" t="s">
        <v>303</v>
      </c>
      <c r="C2193" s="44" t="s">
        <v>237</v>
      </c>
      <c r="D2193" s="45" t="s">
        <v>426</v>
      </c>
      <c r="E2193" s="20">
        <v>124</v>
      </c>
      <c r="F2193" s="20">
        <v>2015</v>
      </c>
      <c r="G2193" s="20">
        <v>4</v>
      </c>
      <c r="H2193" s="20" t="s">
        <v>205</v>
      </c>
      <c r="I2193" s="20" t="s">
        <v>46</v>
      </c>
      <c r="J2193" s="20">
        <v>12</v>
      </c>
      <c r="K2193" s="35">
        <v>10448353</v>
      </c>
      <c r="L2193" s="35">
        <v>4214741</v>
      </c>
      <c r="M2193" s="35">
        <v>2493595</v>
      </c>
      <c r="N2193" s="35">
        <v>2509319</v>
      </c>
      <c r="O2193" s="35">
        <v>19990011</v>
      </c>
      <c r="P2193" s="35">
        <v>55477999</v>
      </c>
      <c r="Q2193" s="35">
        <f>17697123+6426063</f>
        <v>24123186</v>
      </c>
      <c r="R2193" s="35">
        <v>500000</v>
      </c>
    </row>
    <row r="2194" spans="1:18" ht="13.5" customHeight="1">
      <c r="A2194" s="20">
        <v>2190</v>
      </c>
      <c r="B2194" s="45" t="s">
        <v>303</v>
      </c>
      <c r="C2194" s="44" t="s">
        <v>38</v>
      </c>
      <c r="D2194" s="45" t="s">
        <v>426</v>
      </c>
      <c r="E2194" s="20">
        <v>124</v>
      </c>
      <c r="F2194" s="20">
        <v>2016</v>
      </c>
      <c r="G2194" s="20">
        <v>1</v>
      </c>
      <c r="H2194" s="20" t="s">
        <v>206</v>
      </c>
      <c r="I2194" s="54" t="s">
        <v>43</v>
      </c>
      <c r="J2194" s="20">
        <v>3</v>
      </c>
      <c r="K2194" s="35">
        <v>3181430</v>
      </c>
      <c r="L2194" s="35">
        <v>1797314</v>
      </c>
      <c r="M2194" s="35">
        <v>1399114</v>
      </c>
      <c r="N2194" s="35">
        <v>1399114</v>
      </c>
      <c r="O2194" s="35">
        <v>23215925</v>
      </c>
      <c r="P2194" s="35">
        <v>59183572</v>
      </c>
      <c r="Q2194" s="35">
        <v>27388985</v>
      </c>
      <c r="R2194" s="35">
        <v>500000</v>
      </c>
    </row>
    <row r="2195" spans="1:18" ht="13.5" customHeight="1">
      <c r="A2195" s="20">
        <v>2191</v>
      </c>
      <c r="B2195" s="45" t="s">
        <v>303</v>
      </c>
      <c r="C2195" s="44" t="s">
        <v>38</v>
      </c>
      <c r="D2195" s="45" t="s">
        <v>426</v>
      </c>
      <c r="E2195" s="20">
        <v>124</v>
      </c>
      <c r="F2195" s="20">
        <v>2016</v>
      </c>
      <c r="G2195" s="20">
        <v>2</v>
      </c>
      <c r="H2195" s="20" t="s">
        <v>207</v>
      </c>
      <c r="I2195" s="54" t="s">
        <v>44</v>
      </c>
      <c r="J2195" s="20">
        <v>6</v>
      </c>
      <c r="K2195" s="35">
        <v>7518321</v>
      </c>
      <c r="L2195" s="35">
        <v>4126602</v>
      </c>
      <c r="M2195" s="35">
        <v>3012420</v>
      </c>
      <c r="N2195" s="35">
        <v>3012420</v>
      </c>
      <c r="O2195" s="35">
        <v>23933060</v>
      </c>
      <c r="P2195" s="35">
        <v>62193370</v>
      </c>
      <c r="Q2195" s="35">
        <v>28785478</v>
      </c>
      <c r="R2195" s="35">
        <v>500000</v>
      </c>
    </row>
    <row r="2196" spans="1:18" ht="13.5" customHeight="1">
      <c r="A2196" s="20">
        <v>2192</v>
      </c>
      <c r="B2196" s="45" t="s">
        <v>303</v>
      </c>
      <c r="C2196" s="44" t="s">
        <v>38</v>
      </c>
      <c r="D2196" s="45" t="s">
        <v>426</v>
      </c>
      <c r="E2196" s="20">
        <v>124</v>
      </c>
      <c r="F2196" s="20">
        <v>2016</v>
      </c>
      <c r="G2196" s="20">
        <v>3</v>
      </c>
      <c r="H2196" s="20" t="s">
        <v>208</v>
      </c>
      <c r="I2196" s="54" t="s">
        <v>45</v>
      </c>
      <c r="J2196" s="20">
        <v>9</v>
      </c>
      <c r="K2196" s="35">
        <v>11937513</v>
      </c>
      <c r="L2196" s="35">
        <v>9714670</v>
      </c>
      <c r="M2196" s="35">
        <v>6800269</v>
      </c>
      <c r="N2196" s="35">
        <v>6800269</v>
      </c>
      <c r="O2196" s="35">
        <v>23670195</v>
      </c>
      <c r="P2196" s="35">
        <v>65276964</v>
      </c>
      <c r="Q2196" s="35">
        <v>28081222</v>
      </c>
      <c r="R2196" s="35">
        <v>500000</v>
      </c>
    </row>
    <row r="2197" spans="1:18" ht="13.5" customHeight="1">
      <c r="A2197" s="20">
        <v>2193</v>
      </c>
      <c r="B2197" s="45" t="s">
        <v>303</v>
      </c>
      <c r="C2197" s="44" t="s">
        <v>38</v>
      </c>
      <c r="D2197" s="45" t="s">
        <v>426</v>
      </c>
      <c r="E2197" s="20">
        <v>124</v>
      </c>
      <c r="F2197" s="20">
        <v>2016</v>
      </c>
      <c r="G2197" s="20">
        <v>4</v>
      </c>
      <c r="H2197" s="20" t="s">
        <v>209</v>
      </c>
      <c r="I2197" s="20" t="s">
        <v>46</v>
      </c>
      <c r="J2197" s="20">
        <v>12</v>
      </c>
      <c r="K2197" s="35">
        <v>15716198</v>
      </c>
      <c r="L2197" s="35">
        <v>31226453</v>
      </c>
      <c r="M2197" s="35">
        <v>21735466</v>
      </c>
      <c r="N2197" s="35">
        <v>21764190</v>
      </c>
      <c r="O2197" s="35">
        <v>22444657</v>
      </c>
      <c r="P2197" s="35">
        <v>83161837</v>
      </c>
      <c r="Q2197" s="35">
        <v>31042834</v>
      </c>
      <c r="R2197" s="35">
        <v>500000</v>
      </c>
    </row>
    <row r="2198" spans="1:18" ht="13.5" customHeight="1">
      <c r="A2198" s="20">
        <v>2194</v>
      </c>
      <c r="B2198" s="45" t="s">
        <v>303</v>
      </c>
      <c r="C2198" s="44" t="s">
        <v>183</v>
      </c>
      <c r="D2198" s="45" t="s">
        <v>426</v>
      </c>
      <c r="E2198" s="20">
        <v>124</v>
      </c>
      <c r="F2198" s="20">
        <v>2017</v>
      </c>
      <c r="G2198" s="20">
        <v>1</v>
      </c>
      <c r="H2198" s="20" t="s">
        <v>210</v>
      </c>
      <c r="I2198" s="20" t="s">
        <v>43</v>
      </c>
      <c r="J2198" s="20">
        <v>3</v>
      </c>
      <c r="K2198" s="35">
        <v>7172491</v>
      </c>
      <c r="L2198" s="35">
        <v>5033454</v>
      </c>
      <c r="M2198" s="35">
        <v>3902158</v>
      </c>
      <c r="N2198" s="35">
        <v>3902158</v>
      </c>
      <c r="O2198" s="35">
        <v>23783558</v>
      </c>
      <c r="P2198" s="35">
        <v>88264178</v>
      </c>
      <c r="Q2198" s="35">
        <v>32243018</v>
      </c>
      <c r="R2198" s="35">
        <v>500000</v>
      </c>
    </row>
    <row r="2199" spans="1:18" ht="13.5" customHeight="1">
      <c r="A2199" s="20">
        <v>2195</v>
      </c>
      <c r="B2199" s="45" t="s">
        <v>303</v>
      </c>
      <c r="C2199" s="44" t="s">
        <v>183</v>
      </c>
      <c r="D2199" s="45" t="s">
        <v>426</v>
      </c>
      <c r="E2199" s="20">
        <v>124</v>
      </c>
      <c r="F2199" s="20">
        <v>2017</v>
      </c>
      <c r="G2199" s="20">
        <v>2</v>
      </c>
      <c r="H2199" s="20" t="s">
        <v>212</v>
      </c>
      <c r="I2199" s="20" t="s">
        <v>199</v>
      </c>
      <c r="J2199" s="20">
        <v>6</v>
      </c>
      <c r="K2199" s="35">
        <v>12825780</v>
      </c>
      <c r="L2199" s="35">
        <v>7597815</v>
      </c>
      <c r="M2199" s="35">
        <v>5555144</v>
      </c>
      <c r="N2199" s="35">
        <v>5555144</v>
      </c>
      <c r="O2199" s="35">
        <v>24930583</v>
      </c>
      <c r="P2199" s="35">
        <v>92150571</v>
      </c>
      <c r="Q2199" s="35">
        <v>6356347</v>
      </c>
      <c r="R2199" s="35">
        <v>500000</v>
      </c>
    </row>
    <row r="2200" spans="1:18" ht="13.5" customHeight="1">
      <c r="A2200" s="20">
        <v>2196</v>
      </c>
      <c r="B2200" s="45" t="s">
        <v>303</v>
      </c>
      <c r="C2200" s="44" t="s">
        <v>237</v>
      </c>
      <c r="D2200" s="45" t="s">
        <v>426</v>
      </c>
      <c r="E2200" s="20">
        <v>124</v>
      </c>
      <c r="F2200" s="20">
        <v>2017</v>
      </c>
      <c r="G2200" s="20">
        <v>3</v>
      </c>
      <c r="H2200" s="20" t="s">
        <v>213</v>
      </c>
      <c r="I2200" s="20" t="s">
        <v>51</v>
      </c>
      <c r="J2200" s="20">
        <v>9</v>
      </c>
      <c r="K2200" s="35">
        <v>16924385</v>
      </c>
      <c r="L2200" s="35">
        <v>7948617</v>
      </c>
      <c r="M2200" s="35">
        <v>5359544</v>
      </c>
      <c r="N2200" s="35">
        <v>5359544</v>
      </c>
      <c r="O2200" s="35">
        <v>27535695</v>
      </c>
      <c r="P2200" s="35">
        <v>91240640</v>
      </c>
      <c r="Q2200" s="35">
        <v>33762094</v>
      </c>
      <c r="R2200" s="35">
        <v>500000</v>
      </c>
    </row>
    <row r="2201" spans="1:18" ht="13.5" customHeight="1">
      <c r="A2201" s="20">
        <v>2197</v>
      </c>
      <c r="B2201" s="45" t="s">
        <v>303</v>
      </c>
      <c r="C2201" s="44" t="s">
        <v>237</v>
      </c>
      <c r="D2201" s="45" t="s">
        <v>426</v>
      </c>
      <c r="E2201" s="20">
        <v>124</v>
      </c>
      <c r="F2201" s="20">
        <v>2017</v>
      </c>
      <c r="G2201" s="20">
        <v>4</v>
      </c>
      <c r="H2201" s="20" t="s">
        <v>211</v>
      </c>
      <c r="I2201" s="20" t="s">
        <v>46</v>
      </c>
      <c r="J2201" s="20">
        <v>12</v>
      </c>
      <c r="K2201" s="35">
        <v>22365372</v>
      </c>
      <c r="L2201" s="35">
        <v>7815063</v>
      </c>
      <c r="M2201" s="35">
        <v>5726205</v>
      </c>
      <c r="N2201" s="35">
        <v>5683760</v>
      </c>
      <c r="O2201" s="35">
        <v>28122101</v>
      </c>
      <c r="P2201" s="35">
        <v>45986205</v>
      </c>
      <c r="Q2201" s="35">
        <v>24111669</v>
      </c>
      <c r="R2201" s="35">
        <v>500000</v>
      </c>
    </row>
    <row r="2202" spans="1:18" ht="13.5" customHeight="1">
      <c r="A2202" s="20">
        <v>2198</v>
      </c>
      <c r="B2202" s="45" t="s">
        <v>303</v>
      </c>
      <c r="C2202" s="44" t="s">
        <v>237</v>
      </c>
      <c r="D2202" s="45" t="s">
        <v>426</v>
      </c>
      <c r="E2202" s="20">
        <v>124</v>
      </c>
      <c r="F2202" s="20">
        <v>2018</v>
      </c>
      <c r="G2202" s="20">
        <v>1</v>
      </c>
      <c r="H2202" s="20" t="s">
        <v>257</v>
      </c>
      <c r="I2202" s="20" t="s">
        <v>43</v>
      </c>
      <c r="J2202" s="20">
        <v>3</v>
      </c>
      <c r="K2202" s="35">
        <v>6590222</v>
      </c>
      <c r="L2202" s="35">
        <v>3432396</v>
      </c>
      <c r="M2202" s="35">
        <v>2597219</v>
      </c>
      <c r="N2202" s="35">
        <v>2597219</v>
      </c>
      <c r="O2202" s="35">
        <v>30429426</v>
      </c>
      <c r="P2202" s="35">
        <v>106108869</v>
      </c>
      <c r="Q2202" s="35">
        <f>13507593+14023884</f>
        <v>27531477</v>
      </c>
      <c r="R2202" s="35">
        <v>500000</v>
      </c>
    </row>
    <row r="2203" spans="1:18" ht="13.5" customHeight="1">
      <c r="A2203" s="20">
        <v>2199</v>
      </c>
      <c r="B2203" s="45" t="s">
        <v>303</v>
      </c>
      <c r="C2203" s="21" t="s">
        <v>237</v>
      </c>
      <c r="D2203" s="45" t="s">
        <v>426</v>
      </c>
      <c r="E2203" s="20">
        <v>124</v>
      </c>
      <c r="F2203" s="20">
        <v>2018</v>
      </c>
      <c r="G2203" s="20">
        <v>2</v>
      </c>
      <c r="H2203" s="20" t="s">
        <v>264</v>
      </c>
      <c r="I2203" s="20" t="s">
        <v>44</v>
      </c>
      <c r="J2203" s="20">
        <f>G2203*3</f>
        <v>6</v>
      </c>
      <c r="K2203" s="37">
        <v>11658046</v>
      </c>
      <c r="L2203" s="37">
        <v>5718992</v>
      </c>
      <c r="M2203" s="37">
        <v>3989739</v>
      </c>
      <c r="N2203" s="37">
        <v>3989739</v>
      </c>
      <c r="O2203" s="37">
        <v>33205560</v>
      </c>
      <c r="P2203" s="37">
        <v>108614966</v>
      </c>
      <c r="Q2203" s="37">
        <f>13023645+15621409</f>
        <v>28645054</v>
      </c>
      <c r="R2203" s="37">
        <v>500000</v>
      </c>
    </row>
    <row r="2204" spans="1:18" ht="13.5" customHeight="1">
      <c r="A2204" s="20">
        <v>2200</v>
      </c>
      <c r="B2204" s="45" t="s">
        <v>303</v>
      </c>
      <c r="C2204" s="21" t="s">
        <v>237</v>
      </c>
      <c r="D2204" s="45" t="s">
        <v>426</v>
      </c>
      <c r="E2204" s="20">
        <v>124</v>
      </c>
      <c r="F2204" s="20">
        <v>2018</v>
      </c>
      <c r="G2204" s="20">
        <v>3</v>
      </c>
      <c r="H2204" s="20" t="s">
        <v>256</v>
      </c>
      <c r="I2204" s="20" t="s">
        <v>51</v>
      </c>
      <c r="J2204" s="20">
        <f>G2204*3</f>
        <v>9</v>
      </c>
      <c r="K2204" s="37">
        <v>16236343</v>
      </c>
      <c r="L2204" s="37">
        <v>7471905</v>
      </c>
      <c r="M2204" s="37">
        <v>5280358</v>
      </c>
      <c r="N2204" s="37">
        <v>5280358</v>
      </c>
      <c r="O2204" s="37">
        <v>38075699</v>
      </c>
      <c r="P2204" s="37">
        <v>113084706</v>
      </c>
      <c r="Q2204" s="37">
        <f>17985007+15839169</f>
        <v>33824176</v>
      </c>
      <c r="R2204" s="37">
        <v>500000</v>
      </c>
    </row>
    <row r="2205" spans="1:18" ht="13.5" customHeight="1">
      <c r="A2205" s="20">
        <v>2201</v>
      </c>
      <c r="B2205" s="45" t="s">
        <v>303</v>
      </c>
      <c r="C2205" s="21" t="s">
        <v>237</v>
      </c>
      <c r="D2205" s="45" t="s">
        <v>426</v>
      </c>
      <c r="E2205" s="20">
        <v>124</v>
      </c>
      <c r="F2205" s="20">
        <v>2018</v>
      </c>
      <c r="G2205" s="20">
        <v>4</v>
      </c>
      <c r="H2205" s="20" t="s">
        <v>265</v>
      </c>
      <c r="I2205" s="20" t="s">
        <v>46</v>
      </c>
      <c r="J2205" s="20">
        <v>12</v>
      </c>
      <c r="K2205" s="37">
        <v>21344730</v>
      </c>
      <c r="L2205" s="37">
        <v>6321010</v>
      </c>
      <c r="M2205" s="37">
        <v>4284188</v>
      </c>
      <c r="N2205" s="37">
        <v>4299806</v>
      </c>
      <c r="O2205" s="37">
        <v>42345519</v>
      </c>
      <c r="P2205" s="37">
        <v>58678749</v>
      </c>
      <c r="Q2205" s="37">
        <v>34504407</v>
      </c>
      <c r="R2205" s="37">
        <v>500000</v>
      </c>
    </row>
    <row r="2206" spans="1:18" ht="13.5" customHeight="1">
      <c r="A2206" s="20">
        <v>2202</v>
      </c>
      <c r="B2206" s="45" t="s">
        <v>303</v>
      </c>
      <c r="C2206" s="21" t="s">
        <v>237</v>
      </c>
      <c r="D2206" s="45" t="s">
        <v>426</v>
      </c>
      <c r="E2206" s="20">
        <v>124</v>
      </c>
      <c r="F2206" s="20">
        <v>2019</v>
      </c>
      <c r="G2206" s="20">
        <v>1</v>
      </c>
      <c r="H2206" s="20" t="s">
        <v>277</v>
      </c>
      <c r="I2206" s="20" t="s">
        <v>43</v>
      </c>
      <c r="J2206" s="20">
        <v>3</v>
      </c>
      <c r="K2206" s="37">
        <v>5506175</v>
      </c>
      <c r="L2206" s="37">
        <v>2576378</v>
      </c>
      <c r="M2206" s="37">
        <v>2140728</v>
      </c>
      <c r="N2206" s="37">
        <v>2140728</v>
      </c>
      <c r="O2206" s="37">
        <v>44616169</v>
      </c>
      <c r="P2206" s="37">
        <v>60152746</v>
      </c>
      <c r="Q2206" s="37">
        <v>33837674</v>
      </c>
      <c r="R2206" s="37">
        <v>500000</v>
      </c>
    </row>
    <row r="2207" spans="1:18" ht="13.5" customHeight="1">
      <c r="A2207" s="20">
        <v>2203</v>
      </c>
      <c r="B2207" s="45" t="s">
        <v>303</v>
      </c>
      <c r="C2207" s="21" t="s">
        <v>237</v>
      </c>
      <c r="D2207" s="45" t="s">
        <v>426</v>
      </c>
      <c r="E2207" s="20">
        <v>124</v>
      </c>
      <c r="F2207" s="20">
        <v>2019</v>
      </c>
      <c r="G2207" s="20">
        <v>2</v>
      </c>
      <c r="H2207" s="20" t="s">
        <v>278</v>
      </c>
      <c r="I2207" s="20" t="s">
        <v>44</v>
      </c>
      <c r="J2207" s="20">
        <v>6</v>
      </c>
      <c r="K2207" s="37">
        <v>10548000</v>
      </c>
      <c r="L2207" s="37">
        <v>3882000</v>
      </c>
      <c r="M2207" s="37">
        <v>3016000</v>
      </c>
      <c r="N2207" s="37">
        <v>3016000</v>
      </c>
      <c r="O2207" s="37">
        <v>46261000</v>
      </c>
      <c r="P2207" s="37">
        <v>67675000</v>
      </c>
      <c r="Q2207" s="37">
        <v>40484000</v>
      </c>
      <c r="R2207" s="37">
        <v>500000</v>
      </c>
    </row>
    <row r="2208" spans="1:18" ht="13.5" customHeight="1">
      <c r="A2208" s="20">
        <v>2204</v>
      </c>
      <c r="B2208" s="45" t="s">
        <v>303</v>
      </c>
      <c r="C2208" s="21" t="s">
        <v>237</v>
      </c>
      <c r="D2208" s="45" t="s">
        <v>426</v>
      </c>
      <c r="E2208" s="20">
        <v>124</v>
      </c>
      <c r="F2208" s="20">
        <v>2019</v>
      </c>
      <c r="G2208" s="20">
        <v>3</v>
      </c>
      <c r="H2208" s="20" t="s">
        <v>279</v>
      </c>
      <c r="I2208" s="20" t="s">
        <v>51</v>
      </c>
      <c r="J2208" s="20">
        <v>9</v>
      </c>
      <c r="K2208" s="37">
        <v>15397212</v>
      </c>
      <c r="L2208" s="37">
        <v>4787233</v>
      </c>
      <c r="M2208" s="37">
        <v>3648073</v>
      </c>
      <c r="N2208" s="37">
        <v>3648073</v>
      </c>
      <c r="O2208" s="37">
        <v>48187790</v>
      </c>
      <c r="P2208" s="37">
        <v>66875585</v>
      </c>
      <c r="Q2208" s="37">
        <v>41052170</v>
      </c>
      <c r="R2208" s="37">
        <v>500000</v>
      </c>
    </row>
    <row r="2209" spans="1:18" ht="13.5" customHeight="1">
      <c r="A2209" s="20">
        <v>2205</v>
      </c>
      <c r="B2209" s="45" t="s">
        <v>303</v>
      </c>
      <c r="C2209" s="21" t="s">
        <v>237</v>
      </c>
      <c r="D2209" s="45" t="s">
        <v>426</v>
      </c>
      <c r="E2209" s="20">
        <v>124</v>
      </c>
      <c r="F2209" s="20">
        <v>2019</v>
      </c>
      <c r="G2209" s="20">
        <v>4</v>
      </c>
      <c r="H2209" s="20" t="s">
        <v>281</v>
      </c>
      <c r="I2209" s="20" t="s">
        <v>46</v>
      </c>
      <c r="J2209" s="20">
        <v>12</v>
      </c>
      <c r="K2209" s="37">
        <v>19882156</v>
      </c>
      <c r="L2209" s="37">
        <v>5519353</v>
      </c>
      <c r="M2209" s="37">
        <v>3934740</v>
      </c>
      <c r="N2209" s="37">
        <v>3786164</v>
      </c>
      <c r="O2209" s="37">
        <v>49083514</v>
      </c>
      <c r="P2209" s="37">
        <v>65888658</v>
      </c>
      <c r="Q2209" s="37">
        <v>39928154</v>
      </c>
      <c r="R2209" s="37">
        <v>500000</v>
      </c>
    </row>
    <row r="2210" spans="1:18" ht="13.5" customHeight="1">
      <c r="A2210" s="20">
        <v>2206</v>
      </c>
      <c r="B2210" s="45" t="s">
        <v>303</v>
      </c>
      <c r="C2210" s="21" t="s">
        <v>237</v>
      </c>
      <c r="D2210" s="45" t="s">
        <v>426</v>
      </c>
      <c r="E2210" s="20">
        <v>124</v>
      </c>
      <c r="F2210" s="46">
        <v>2020</v>
      </c>
      <c r="G2210" s="46">
        <v>1</v>
      </c>
      <c r="H2210" s="47" t="s">
        <v>309</v>
      </c>
      <c r="I2210" s="47" t="s">
        <v>43</v>
      </c>
      <c r="J2210" s="46">
        <v>3</v>
      </c>
      <c r="K2210" s="37">
        <v>5375112</v>
      </c>
      <c r="L2210" s="37">
        <v>2353760</v>
      </c>
      <c r="M2210" s="37">
        <v>1800184</v>
      </c>
      <c r="N2210" s="37">
        <v>1800184</v>
      </c>
      <c r="O2210" s="37">
        <v>49628916</v>
      </c>
      <c r="P2210" s="37">
        <v>71450229</v>
      </c>
      <c r="Q2210" s="37">
        <v>42762169</v>
      </c>
      <c r="R2210" s="37">
        <v>500000</v>
      </c>
    </row>
    <row r="2211" spans="1:18" ht="13.5" customHeight="1">
      <c r="A2211" s="20">
        <v>2207</v>
      </c>
      <c r="B2211" s="45" t="s">
        <v>303</v>
      </c>
      <c r="C2211" s="21" t="s">
        <v>237</v>
      </c>
      <c r="D2211" s="45" t="s">
        <v>426</v>
      </c>
      <c r="E2211" s="20">
        <v>124</v>
      </c>
      <c r="F2211" s="46">
        <v>2020</v>
      </c>
      <c r="G2211" s="46">
        <v>2</v>
      </c>
      <c r="H2211" s="47" t="s">
        <v>310</v>
      </c>
      <c r="I2211" s="47" t="s">
        <v>44</v>
      </c>
      <c r="J2211" s="46">
        <v>6</v>
      </c>
      <c r="K2211" s="37">
        <v>13458422</v>
      </c>
      <c r="L2211" s="37">
        <v>5770616</v>
      </c>
      <c r="M2211" s="37">
        <v>4390011</v>
      </c>
      <c r="N2211" s="37">
        <v>4390011</v>
      </c>
      <c r="O2211" s="37">
        <v>48219430</v>
      </c>
      <c r="P2211" s="37">
        <v>70204603</v>
      </c>
      <c r="Q2211" s="37">
        <v>37296176</v>
      </c>
      <c r="R2211" s="37">
        <v>500000</v>
      </c>
    </row>
    <row r="2212" spans="1:18" ht="13.5" customHeight="1">
      <c r="A2212" s="20">
        <v>2208</v>
      </c>
      <c r="B2212" s="45" t="s">
        <v>303</v>
      </c>
      <c r="C2212" s="21" t="s">
        <v>237</v>
      </c>
      <c r="D2212" s="45" t="s">
        <v>426</v>
      </c>
      <c r="E2212" s="20">
        <v>124</v>
      </c>
      <c r="F2212" s="46">
        <v>2020</v>
      </c>
      <c r="G2212" s="46">
        <v>3</v>
      </c>
      <c r="H2212" s="47" t="s">
        <v>311</v>
      </c>
      <c r="I2212" s="47" t="s">
        <v>51</v>
      </c>
      <c r="J2212" s="46">
        <v>9</v>
      </c>
      <c r="K2212" s="37">
        <v>18917162</v>
      </c>
      <c r="L2212" s="37">
        <v>6577378</v>
      </c>
      <c r="M2212" s="37">
        <v>5030380</v>
      </c>
      <c r="N2212" s="37">
        <v>5030380</v>
      </c>
      <c r="O2212" s="37">
        <v>49011434</v>
      </c>
      <c r="P2212" s="37">
        <v>69110633</v>
      </c>
      <c r="Q2212" s="37">
        <v>38192376</v>
      </c>
      <c r="R2212" s="37">
        <v>500000</v>
      </c>
    </row>
    <row r="2213" spans="1:18" ht="13.5" customHeight="1">
      <c r="A2213" s="20">
        <v>2209</v>
      </c>
      <c r="B2213" s="45" t="s">
        <v>287</v>
      </c>
      <c r="C2213" s="44" t="s">
        <v>39</v>
      </c>
      <c r="D2213" s="45" t="s">
        <v>427</v>
      </c>
      <c r="E2213" s="20">
        <v>125</v>
      </c>
      <c r="F2213" s="20">
        <v>2015</v>
      </c>
      <c r="G2213" s="20">
        <v>1</v>
      </c>
      <c r="H2213" s="20" t="s">
        <v>202</v>
      </c>
      <c r="I2213" s="54" t="s">
        <v>43</v>
      </c>
      <c r="J2213" s="20">
        <v>3</v>
      </c>
      <c r="K2213" s="35">
        <v>958447</v>
      </c>
      <c r="L2213" s="35">
        <v>105007</v>
      </c>
      <c r="M2213" s="35">
        <v>70355</v>
      </c>
      <c r="N2213" s="35">
        <v>70355</v>
      </c>
      <c r="O2213" s="35">
        <v>1293789</v>
      </c>
      <c r="P2213" s="35">
        <v>11650227</v>
      </c>
      <c r="Q2213" s="35">
        <v>5585066</v>
      </c>
      <c r="R2213" s="35">
        <v>2685216</v>
      </c>
    </row>
    <row r="2214" spans="1:18" ht="13.5" customHeight="1">
      <c r="A2214" s="20">
        <v>2210</v>
      </c>
      <c r="B2214" s="45" t="s">
        <v>287</v>
      </c>
      <c r="C2214" s="44" t="s">
        <v>39</v>
      </c>
      <c r="D2214" s="45" t="s">
        <v>427</v>
      </c>
      <c r="E2214" s="20">
        <v>125</v>
      </c>
      <c r="F2214" s="20">
        <v>2015</v>
      </c>
      <c r="G2214" s="20">
        <v>2</v>
      </c>
      <c r="H2214" s="20" t="s">
        <v>203</v>
      </c>
      <c r="I2214" s="54" t="s">
        <v>44</v>
      </c>
      <c r="J2214" s="20">
        <v>6</v>
      </c>
      <c r="K2214" s="35">
        <v>1313573</v>
      </c>
      <c r="L2214" s="35">
        <v>81775</v>
      </c>
      <c r="M2214" s="35">
        <v>54789</v>
      </c>
      <c r="N2214" s="35">
        <v>54789</v>
      </c>
      <c r="O2214" s="35">
        <v>1285690</v>
      </c>
      <c r="P2214" s="35">
        <v>10810762</v>
      </c>
      <c r="Q2214" s="35">
        <v>4761167</v>
      </c>
      <c r="R2214" s="35">
        <v>2685216</v>
      </c>
    </row>
    <row r="2215" spans="1:18" ht="13.5" customHeight="1">
      <c r="A2215" s="20">
        <v>2211</v>
      </c>
      <c r="B2215" s="45" t="s">
        <v>287</v>
      </c>
      <c r="C2215" s="44" t="s">
        <v>39</v>
      </c>
      <c r="D2215" s="45" t="s">
        <v>427</v>
      </c>
      <c r="E2215" s="20">
        <v>125</v>
      </c>
      <c r="F2215" s="20">
        <v>2015</v>
      </c>
      <c r="G2215" s="20">
        <v>3</v>
      </c>
      <c r="H2215" s="20" t="s">
        <v>204</v>
      </c>
      <c r="I2215" s="54" t="s">
        <v>51</v>
      </c>
      <c r="J2215" s="20">
        <v>9</v>
      </c>
      <c r="K2215" s="35">
        <v>1895325</v>
      </c>
      <c r="L2215" s="35">
        <v>8384</v>
      </c>
      <c r="M2215" s="35">
        <v>5617</v>
      </c>
      <c r="N2215" s="35">
        <v>5617</v>
      </c>
      <c r="O2215" s="35">
        <v>1277455</v>
      </c>
      <c r="P2215" s="35">
        <v>9559871</v>
      </c>
      <c r="Q2215" s="35">
        <v>3560447</v>
      </c>
      <c r="R2215" s="35">
        <v>2685216</v>
      </c>
    </row>
    <row r="2216" spans="1:18" ht="13.5" customHeight="1">
      <c r="A2216" s="20">
        <v>2212</v>
      </c>
      <c r="B2216" s="45" t="s">
        <v>287</v>
      </c>
      <c r="C2216" s="44" t="s">
        <v>39</v>
      </c>
      <c r="D2216" s="45" t="s">
        <v>427</v>
      </c>
      <c r="E2216" s="20">
        <v>125</v>
      </c>
      <c r="F2216" s="20">
        <v>2015</v>
      </c>
      <c r="G2216" s="20">
        <v>4</v>
      </c>
      <c r="H2216" s="20" t="s">
        <v>205</v>
      </c>
      <c r="I2216" s="54" t="s">
        <v>46</v>
      </c>
      <c r="J2216" s="20">
        <v>12</v>
      </c>
      <c r="K2216" s="35">
        <v>2434614</v>
      </c>
      <c r="L2216" s="35">
        <v>20544</v>
      </c>
      <c r="M2216" s="35">
        <v>-145295</v>
      </c>
      <c r="N2216" s="35">
        <v>142409</v>
      </c>
      <c r="O2216" s="35">
        <v>1327844</v>
      </c>
      <c r="P2216" s="35">
        <v>10367741</v>
      </c>
      <c r="Q2216" s="35">
        <v>4375914</v>
      </c>
      <c r="R2216" s="35">
        <v>2685216</v>
      </c>
    </row>
    <row r="2217" spans="1:18" ht="13.5" customHeight="1">
      <c r="A2217" s="20">
        <v>2213</v>
      </c>
      <c r="B2217" s="45" t="s">
        <v>287</v>
      </c>
      <c r="C2217" s="44" t="s">
        <v>39</v>
      </c>
      <c r="D2217" s="45" t="s">
        <v>427</v>
      </c>
      <c r="E2217" s="20">
        <v>125</v>
      </c>
      <c r="F2217" s="20">
        <v>2016</v>
      </c>
      <c r="G2217" s="20">
        <v>1</v>
      </c>
      <c r="H2217" s="20" t="s">
        <v>206</v>
      </c>
      <c r="I2217" s="54" t="s">
        <v>43</v>
      </c>
      <c r="J2217" s="20">
        <v>3</v>
      </c>
      <c r="K2217" s="35">
        <v>821916</v>
      </c>
      <c r="L2217" s="35">
        <v>66373</v>
      </c>
      <c r="M2217" s="35">
        <v>44470</v>
      </c>
      <c r="N2217" s="35">
        <v>44470</v>
      </c>
      <c r="O2217" s="35">
        <v>1317046</v>
      </c>
      <c r="P2217" s="35">
        <v>9625768</v>
      </c>
      <c r="Q2217" s="35">
        <v>3589471</v>
      </c>
      <c r="R2217" s="35">
        <v>2685216</v>
      </c>
    </row>
    <row r="2218" spans="1:18" ht="13.5" customHeight="1">
      <c r="A2218" s="20">
        <v>2214</v>
      </c>
      <c r="B2218" s="45" t="s">
        <v>287</v>
      </c>
      <c r="C2218" s="44" t="s">
        <v>39</v>
      </c>
      <c r="D2218" s="45" t="s">
        <v>427</v>
      </c>
      <c r="E2218" s="20">
        <v>125</v>
      </c>
      <c r="F2218" s="20">
        <v>2016</v>
      </c>
      <c r="G2218" s="20">
        <v>2</v>
      </c>
      <c r="H2218" s="20" t="s">
        <v>207</v>
      </c>
      <c r="I2218" s="54" t="s">
        <v>44</v>
      </c>
      <c r="J2218" s="20">
        <v>6</v>
      </c>
      <c r="K2218" s="35">
        <v>1318179</v>
      </c>
      <c r="L2218" s="35">
        <v>282262</v>
      </c>
      <c r="M2218" s="35">
        <v>189115</v>
      </c>
      <c r="N2218" s="35">
        <v>189115</v>
      </c>
      <c r="O2218" s="35">
        <v>1315210</v>
      </c>
      <c r="P2218" s="35">
        <v>9584909</v>
      </c>
      <c r="Q2218" s="35">
        <v>3403966</v>
      </c>
      <c r="R2218" s="35">
        <v>2685216</v>
      </c>
    </row>
    <row r="2219" spans="1:18" ht="13.5" customHeight="1">
      <c r="A2219" s="20">
        <v>2215</v>
      </c>
      <c r="B2219" s="45" t="s">
        <v>287</v>
      </c>
      <c r="C2219" s="44" t="s">
        <v>39</v>
      </c>
      <c r="D2219" s="45" t="s">
        <v>427</v>
      </c>
      <c r="E2219" s="20">
        <v>125</v>
      </c>
      <c r="F2219" s="20">
        <v>2016</v>
      </c>
      <c r="G2219" s="20">
        <v>3</v>
      </c>
      <c r="H2219" s="20" t="s">
        <v>208</v>
      </c>
      <c r="I2219" s="54" t="s">
        <v>45</v>
      </c>
      <c r="J2219" s="20">
        <v>9</v>
      </c>
      <c r="K2219" s="35">
        <v>1869940</v>
      </c>
      <c r="L2219" s="35">
        <v>385058</v>
      </c>
      <c r="M2219" s="35">
        <v>288794</v>
      </c>
      <c r="N2219" s="35">
        <v>288794</v>
      </c>
      <c r="O2219" s="35">
        <v>1303647</v>
      </c>
      <c r="P2219" s="35">
        <v>9834172</v>
      </c>
      <c r="Q2219" s="35">
        <v>3553552</v>
      </c>
      <c r="R2219" s="35">
        <v>2685216</v>
      </c>
    </row>
    <row r="2220" spans="1:18" ht="13.5" customHeight="1">
      <c r="A2220" s="20">
        <v>2216</v>
      </c>
      <c r="B2220" s="45" t="s">
        <v>287</v>
      </c>
      <c r="C2220" s="44" t="s">
        <v>178</v>
      </c>
      <c r="D2220" s="45" t="s">
        <v>427</v>
      </c>
      <c r="E2220" s="20">
        <v>125</v>
      </c>
      <c r="F2220" s="20">
        <v>2016</v>
      </c>
      <c r="G2220" s="20">
        <v>4</v>
      </c>
      <c r="H2220" s="20" t="s">
        <v>209</v>
      </c>
      <c r="I2220" s="20" t="s">
        <v>46</v>
      </c>
      <c r="J2220" s="20">
        <v>12</v>
      </c>
      <c r="K2220" s="35">
        <v>2547531</v>
      </c>
      <c r="L2220" s="35">
        <v>340394</v>
      </c>
      <c r="M2220" s="35">
        <v>221992</v>
      </c>
      <c r="N2220" s="35">
        <v>418684</v>
      </c>
      <c r="O2220" s="35">
        <v>1292722</v>
      </c>
      <c r="P2220" s="35">
        <v>9689587</v>
      </c>
      <c r="Q2220" s="35">
        <v>3461325</v>
      </c>
      <c r="R2220" s="35">
        <v>2685216</v>
      </c>
    </row>
    <row r="2221" spans="1:18" ht="13.5" customHeight="1">
      <c r="A2221" s="20">
        <v>2217</v>
      </c>
      <c r="B2221" s="45" t="s">
        <v>287</v>
      </c>
      <c r="C2221" s="44" t="s">
        <v>178</v>
      </c>
      <c r="D2221" s="45" t="s">
        <v>427</v>
      </c>
      <c r="E2221" s="20">
        <v>125</v>
      </c>
      <c r="F2221" s="20">
        <v>2017</v>
      </c>
      <c r="G2221" s="20">
        <v>1</v>
      </c>
      <c r="H2221" s="20" t="s">
        <v>210</v>
      </c>
      <c r="I2221" s="20" t="s">
        <v>43</v>
      </c>
      <c r="J2221" s="20">
        <v>3</v>
      </c>
      <c r="K2221" s="35">
        <v>989643</v>
      </c>
      <c r="L2221" s="35">
        <v>357848</v>
      </c>
      <c r="M2221" s="35">
        <v>243337</v>
      </c>
      <c r="N2221" s="35">
        <v>243337</v>
      </c>
      <c r="O2221" s="35">
        <v>1294814</v>
      </c>
      <c r="P2221" s="35">
        <v>9732568</v>
      </c>
      <c r="Q2221" s="35">
        <v>3260970</v>
      </c>
      <c r="R2221" s="35">
        <v>2685216</v>
      </c>
    </row>
    <row r="2222" spans="1:18" ht="13.5" customHeight="1">
      <c r="A2222" s="20">
        <v>2218</v>
      </c>
      <c r="B2222" s="45" t="s">
        <v>287</v>
      </c>
      <c r="C2222" s="44" t="s">
        <v>178</v>
      </c>
      <c r="D2222" s="45" t="s">
        <v>427</v>
      </c>
      <c r="E2222" s="20">
        <v>125</v>
      </c>
      <c r="F2222" s="20">
        <v>2017</v>
      </c>
      <c r="G2222" s="20">
        <v>2</v>
      </c>
      <c r="H2222" s="20" t="s">
        <v>212</v>
      </c>
      <c r="I2222" s="20" t="s">
        <v>44</v>
      </c>
      <c r="J2222" s="20">
        <v>6</v>
      </c>
      <c r="K2222" s="35">
        <v>1631977</v>
      </c>
      <c r="L2222" s="35">
        <v>472628</v>
      </c>
      <c r="M2222" s="35">
        <v>349745</v>
      </c>
      <c r="N2222" s="35"/>
      <c r="O2222" s="35">
        <v>1298056</v>
      </c>
      <c r="P2222" s="35">
        <v>10791315</v>
      </c>
      <c r="Q2222" s="35">
        <v>4213308</v>
      </c>
      <c r="R2222" s="35">
        <v>2685216</v>
      </c>
    </row>
    <row r="2223" spans="1:18" ht="13.5" customHeight="1">
      <c r="A2223" s="20">
        <v>2219</v>
      </c>
      <c r="B2223" s="45" t="s">
        <v>287</v>
      </c>
      <c r="C2223" s="44" t="s">
        <v>178</v>
      </c>
      <c r="D2223" s="45" t="s">
        <v>427</v>
      </c>
      <c r="E2223" s="20">
        <v>125</v>
      </c>
      <c r="F2223" s="20">
        <v>2017</v>
      </c>
      <c r="G2223" s="20">
        <v>3</v>
      </c>
      <c r="H2223" s="20" t="s">
        <v>213</v>
      </c>
      <c r="I2223" s="20" t="s">
        <v>51</v>
      </c>
      <c r="J2223" s="20">
        <v>9</v>
      </c>
      <c r="K2223" s="35">
        <v>2480938</v>
      </c>
      <c r="L2223" s="35">
        <v>580969</v>
      </c>
      <c r="M2223" s="35">
        <v>429917</v>
      </c>
      <c r="N2223" s="35">
        <v>429917</v>
      </c>
      <c r="O2223" s="35">
        <v>1284735</v>
      </c>
      <c r="P2223" s="35">
        <v>11133620</v>
      </c>
      <c r="Q2223" s="35">
        <v>4475442</v>
      </c>
      <c r="R2223" s="35">
        <v>2685216</v>
      </c>
    </row>
    <row r="2224" spans="1:18" ht="13.5" customHeight="1">
      <c r="A2224" s="20">
        <v>2220</v>
      </c>
      <c r="B2224" s="45" t="s">
        <v>287</v>
      </c>
      <c r="C2224" s="44" t="s">
        <v>178</v>
      </c>
      <c r="D2224" s="45" t="s">
        <v>427</v>
      </c>
      <c r="E2224" s="20">
        <v>125</v>
      </c>
      <c r="F2224" s="20">
        <v>2017</v>
      </c>
      <c r="G2224" s="20">
        <v>4</v>
      </c>
      <c r="H2224" s="20" t="s">
        <v>211</v>
      </c>
      <c r="I2224" s="20" t="s">
        <v>46</v>
      </c>
      <c r="J2224" s="20">
        <v>12</v>
      </c>
      <c r="K2224" s="35">
        <v>3385078</v>
      </c>
      <c r="L2224" s="35">
        <v>697989</v>
      </c>
      <c r="M2224" s="35">
        <v>531841</v>
      </c>
      <c r="N2224" s="35">
        <v>1279859</v>
      </c>
      <c r="O2224" s="35">
        <v>1266758</v>
      </c>
      <c r="P2224" s="35">
        <v>11775553</v>
      </c>
      <c r="Q2224" s="35">
        <v>4267432</v>
      </c>
      <c r="R2224" s="35">
        <v>2685216</v>
      </c>
    </row>
    <row r="2225" spans="1:18" ht="13.5" customHeight="1">
      <c r="A2225" s="20">
        <v>2221</v>
      </c>
      <c r="B2225" s="45" t="s">
        <v>287</v>
      </c>
      <c r="C2225" s="44" t="s">
        <v>178</v>
      </c>
      <c r="D2225" s="45" t="s">
        <v>427</v>
      </c>
      <c r="E2225" s="20">
        <v>125</v>
      </c>
      <c r="F2225" s="20">
        <v>2018</v>
      </c>
      <c r="G2225" s="20">
        <v>1</v>
      </c>
      <c r="H2225" s="20" t="s">
        <v>257</v>
      </c>
      <c r="I2225" s="20" t="s">
        <v>43</v>
      </c>
      <c r="J2225" s="20">
        <v>3</v>
      </c>
      <c r="K2225" s="35">
        <v>1474272</v>
      </c>
      <c r="L2225" s="35">
        <v>411139</v>
      </c>
      <c r="M2225" s="35">
        <v>279578</v>
      </c>
      <c r="N2225" s="35">
        <v>279578</v>
      </c>
      <c r="O2225" s="35">
        <v>1281879</v>
      </c>
      <c r="P2225" s="35">
        <v>12448702</v>
      </c>
      <c r="Q2225" s="35">
        <v>4661004</v>
      </c>
      <c r="R2225" s="35">
        <v>3000000</v>
      </c>
    </row>
    <row r="2226" spans="1:18" ht="13.5" customHeight="1">
      <c r="A2226" s="20">
        <v>2222</v>
      </c>
      <c r="B2226" s="45" t="s">
        <v>287</v>
      </c>
      <c r="C2226" s="21" t="s">
        <v>178</v>
      </c>
      <c r="D2226" s="45" t="s">
        <v>427</v>
      </c>
      <c r="E2226" s="20">
        <v>125</v>
      </c>
      <c r="F2226" s="20">
        <v>2018</v>
      </c>
      <c r="G2226" s="20">
        <v>2</v>
      </c>
      <c r="H2226" s="20" t="s">
        <v>264</v>
      </c>
      <c r="I2226" s="20" t="s">
        <v>44</v>
      </c>
      <c r="J2226" s="20">
        <f>G2226*3</f>
        <v>6</v>
      </c>
      <c r="K2226" s="37">
        <v>2585672</v>
      </c>
      <c r="L2226" s="37">
        <v>510338</v>
      </c>
      <c r="M2226" s="37">
        <v>367444</v>
      </c>
      <c r="N2226" s="37">
        <v>367444</v>
      </c>
      <c r="O2226" s="37">
        <v>1303195</v>
      </c>
      <c r="P2226" s="37">
        <v>11963254</v>
      </c>
      <c r="Q2226" s="37">
        <v>4087691</v>
      </c>
      <c r="R2226" s="37">
        <v>2685216</v>
      </c>
    </row>
    <row r="2227" spans="1:18" ht="13.5" customHeight="1">
      <c r="A2227" s="20">
        <v>2223</v>
      </c>
      <c r="B2227" s="45" t="s">
        <v>287</v>
      </c>
      <c r="C2227" s="21" t="s">
        <v>178</v>
      </c>
      <c r="D2227" s="45" t="s">
        <v>427</v>
      </c>
      <c r="E2227" s="20">
        <v>125</v>
      </c>
      <c r="F2227" s="20">
        <v>2018</v>
      </c>
      <c r="G2227" s="20">
        <v>3</v>
      </c>
      <c r="H2227" s="20" t="s">
        <v>256</v>
      </c>
      <c r="I2227" s="20" t="s">
        <v>51</v>
      </c>
      <c r="J2227" s="20">
        <f>G2227*3</f>
        <v>9</v>
      </c>
      <c r="K2227" s="37">
        <v>3479393</v>
      </c>
      <c r="L2227" s="37">
        <v>560322</v>
      </c>
      <c r="M2227" s="37">
        <v>403376</v>
      </c>
      <c r="N2227" s="37"/>
      <c r="O2227" s="37">
        <v>1323760</v>
      </c>
      <c r="P2227" s="37">
        <v>11902679</v>
      </c>
      <c r="Q2227" s="37">
        <v>4009682</v>
      </c>
      <c r="R2227" s="37">
        <v>1908706</v>
      </c>
    </row>
    <row r="2228" spans="1:18" ht="13.5" customHeight="1">
      <c r="A2228" s="20">
        <v>2224</v>
      </c>
      <c r="B2228" s="45" t="s">
        <v>287</v>
      </c>
      <c r="C2228" s="21" t="s">
        <v>178</v>
      </c>
      <c r="D2228" s="45" t="s">
        <v>427</v>
      </c>
      <c r="E2228" s="20">
        <v>125</v>
      </c>
      <c r="F2228" s="20">
        <v>2018</v>
      </c>
      <c r="G2228" s="20">
        <v>4</v>
      </c>
      <c r="H2228" s="20" t="s">
        <v>265</v>
      </c>
      <c r="I2228" s="20" t="s">
        <v>46</v>
      </c>
      <c r="J2228" s="20">
        <v>12</v>
      </c>
      <c r="K2228" s="37">
        <v>4662272</v>
      </c>
      <c r="L2228" s="37">
        <v>645430</v>
      </c>
      <c r="M2228" s="37">
        <v>423795</v>
      </c>
      <c r="N2228" s="37">
        <v>632718</v>
      </c>
      <c r="O2228" s="37">
        <v>1344721</v>
      </c>
      <c r="P2228" s="37">
        <v>13020999</v>
      </c>
      <c r="Q2228" s="37">
        <v>4919913</v>
      </c>
      <c r="R2228" s="37">
        <v>2691275</v>
      </c>
    </row>
    <row r="2229" spans="1:18" ht="13.5" customHeight="1">
      <c r="A2229" s="20">
        <v>2225</v>
      </c>
      <c r="B2229" s="45" t="s">
        <v>287</v>
      </c>
      <c r="C2229" s="21" t="s">
        <v>178</v>
      </c>
      <c r="D2229" s="45" t="s">
        <v>427</v>
      </c>
      <c r="E2229" s="20">
        <v>125</v>
      </c>
      <c r="F2229" s="20">
        <v>2019</v>
      </c>
      <c r="G2229" s="20">
        <v>1</v>
      </c>
      <c r="H2229" s="20" t="s">
        <v>277</v>
      </c>
      <c r="I2229" s="20" t="s">
        <v>43</v>
      </c>
      <c r="J2229" s="20">
        <v>3</v>
      </c>
      <c r="K2229" s="37">
        <v>2021305</v>
      </c>
      <c r="L2229" s="37">
        <v>519589</v>
      </c>
      <c r="M2229" s="37">
        <v>355348</v>
      </c>
      <c r="N2229" s="37">
        <v>355348</v>
      </c>
      <c r="O2229" s="37">
        <v>1344990</v>
      </c>
      <c r="P2229" s="37">
        <v>12418840</v>
      </c>
      <c r="Q2229" s="37">
        <v>4123885</v>
      </c>
      <c r="R2229" s="37">
        <v>2691275</v>
      </c>
    </row>
    <row r="2230" spans="1:18" ht="13.5" customHeight="1">
      <c r="A2230" s="20">
        <v>2226</v>
      </c>
      <c r="B2230" s="45" t="s">
        <v>287</v>
      </c>
      <c r="C2230" s="21" t="s">
        <v>178</v>
      </c>
      <c r="D2230" s="45" t="s">
        <v>427</v>
      </c>
      <c r="E2230" s="20">
        <v>125</v>
      </c>
      <c r="F2230" s="20">
        <v>2019</v>
      </c>
      <c r="G2230" s="20">
        <v>2</v>
      </c>
      <c r="H2230" s="20" t="s">
        <v>278</v>
      </c>
      <c r="I2230" s="20" t="s">
        <v>44</v>
      </c>
      <c r="J2230" s="20">
        <v>6</v>
      </c>
      <c r="K2230" s="37">
        <v>3259850</v>
      </c>
      <c r="L2230" s="37">
        <v>461418</v>
      </c>
      <c r="M2230" s="37">
        <v>346063</v>
      </c>
      <c r="N2230" s="37">
        <v>346063</v>
      </c>
      <c r="O2230" s="37">
        <v>1379466</v>
      </c>
      <c r="P2230" s="37">
        <v>12964132</v>
      </c>
      <c r="Q2230" s="37">
        <v>4678461</v>
      </c>
      <c r="R2230" s="37">
        <v>2691275</v>
      </c>
    </row>
    <row r="2231" spans="1:18" ht="13.5" customHeight="1">
      <c r="A2231" s="20">
        <v>2227</v>
      </c>
      <c r="B2231" s="45" t="s">
        <v>287</v>
      </c>
      <c r="C2231" s="21" t="s">
        <v>178</v>
      </c>
      <c r="D2231" s="45" t="s">
        <v>427</v>
      </c>
      <c r="E2231" s="20">
        <v>125</v>
      </c>
      <c r="F2231" s="20">
        <v>2019</v>
      </c>
      <c r="G2231" s="20">
        <v>3</v>
      </c>
      <c r="H2231" s="20" t="s">
        <v>279</v>
      </c>
      <c r="I2231" s="20" t="s">
        <v>51</v>
      </c>
      <c r="J2231" s="20">
        <v>9</v>
      </c>
      <c r="K2231" s="37">
        <v>4612346</v>
      </c>
      <c r="L2231" s="37">
        <v>600894</v>
      </c>
      <c r="M2231" s="37">
        <v>450671</v>
      </c>
      <c r="N2231" s="37">
        <v>450671</v>
      </c>
      <c r="O2231" s="37">
        <v>1381610</v>
      </c>
      <c r="P2231" s="37">
        <v>13007180</v>
      </c>
      <c r="Q2231" s="37">
        <v>4616901</v>
      </c>
      <c r="R2231" s="37">
        <v>2691275</v>
      </c>
    </row>
    <row r="2232" spans="1:18" ht="13.5" customHeight="1">
      <c r="A2232" s="20">
        <v>2228</v>
      </c>
      <c r="B2232" s="45" t="s">
        <v>287</v>
      </c>
      <c r="C2232" s="21" t="s">
        <v>178</v>
      </c>
      <c r="D2232" s="45" t="s">
        <v>427</v>
      </c>
      <c r="E2232" s="20">
        <v>125</v>
      </c>
      <c r="F2232" s="20">
        <v>2019</v>
      </c>
      <c r="G2232" s="20">
        <v>4</v>
      </c>
      <c r="H2232" s="20" t="s">
        <v>281</v>
      </c>
      <c r="I2232" s="20" t="s">
        <v>46</v>
      </c>
      <c r="J2232" s="20">
        <v>12</v>
      </c>
      <c r="K2232" s="37">
        <v>5876947</v>
      </c>
      <c r="L2232" s="37">
        <v>684883</v>
      </c>
      <c r="M2232" s="37">
        <v>499964</v>
      </c>
      <c r="N2232" s="37">
        <v>465994</v>
      </c>
      <c r="O2232" s="37">
        <v>1368974</v>
      </c>
      <c r="P2232" s="37">
        <v>12573854</v>
      </c>
      <c r="Q2232" s="37">
        <v>4349460</v>
      </c>
      <c r="R2232" s="37">
        <v>2691275</v>
      </c>
    </row>
    <row r="2233" spans="1:18" ht="13.5" customHeight="1">
      <c r="A2233" s="20">
        <v>2229</v>
      </c>
      <c r="B2233" s="45" t="s">
        <v>287</v>
      </c>
      <c r="C2233" s="21" t="s">
        <v>178</v>
      </c>
      <c r="D2233" s="45" t="s">
        <v>427</v>
      </c>
      <c r="E2233" s="20">
        <v>125</v>
      </c>
      <c r="F2233" s="46">
        <v>2020</v>
      </c>
      <c r="G2233" s="46">
        <v>1</v>
      </c>
      <c r="H2233" s="47" t="s">
        <v>309</v>
      </c>
      <c r="I2233" s="47" t="s">
        <v>43</v>
      </c>
      <c r="J2233" s="46">
        <v>3</v>
      </c>
      <c r="K2233" s="37">
        <v>2275682</v>
      </c>
      <c r="L2233" s="37">
        <v>796733</v>
      </c>
      <c r="M2233" s="37">
        <v>581613</v>
      </c>
      <c r="N2233" s="37">
        <v>581613</v>
      </c>
      <c r="O2233" s="37">
        <v>1495488</v>
      </c>
      <c r="P2233" s="37">
        <v>13469794</v>
      </c>
      <c r="Q2233" s="37">
        <v>4442445</v>
      </c>
      <c r="R2233" s="37">
        <v>2691275</v>
      </c>
    </row>
    <row r="2234" spans="1:18" ht="13.5" customHeight="1">
      <c r="A2234" s="20">
        <v>2230</v>
      </c>
      <c r="B2234" s="45" t="s">
        <v>287</v>
      </c>
      <c r="C2234" s="21" t="s">
        <v>178</v>
      </c>
      <c r="D2234" s="45" t="s">
        <v>427</v>
      </c>
      <c r="E2234" s="20">
        <v>125</v>
      </c>
      <c r="F2234" s="46">
        <v>2020</v>
      </c>
      <c r="G2234" s="46">
        <v>2</v>
      </c>
      <c r="H2234" s="47" t="s">
        <v>310</v>
      </c>
      <c r="I2234" s="47" t="s">
        <v>44</v>
      </c>
      <c r="J2234" s="46">
        <v>6</v>
      </c>
      <c r="K2234" s="37">
        <v>3521794</v>
      </c>
      <c r="L2234" s="37">
        <v>849794</v>
      </c>
      <c r="M2234" s="37">
        <v>620350</v>
      </c>
      <c r="N2234" s="37">
        <v>620350</v>
      </c>
      <c r="O2234" s="37">
        <v>1489200</v>
      </c>
      <c r="P2234" s="37">
        <v>14434966</v>
      </c>
      <c r="Q2234" s="37">
        <v>5368883</v>
      </c>
      <c r="R2234" s="37">
        <v>3180598</v>
      </c>
    </row>
    <row r="2235" spans="1:18" ht="13.5" customHeight="1">
      <c r="A2235" s="20">
        <v>2231</v>
      </c>
      <c r="B2235" s="45" t="s">
        <v>287</v>
      </c>
      <c r="C2235" s="21" t="s">
        <v>178</v>
      </c>
      <c r="D2235" s="45" t="s">
        <v>427</v>
      </c>
      <c r="E2235" s="20">
        <v>125</v>
      </c>
      <c r="F2235" s="46">
        <v>2020</v>
      </c>
      <c r="G2235" s="46">
        <v>3</v>
      </c>
      <c r="H2235" s="47" t="s">
        <v>311</v>
      </c>
      <c r="I2235" s="47" t="s">
        <v>51</v>
      </c>
      <c r="J2235" s="46">
        <v>3</v>
      </c>
      <c r="K2235" s="37">
        <v>5077866</v>
      </c>
      <c r="L2235" s="37">
        <v>1029005</v>
      </c>
      <c r="M2235" s="37">
        <v>751173</v>
      </c>
      <c r="N2235" s="37">
        <v>751173</v>
      </c>
      <c r="O2235" s="37">
        <v>1479505</v>
      </c>
      <c r="P2235" s="37">
        <v>14309303</v>
      </c>
      <c r="Q2235" s="37">
        <v>5112396</v>
      </c>
      <c r="R2235" s="37">
        <v>3180598</v>
      </c>
    </row>
    <row r="2236" spans="1:18" ht="13.5" customHeight="1">
      <c r="A2236" s="20">
        <v>2232</v>
      </c>
      <c r="B2236" s="45" t="s">
        <v>286</v>
      </c>
      <c r="C2236" s="44" t="s">
        <v>234</v>
      </c>
      <c r="D2236" s="45" t="s">
        <v>428</v>
      </c>
      <c r="E2236" s="20">
        <v>126</v>
      </c>
      <c r="F2236" s="20">
        <v>2015</v>
      </c>
      <c r="G2236" s="20">
        <v>1</v>
      </c>
      <c r="H2236" s="20" t="s">
        <v>202</v>
      </c>
      <c r="I2236" s="54" t="s">
        <v>43</v>
      </c>
      <c r="J2236" s="20">
        <v>3</v>
      </c>
      <c r="K2236" s="35">
        <v>3669020</v>
      </c>
      <c r="L2236" s="35">
        <v>-565547</v>
      </c>
      <c r="M2236" s="35">
        <v>-565547</v>
      </c>
      <c r="N2236" s="35">
        <v>-565547</v>
      </c>
      <c r="O2236" s="35">
        <v>4168911</v>
      </c>
      <c r="P2236" s="35">
        <v>18189874</v>
      </c>
      <c r="Q2236" s="35">
        <v>15422524</v>
      </c>
      <c r="R2236" s="35">
        <v>588177</v>
      </c>
    </row>
    <row r="2237" spans="1:18" ht="13.5" customHeight="1">
      <c r="A2237" s="20">
        <v>2233</v>
      </c>
      <c r="B2237" s="45" t="s">
        <v>286</v>
      </c>
      <c r="C2237" s="44" t="s">
        <v>234</v>
      </c>
      <c r="D2237" s="45" t="s">
        <v>428</v>
      </c>
      <c r="E2237" s="20">
        <v>126</v>
      </c>
      <c r="F2237" s="20">
        <v>2015</v>
      </c>
      <c r="G2237" s="20">
        <v>2</v>
      </c>
      <c r="H2237" s="20" t="s">
        <v>203</v>
      </c>
      <c r="I2237" s="54" t="s">
        <v>44</v>
      </c>
      <c r="J2237" s="20">
        <v>6</v>
      </c>
      <c r="K2237" s="35">
        <v>6650536</v>
      </c>
      <c r="L2237" s="35">
        <v>-1031124</v>
      </c>
      <c r="M2237" s="35">
        <v>-1031124</v>
      </c>
      <c r="N2237" s="35">
        <v>-1031124</v>
      </c>
      <c r="O2237" s="35">
        <v>4167121</v>
      </c>
      <c r="P2237" s="35">
        <v>17271910</v>
      </c>
      <c r="Q2237" s="35">
        <v>14976521</v>
      </c>
      <c r="R2237" s="35">
        <v>588177</v>
      </c>
    </row>
    <row r="2238" spans="1:18" ht="13.5" customHeight="1">
      <c r="A2238" s="20">
        <v>2234</v>
      </c>
      <c r="B2238" s="45" t="s">
        <v>286</v>
      </c>
      <c r="C2238" s="44" t="s">
        <v>234</v>
      </c>
      <c r="D2238" s="45" t="s">
        <v>428</v>
      </c>
      <c r="E2238" s="20">
        <v>126</v>
      </c>
      <c r="F2238" s="20">
        <v>2015</v>
      </c>
      <c r="G2238" s="20">
        <v>3</v>
      </c>
      <c r="H2238" s="20" t="s">
        <v>204</v>
      </c>
      <c r="I2238" s="54" t="s">
        <v>51</v>
      </c>
      <c r="J2238" s="20">
        <v>9</v>
      </c>
      <c r="K2238" s="35">
        <v>9740048</v>
      </c>
      <c r="L2238" s="35">
        <v>-1477538</v>
      </c>
      <c r="M2238" s="35">
        <v>-1477538</v>
      </c>
      <c r="N2238" s="35"/>
      <c r="O2238" s="35">
        <v>4134525</v>
      </c>
      <c r="P2238" s="35">
        <v>14993608</v>
      </c>
      <c r="Q2238" s="35">
        <v>13214095</v>
      </c>
      <c r="R2238" s="35">
        <v>588177</v>
      </c>
    </row>
    <row r="2239" spans="1:18" ht="13.5" customHeight="1">
      <c r="A2239" s="20">
        <v>2235</v>
      </c>
      <c r="B2239" s="45" t="s">
        <v>286</v>
      </c>
      <c r="C2239" s="44" t="s">
        <v>234</v>
      </c>
      <c r="D2239" s="45" t="s">
        <v>428</v>
      </c>
      <c r="E2239" s="20">
        <v>126</v>
      </c>
      <c r="F2239" s="20">
        <v>2015</v>
      </c>
      <c r="G2239" s="20">
        <v>4</v>
      </c>
      <c r="H2239" s="20" t="s">
        <v>205</v>
      </c>
      <c r="I2239" s="54" t="s">
        <v>46</v>
      </c>
      <c r="J2239" s="20">
        <v>12</v>
      </c>
      <c r="K2239" s="35">
        <v>11945313</v>
      </c>
      <c r="L2239" s="35">
        <v>-4306120</v>
      </c>
      <c r="M2239" s="35">
        <v>-4181641</v>
      </c>
      <c r="N2239" s="35">
        <v>-3300229</v>
      </c>
      <c r="O2239" s="35">
        <v>4780037</v>
      </c>
      <c r="P2239" s="35">
        <v>13939455</v>
      </c>
      <c r="Q2239" s="35">
        <v>13980193</v>
      </c>
      <c r="R2239" s="35">
        <v>588177</v>
      </c>
    </row>
    <row r="2240" spans="1:18" ht="13.5" customHeight="1">
      <c r="A2240" s="20">
        <v>2236</v>
      </c>
      <c r="B2240" s="45" t="s">
        <v>286</v>
      </c>
      <c r="C2240" s="44" t="s">
        <v>234</v>
      </c>
      <c r="D2240" s="45" t="s">
        <v>428</v>
      </c>
      <c r="E2240" s="20">
        <v>126</v>
      </c>
      <c r="F2240" s="20">
        <v>2016</v>
      </c>
      <c r="G2240" s="20">
        <v>1</v>
      </c>
      <c r="H2240" s="20" t="s">
        <v>206</v>
      </c>
      <c r="I2240" s="54" t="s">
        <v>43</v>
      </c>
      <c r="J2240" s="20">
        <v>3</v>
      </c>
      <c r="K2240" s="35">
        <v>3214869</v>
      </c>
      <c r="L2240" s="35">
        <v>-582354</v>
      </c>
      <c r="M2240" s="35">
        <v>-582354</v>
      </c>
      <c r="N2240" s="35">
        <v>-582354</v>
      </c>
      <c r="O2240" s="35">
        <v>4707175</v>
      </c>
      <c r="P2240" s="35">
        <v>12599988</v>
      </c>
      <c r="Q2240" s="35">
        <v>13220770</v>
      </c>
      <c r="R2240" s="35">
        <v>588177</v>
      </c>
    </row>
    <row r="2241" spans="1:18" ht="13.5" customHeight="1">
      <c r="A2241" s="20">
        <v>2237</v>
      </c>
      <c r="B2241" s="45" t="s">
        <v>286</v>
      </c>
      <c r="C2241" s="44" t="s">
        <v>234</v>
      </c>
      <c r="D2241" s="45" t="s">
        <v>428</v>
      </c>
      <c r="E2241" s="20">
        <v>126</v>
      </c>
      <c r="F2241" s="20">
        <v>2016</v>
      </c>
      <c r="G2241" s="20">
        <v>2</v>
      </c>
      <c r="H2241" s="20" t="s">
        <v>207</v>
      </c>
      <c r="I2241" s="54" t="s">
        <v>44</v>
      </c>
      <c r="J2241" s="20">
        <v>6</v>
      </c>
      <c r="K2241" s="35">
        <v>5809601</v>
      </c>
      <c r="L2241" s="35">
        <v>-1212717</v>
      </c>
      <c r="M2241" s="35">
        <v>-1212717</v>
      </c>
      <c r="N2241" s="35">
        <v>-1212717</v>
      </c>
      <c r="O2241" s="35">
        <v>4620642</v>
      </c>
      <c r="P2241" s="35">
        <v>10819055</v>
      </c>
      <c r="Q2241" s="35">
        <v>12068975</v>
      </c>
      <c r="R2241" s="35">
        <v>588177</v>
      </c>
    </row>
    <row r="2242" spans="1:18" ht="13.5" customHeight="1">
      <c r="A2242" s="20">
        <v>2238</v>
      </c>
      <c r="B2242" s="45" t="s">
        <v>286</v>
      </c>
      <c r="C2242" s="44" t="s">
        <v>234</v>
      </c>
      <c r="D2242" s="45" t="s">
        <v>428</v>
      </c>
      <c r="E2242" s="20">
        <v>126</v>
      </c>
      <c r="F2242" s="20">
        <v>2016</v>
      </c>
      <c r="G2242" s="20">
        <v>4</v>
      </c>
      <c r="H2242" s="20" t="s">
        <v>209</v>
      </c>
      <c r="I2242" s="20" t="s">
        <v>46</v>
      </c>
      <c r="J2242" s="20">
        <v>12</v>
      </c>
      <c r="K2242" s="35">
        <v>9808274</v>
      </c>
      <c r="L2242" s="35">
        <v>2802428</v>
      </c>
      <c r="M2242" s="35">
        <v>-2900609</v>
      </c>
      <c r="N2242" s="35">
        <v>-2892844</v>
      </c>
      <c r="O2242" s="35">
        <v>4596553</v>
      </c>
      <c r="P2242" s="35">
        <v>8904003</v>
      </c>
      <c r="Q2242" s="35">
        <v>11851686</v>
      </c>
      <c r="R2242" s="35">
        <v>588177</v>
      </c>
    </row>
    <row r="2243" spans="1:18" ht="13.5" customHeight="1">
      <c r="A2243" s="20">
        <v>2239</v>
      </c>
      <c r="B2243" s="45" t="s">
        <v>286</v>
      </c>
      <c r="C2243" s="44" t="s">
        <v>234</v>
      </c>
      <c r="D2243" s="45" t="s">
        <v>428</v>
      </c>
      <c r="E2243" s="20">
        <v>126</v>
      </c>
      <c r="F2243" s="20">
        <v>2017</v>
      </c>
      <c r="G2243" s="20">
        <v>1</v>
      </c>
      <c r="H2243" s="20" t="s">
        <v>210</v>
      </c>
      <c r="I2243" s="20" t="s">
        <v>43</v>
      </c>
      <c r="J2243" s="20">
        <v>3</v>
      </c>
      <c r="K2243" s="35">
        <v>1229025</v>
      </c>
      <c r="L2243" s="35">
        <v>-478293</v>
      </c>
      <c r="M2243" s="35">
        <v>-478293</v>
      </c>
      <c r="N2243" s="35">
        <v>-478293</v>
      </c>
      <c r="O2243" s="35">
        <v>4513109</v>
      </c>
      <c r="P2243" s="35">
        <v>9041678</v>
      </c>
      <c r="Q2243" s="35">
        <v>12470518</v>
      </c>
      <c r="R2243" s="35">
        <v>588177</v>
      </c>
    </row>
    <row r="2244" spans="1:18" ht="13.5" customHeight="1">
      <c r="A2244" s="20">
        <v>2240</v>
      </c>
      <c r="B2244" s="45" t="s">
        <v>286</v>
      </c>
      <c r="C2244" s="44" t="s">
        <v>234</v>
      </c>
      <c r="D2244" s="45" t="s">
        <v>428</v>
      </c>
      <c r="E2244" s="20">
        <v>126</v>
      </c>
      <c r="F2244" s="20">
        <v>2017</v>
      </c>
      <c r="G2244" s="20">
        <v>2</v>
      </c>
      <c r="H2244" s="20" t="s">
        <v>212</v>
      </c>
      <c r="I2244" s="20" t="s">
        <v>44</v>
      </c>
      <c r="J2244" s="20">
        <v>6</v>
      </c>
      <c r="K2244" s="35">
        <v>2706501</v>
      </c>
      <c r="L2244" s="35">
        <v>-1156269</v>
      </c>
      <c r="M2244" s="35">
        <v>-1156269</v>
      </c>
      <c r="N2244" s="35">
        <v>-1156269</v>
      </c>
      <c r="O2244" s="35">
        <v>4429615</v>
      </c>
      <c r="P2244" s="35">
        <v>7158216</v>
      </c>
      <c r="Q2244" s="35">
        <v>11266008</v>
      </c>
      <c r="R2244" s="35">
        <v>588177</v>
      </c>
    </row>
    <row r="2245" spans="1:18" ht="13.5" customHeight="1">
      <c r="A2245" s="20">
        <v>2241</v>
      </c>
      <c r="B2245" s="45" t="s">
        <v>286</v>
      </c>
      <c r="C2245" s="44" t="s">
        <v>234</v>
      </c>
      <c r="D2245" s="45" t="s">
        <v>428</v>
      </c>
      <c r="E2245" s="20">
        <v>126</v>
      </c>
      <c r="F2245" s="20">
        <v>2017</v>
      </c>
      <c r="G2245" s="20">
        <v>3</v>
      </c>
      <c r="H2245" s="20" t="s">
        <v>213</v>
      </c>
      <c r="I2245" s="20" t="s">
        <v>51</v>
      </c>
      <c r="J2245" s="20">
        <v>9</v>
      </c>
      <c r="K2245" s="35">
        <v>3600619</v>
      </c>
      <c r="L2245" s="35">
        <v>-1716444</v>
      </c>
      <c r="M2245" s="35">
        <v>-1716444</v>
      </c>
      <c r="N2245" s="35">
        <v>-1716444</v>
      </c>
      <c r="O2245" s="35">
        <v>4354731</v>
      </c>
      <c r="P2245" s="35">
        <v>7213602</v>
      </c>
      <c r="Q2245" s="35">
        <v>11877730</v>
      </c>
      <c r="R2245" s="35">
        <v>588177</v>
      </c>
    </row>
    <row r="2246" spans="1:18" ht="13.5" customHeight="1">
      <c r="A2246" s="20">
        <v>2242</v>
      </c>
      <c r="B2246" s="45" t="s">
        <v>286</v>
      </c>
      <c r="C2246" s="21" t="s">
        <v>234</v>
      </c>
      <c r="D2246" s="45" t="s">
        <v>428</v>
      </c>
      <c r="E2246" s="20">
        <v>126</v>
      </c>
      <c r="F2246" s="20">
        <v>2017</v>
      </c>
      <c r="G2246" s="20">
        <v>4</v>
      </c>
      <c r="H2246" s="20" t="s">
        <v>211</v>
      </c>
      <c r="I2246" s="20" t="s">
        <v>46</v>
      </c>
      <c r="J2246" s="20">
        <f>G2246*3</f>
        <v>12</v>
      </c>
      <c r="K2246" s="37">
        <v>4376859</v>
      </c>
      <c r="L2246" s="37">
        <v>-3145649</v>
      </c>
      <c r="M2246" s="37">
        <v>-3160542</v>
      </c>
      <c r="N2246" s="37">
        <v>-3096047</v>
      </c>
      <c r="O2246" s="37">
        <v>4545159</v>
      </c>
      <c r="P2246" s="37">
        <v>7612473</v>
      </c>
      <c r="Q2246" s="37">
        <v>13656203</v>
      </c>
      <c r="R2246" s="37">
        <v>588177</v>
      </c>
    </row>
    <row r="2247" spans="1:18" ht="13.5" customHeight="1">
      <c r="A2247" s="20">
        <v>2243</v>
      </c>
      <c r="B2247" s="45" t="s">
        <v>286</v>
      </c>
      <c r="C2247" s="21" t="s">
        <v>234</v>
      </c>
      <c r="D2247" s="45" t="s">
        <v>428</v>
      </c>
      <c r="E2247" s="20">
        <v>126</v>
      </c>
      <c r="F2247" s="20">
        <v>2018</v>
      </c>
      <c r="G2247" s="20">
        <v>1</v>
      </c>
      <c r="H2247" s="20" t="s">
        <v>257</v>
      </c>
      <c r="I2247" s="20" t="s">
        <v>43</v>
      </c>
      <c r="J2247" s="20">
        <f>G2247*3</f>
        <v>3</v>
      </c>
      <c r="K2247" s="37">
        <v>894107</v>
      </c>
      <c r="L2247" s="37">
        <v>-809983</v>
      </c>
      <c r="M2247" s="37">
        <v>-809983</v>
      </c>
      <c r="N2247" s="37">
        <v>-809983</v>
      </c>
      <c r="O2247" s="37">
        <v>4392071</v>
      </c>
      <c r="P2247" s="37">
        <v>7160546</v>
      </c>
      <c r="Q2247" s="37">
        <v>14014259</v>
      </c>
      <c r="R2247" s="37">
        <v>588177</v>
      </c>
    </row>
    <row r="2248" spans="1:18" ht="13.5" customHeight="1">
      <c r="A2248" s="20">
        <v>2244</v>
      </c>
      <c r="B2248" s="45" t="s">
        <v>286</v>
      </c>
      <c r="C2248" s="21" t="s">
        <v>234</v>
      </c>
      <c r="D2248" s="45" t="s">
        <v>428</v>
      </c>
      <c r="E2248" s="20">
        <v>126</v>
      </c>
      <c r="F2248" s="20">
        <v>2018</v>
      </c>
      <c r="G2248" s="20">
        <v>2</v>
      </c>
      <c r="H2248" s="20" t="s">
        <v>264</v>
      </c>
      <c r="I2248" s="20" t="s">
        <v>44</v>
      </c>
      <c r="J2248" s="20">
        <f>G2248*3</f>
        <v>6</v>
      </c>
      <c r="K2248" s="37">
        <v>1478773</v>
      </c>
      <c r="L2248" s="37">
        <v>-720537</v>
      </c>
      <c r="M2248" s="37">
        <v>-720535</v>
      </c>
      <c r="N2248" s="37">
        <v>-720535</v>
      </c>
      <c r="O2248" s="37">
        <v>4399800</v>
      </c>
      <c r="P2248" s="37">
        <v>7737281</v>
      </c>
      <c r="Q2248" s="37">
        <v>15311528</v>
      </c>
      <c r="R2248" s="37">
        <v>588177</v>
      </c>
    </row>
    <row r="2249" spans="1:18" ht="13.5" customHeight="1">
      <c r="A2249" s="20">
        <v>2245</v>
      </c>
      <c r="B2249" s="45" t="s">
        <v>286</v>
      </c>
      <c r="C2249" s="21" t="s">
        <v>234</v>
      </c>
      <c r="D2249" s="45" t="s">
        <v>428</v>
      </c>
      <c r="E2249" s="20">
        <v>126</v>
      </c>
      <c r="F2249" s="20">
        <v>2018</v>
      </c>
      <c r="G2249" s="20">
        <v>3</v>
      </c>
      <c r="H2249" s="20" t="s">
        <v>256</v>
      </c>
      <c r="I2249" s="20" t="s">
        <v>51</v>
      </c>
      <c r="J2249" s="20">
        <f>G2249*3</f>
        <v>9</v>
      </c>
      <c r="K2249" s="37">
        <v>3539861</v>
      </c>
      <c r="L2249" s="37">
        <v>-2413549</v>
      </c>
      <c r="M2249" s="37">
        <v>-2413549</v>
      </c>
      <c r="N2249" s="37">
        <v>-2413549</v>
      </c>
      <c r="O2249" s="37">
        <v>4517294</v>
      </c>
      <c r="P2249" s="37">
        <v>7622831</v>
      </c>
      <c r="Q2249" s="37">
        <v>16080111</v>
      </c>
      <c r="R2249" s="37">
        <v>588177</v>
      </c>
    </row>
    <row r="2250" spans="1:18" ht="13.5" customHeight="1">
      <c r="A2250" s="20">
        <v>2246</v>
      </c>
      <c r="B2250" s="45" t="s">
        <v>286</v>
      </c>
      <c r="C2250" s="21" t="s">
        <v>234</v>
      </c>
      <c r="D2250" s="45" t="s">
        <v>428</v>
      </c>
      <c r="E2250" s="20">
        <v>126</v>
      </c>
      <c r="F2250" s="20">
        <v>2018</v>
      </c>
      <c r="G2250" s="20">
        <v>4</v>
      </c>
      <c r="H2250" s="20" t="s">
        <v>265</v>
      </c>
      <c r="I2250" s="20" t="s">
        <v>46</v>
      </c>
      <c r="J2250" s="20">
        <v>12</v>
      </c>
      <c r="K2250" s="37">
        <v>5182459</v>
      </c>
      <c r="L2250" s="37">
        <v>-2168845</v>
      </c>
      <c r="M2250" s="37">
        <v>-2188766</v>
      </c>
      <c r="N2250" s="37">
        <v>-2209634</v>
      </c>
      <c r="O2250" s="37">
        <v>4525257</v>
      </c>
      <c r="P2250" s="37">
        <v>7726285</v>
      </c>
      <c r="Q2250" s="37">
        <v>15922359</v>
      </c>
      <c r="R2250" s="37">
        <v>588177</v>
      </c>
    </row>
    <row r="2251" spans="1:18" ht="13.5" customHeight="1">
      <c r="A2251" s="20">
        <v>2247</v>
      </c>
      <c r="B2251" s="45" t="s">
        <v>286</v>
      </c>
      <c r="C2251" s="21" t="s">
        <v>234</v>
      </c>
      <c r="D2251" s="45" t="s">
        <v>428</v>
      </c>
      <c r="E2251" s="20">
        <v>126</v>
      </c>
      <c r="F2251" s="20">
        <v>2019</v>
      </c>
      <c r="G2251" s="20">
        <v>1</v>
      </c>
      <c r="H2251" s="20" t="s">
        <v>277</v>
      </c>
      <c r="I2251" s="20" t="s">
        <v>43</v>
      </c>
      <c r="J2251" s="20">
        <v>3</v>
      </c>
      <c r="K2251" s="37">
        <v>1579073</v>
      </c>
      <c r="L2251" s="37">
        <v>-214270</v>
      </c>
      <c r="M2251" s="37">
        <v>-214270</v>
      </c>
      <c r="N2251" s="37">
        <v>-214270</v>
      </c>
      <c r="O2251" s="37">
        <v>4515916</v>
      </c>
      <c r="P2251" s="37">
        <v>7758985</v>
      </c>
      <c r="Q2251" s="37">
        <v>18251630</v>
      </c>
      <c r="R2251" s="37">
        <v>588177</v>
      </c>
    </row>
    <row r="2252" spans="1:18" ht="13.5" customHeight="1">
      <c r="A2252" s="20">
        <v>2248</v>
      </c>
      <c r="B2252" s="45" t="s">
        <v>286</v>
      </c>
      <c r="C2252" s="21" t="s">
        <v>234</v>
      </c>
      <c r="D2252" s="45" t="s">
        <v>428</v>
      </c>
      <c r="E2252" s="20">
        <v>126</v>
      </c>
      <c r="F2252" s="20">
        <v>2019</v>
      </c>
      <c r="G2252" s="20">
        <v>2</v>
      </c>
      <c r="H2252" s="20" t="s">
        <v>278</v>
      </c>
      <c r="I2252" s="20" t="s">
        <v>44</v>
      </c>
      <c r="J2252" s="20">
        <v>6</v>
      </c>
      <c r="K2252" s="37">
        <v>3070047</v>
      </c>
      <c r="L2252" s="37">
        <v>-424331</v>
      </c>
      <c r="M2252" s="37">
        <v>-424331</v>
      </c>
      <c r="N2252" s="37">
        <v>-424331</v>
      </c>
      <c r="O2252" s="37">
        <v>4502302</v>
      </c>
      <c r="P2252" s="37">
        <v>7935099</v>
      </c>
      <c r="Q2252" s="37">
        <v>16555508</v>
      </c>
      <c r="R2252" s="37">
        <v>588177</v>
      </c>
    </row>
    <row r="2253" spans="1:18" ht="13.5" customHeight="1">
      <c r="A2253" s="20">
        <v>2249</v>
      </c>
      <c r="B2253" s="45" t="s">
        <v>286</v>
      </c>
      <c r="C2253" s="21" t="s">
        <v>234</v>
      </c>
      <c r="D2253" s="45" t="s">
        <v>428</v>
      </c>
      <c r="E2253" s="20">
        <v>126</v>
      </c>
      <c r="F2253" s="20">
        <v>2019</v>
      </c>
      <c r="G2253" s="20">
        <v>3</v>
      </c>
      <c r="H2253" s="20" t="s">
        <v>279</v>
      </c>
      <c r="I2253" s="20" t="s">
        <v>51</v>
      </c>
      <c r="J2253" s="20">
        <v>9</v>
      </c>
      <c r="K2253" s="37">
        <v>4237819</v>
      </c>
      <c r="L2253" s="37">
        <v>-680677</v>
      </c>
      <c r="M2253" s="37">
        <v>-680677</v>
      </c>
      <c r="N2253" s="37">
        <v>-680677</v>
      </c>
      <c r="O2253" s="37">
        <v>4497299</v>
      </c>
      <c r="P2253" s="37">
        <v>8004089</v>
      </c>
      <c r="Q2253" s="37">
        <v>17000408</v>
      </c>
      <c r="R2253" s="37">
        <v>588177</v>
      </c>
    </row>
    <row r="2254" spans="1:18" ht="13.5" customHeight="1">
      <c r="A2254" s="20">
        <v>2250</v>
      </c>
      <c r="B2254" s="45" t="s">
        <v>286</v>
      </c>
      <c r="C2254" s="21" t="s">
        <v>234</v>
      </c>
      <c r="D2254" s="45" t="s">
        <v>428</v>
      </c>
      <c r="E2254" s="20">
        <v>126</v>
      </c>
      <c r="F2254" s="20">
        <v>2019</v>
      </c>
      <c r="G2254" s="20">
        <v>4</v>
      </c>
      <c r="H2254" s="20" t="s">
        <v>281</v>
      </c>
      <c r="I2254" s="20" t="s">
        <v>46</v>
      </c>
      <c r="J2254" s="20">
        <v>12</v>
      </c>
      <c r="K2254" s="37">
        <v>6952356</v>
      </c>
      <c r="L2254" s="37">
        <v>-711970</v>
      </c>
      <c r="M2254" s="37">
        <v>-711970</v>
      </c>
      <c r="N2254" s="37">
        <v>-711970</v>
      </c>
      <c r="O2254" s="37">
        <v>4498880</v>
      </c>
      <c r="P2254" s="37">
        <v>8812945</v>
      </c>
      <c r="Q2254" s="37">
        <v>17720990</v>
      </c>
      <c r="R2254" s="37">
        <v>588177</v>
      </c>
    </row>
    <row r="2255" spans="1:18" ht="13.5" customHeight="1">
      <c r="A2255" s="20">
        <v>2251</v>
      </c>
      <c r="B2255" s="45" t="s">
        <v>286</v>
      </c>
      <c r="C2255" s="21" t="s">
        <v>234</v>
      </c>
      <c r="D2255" s="45" t="s">
        <v>428</v>
      </c>
      <c r="E2255" s="20">
        <v>126</v>
      </c>
      <c r="F2255" s="46">
        <v>2020</v>
      </c>
      <c r="G2255" s="46">
        <v>3</v>
      </c>
      <c r="H2255" s="47" t="s">
        <v>311</v>
      </c>
      <c r="I2255" s="47" t="s">
        <v>51</v>
      </c>
      <c r="J2255" s="46">
        <v>9</v>
      </c>
      <c r="K2255" s="37">
        <v>3650621</v>
      </c>
      <c r="L2255" s="37">
        <v>-886451</v>
      </c>
      <c r="M2255" s="37">
        <v>-886451</v>
      </c>
      <c r="N2255" s="37">
        <v>-886451</v>
      </c>
      <c r="O2255" s="37">
        <v>4464548</v>
      </c>
      <c r="P2255" s="37">
        <v>7741787</v>
      </c>
      <c r="Q2255" s="37">
        <v>18111635</v>
      </c>
      <c r="R2255" s="37">
        <v>588177</v>
      </c>
    </row>
    <row r="2256" spans="1:18" ht="13.5" customHeight="1">
      <c r="A2256" s="20">
        <v>2252</v>
      </c>
      <c r="B2256" s="45" t="s">
        <v>290</v>
      </c>
      <c r="C2256" s="44" t="s">
        <v>40</v>
      </c>
      <c r="D2256" s="45" t="s">
        <v>429</v>
      </c>
      <c r="E2256" s="20">
        <v>127</v>
      </c>
      <c r="F2256" s="20">
        <v>2015</v>
      </c>
      <c r="G2256" s="20">
        <v>1</v>
      </c>
      <c r="H2256" s="20" t="s">
        <v>202</v>
      </c>
      <c r="I2256" s="54" t="s">
        <v>44</v>
      </c>
      <c r="J2256" s="20">
        <v>3</v>
      </c>
      <c r="K2256" s="35">
        <v>1122751.716</v>
      </c>
      <c r="L2256" s="35">
        <v>26442.62</v>
      </c>
      <c r="M2256" s="35">
        <v>18509.833999999999</v>
      </c>
      <c r="N2256" s="35">
        <v>18509.833999999999</v>
      </c>
      <c r="O2256" s="35">
        <v>42436.387000000002</v>
      </c>
      <c r="P2256" s="35">
        <v>835218.26</v>
      </c>
      <c r="Q2256" s="35">
        <v>342863.05099999998</v>
      </c>
      <c r="R2256" s="35">
        <v>28312.447</v>
      </c>
    </row>
    <row r="2257" spans="1:18" ht="13.5" customHeight="1">
      <c r="A2257" s="20">
        <v>2253</v>
      </c>
      <c r="B2257" s="45" t="s">
        <v>290</v>
      </c>
      <c r="C2257" s="44" t="s">
        <v>40</v>
      </c>
      <c r="D2257" s="45" t="s">
        <v>429</v>
      </c>
      <c r="E2257" s="20">
        <v>127</v>
      </c>
      <c r="F2257" s="20">
        <v>2015</v>
      </c>
      <c r="G2257" s="20">
        <v>2</v>
      </c>
      <c r="H2257" s="20" t="s">
        <v>203</v>
      </c>
      <c r="I2257" s="54" t="s">
        <v>51</v>
      </c>
      <c r="J2257" s="20">
        <v>6</v>
      </c>
      <c r="K2257" s="35">
        <v>2320226</v>
      </c>
      <c r="L2257" s="35">
        <v>55522</v>
      </c>
      <c r="M2257" s="35">
        <v>38879</v>
      </c>
      <c r="N2257" s="35">
        <v>38879</v>
      </c>
      <c r="O2257" s="35">
        <v>62297</v>
      </c>
      <c r="P2257" s="35">
        <v>899881</v>
      </c>
      <c r="Q2257" s="35">
        <v>391024</v>
      </c>
      <c r="R2257" s="35">
        <v>28312</v>
      </c>
    </row>
    <row r="2258" spans="1:18" ht="13.5" customHeight="1">
      <c r="A2258" s="20">
        <v>2254</v>
      </c>
      <c r="B2258" s="45" t="s">
        <v>290</v>
      </c>
      <c r="C2258" s="44" t="s">
        <v>40</v>
      </c>
      <c r="D2258" s="45" t="s">
        <v>429</v>
      </c>
      <c r="E2258" s="20">
        <v>127</v>
      </c>
      <c r="F2258" s="20">
        <v>2015</v>
      </c>
      <c r="G2258" s="20">
        <v>3</v>
      </c>
      <c r="H2258" s="20" t="s">
        <v>204</v>
      </c>
      <c r="I2258" s="54" t="s">
        <v>52</v>
      </c>
      <c r="J2258" s="20">
        <v>9</v>
      </c>
      <c r="K2258" s="35">
        <v>3934823</v>
      </c>
      <c r="L2258" s="35">
        <v>57220</v>
      </c>
      <c r="M2258" s="35">
        <v>40054</v>
      </c>
      <c r="N2258" s="35">
        <v>40054</v>
      </c>
      <c r="O2258" s="35">
        <v>66174</v>
      </c>
      <c r="P2258" s="35">
        <v>823643</v>
      </c>
      <c r="Q2258" s="35">
        <v>347250</v>
      </c>
      <c r="R2258" s="35">
        <v>28312</v>
      </c>
    </row>
    <row r="2259" spans="1:18" ht="13.5" customHeight="1">
      <c r="A2259" s="20">
        <v>2255</v>
      </c>
      <c r="B2259" s="45" t="s">
        <v>290</v>
      </c>
      <c r="C2259" s="44" t="s">
        <v>240</v>
      </c>
      <c r="D2259" s="45" t="s">
        <v>429</v>
      </c>
      <c r="E2259" s="20">
        <v>127</v>
      </c>
      <c r="F2259" s="20">
        <v>2015</v>
      </c>
      <c r="G2259" s="20">
        <v>4</v>
      </c>
      <c r="H2259" s="20" t="s">
        <v>205</v>
      </c>
      <c r="I2259" s="20" t="s">
        <v>43</v>
      </c>
      <c r="J2259" s="20">
        <v>12</v>
      </c>
      <c r="K2259" s="35">
        <v>7246034</v>
      </c>
      <c r="L2259" s="35">
        <v>132264</v>
      </c>
      <c r="M2259" s="35">
        <v>89759</v>
      </c>
      <c r="N2259" s="35">
        <v>89759</v>
      </c>
      <c r="O2259" s="35">
        <v>44758</v>
      </c>
      <c r="P2259" s="35">
        <v>696140</v>
      </c>
      <c r="Q2259" s="35">
        <v>226163</v>
      </c>
      <c r="R2259" s="35">
        <v>28312</v>
      </c>
    </row>
    <row r="2260" spans="1:18" ht="13.5" customHeight="1">
      <c r="A2260" s="20">
        <v>2256</v>
      </c>
      <c r="B2260" s="45" t="s">
        <v>290</v>
      </c>
      <c r="C2260" s="44" t="s">
        <v>40</v>
      </c>
      <c r="D2260" s="45" t="s">
        <v>429</v>
      </c>
      <c r="E2260" s="20">
        <v>127</v>
      </c>
      <c r="F2260" s="20">
        <v>2016</v>
      </c>
      <c r="G2260" s="20">
        <v>1</v>
      </c>
      <c r="H2260" s="20" t="s">
        <v>206</v>
      </c>
      <c r="I2260" s="54" t="s">
        <v>44</v>
      </c>
      <c r="J2260" s="20">
        <v>3</v>
      </c>
      <c r="K2260" s="35">
        <v>2752909</v>
      </c>
      <c r="L2260" s="35">
        <v>56180</v>
      </c>
      <c r="M2260" s="35">
        <v>36670</v>
      </c>
      <c r="N2260" s="35">
        <v>36670</v>
      </c>
      <c r="O2260" s="35">
        <v>66743</v>
      </c>
      <c r="P2260" s="35">
        <v>1258658</v>
      </c>
      <c r="Q2260" s="35">
        <v>721984</v>
      </c>
      <c r="R2260" s="35">
        <v>28312</v>
      </c>
    </row>
    <row r="2261" spans="1:18" ht="13.5" customHeight="1">
      <c r="A2261" s="20">
        <v>2257</v>
      </c>
      <c r="B2261" s="45" t="s">
        <v>290</v>
      </c>
      <c r="C2261" s="44" t="s">
        <v>40</v>
      </c>
      <c r="D2261" s="45" t="s">
        <v>429</v>
      </c>
      <c r="E2261" s="20">
        <v>127</v>
      </c>
      <c r="F2261" s="20">
        <v>2016</v>
      </c>
      <c r="G2261" s="20">
        <v>2</v>
      </c>
      <c r="H2261" s="20" t="s">
        <v>207</v>
      </c>
      <c r="I2261" s="54" t="s">
        <v>45</v>
      </c>
      <c r="J2261" s="20">
        <v>6</v>
      </c>
      <c r="K2261" s="35">
        <v>5710214</v>
      </c>
      <c r="L2261" s="35">
        <v>118948</v>
      </c>
      <c r="M2261" s="35">
        <v>69663</v>
      </c>
      <c r="N2261" s="35">
        <v>69663</v>
      </c>
      <c r="O2261" s="35">
        <v>66049</v>
      </c>
      <c r="P2261" s="35">
        <v>1335269</v>
      </c>
      <c r="Q2261" s="35">
        <v>769179</v>
      </c>
      <c r="R2261" s="35">
        <v>28312</v>
      </c>
    </row>
    <row r="2262" spans="1:18" ht="13.5" customHeight="1">
      <c r="A2262" s="20">
        <v>2258</v>
      </c>
      <c r="B2262" s="45" t="s">
        <v>290</v>
      </c>
      <c r="C2262" s="44" t="s">
        <v>40</v>
      </c>
      <c r="D2262" s="45" t="s">
        <v>429</v>
      </c>
      <c r="E2262" s="20">
        <v>127</v>
      </c>
      <c r="F2262" s="20">
        <v>2016</v>
      </c>
      <c r="G2262" s="20">
        <v>3</v>
      </c>
      <c r="H2262" s="20" t="s">
        <v>208</v>
      </c>
      <c r="I2262" s="20" t="s">
        <v>46</v>
      </c>
      <c r="J2262" s="20">
        <v>9</v>
      </c>
      <c r="K2262" s="35">
        <v>8271111</v>
      </c>
      <c r="L2262" s="35">
        <v>78372</v>
      </c>
      <c r="M2262" s="35">
        <v>42099</v>
      </c>
      <c r="N2262" s="35">
        <v>42099</v>
      </c>
      <c r="O2262" s="35">
        <v>81185</v>
      </c>
      <c r="P2262" s="35">
        <v>1384285</v>
      </c>
      <c r="Q2262" s="35">
        <v>835850</v>
      </c>
      <c r="R2262" s="35">
        <v>28312</v>
      </c>
    </row>
    <row r="2263" spans="1:18" ht="13.5" customHeight="1">
      <c r="A2263" s="20">
        <v>2259</v>
      </c>
      <c r="B2263" s="45" t="s">
        <v>290</v>
      </c>
      <c r="C2263" s="44" t="s">
        <v>40</v>
      </c>
      <c r="D2263" s="45" t="s">
        <v>429</v>
      </c>
      <c r="E2263" s="20">
        <v>127</v>
      </c>
      <c r="F2263" s="20">
        <v>2016</v>
      </c>
      <c r="G2263" s="20">
        <v>4</v>
      </c>
      <c r="H2263" s="20" t="s">
        <v>209</v>
      </c>
      <c r="I2263" s="54" t="s">
        <v>43</v>
      </c>
      <c r="J2263" s="20">
        <v>12</v>
      </c>
      <c r="K2263" s="35">
        <v>6682951</v>
      </c>
      <c r="L2263" s="35">
        <v>80849</v>
      </c>
      <c r="M2263" s="35">
        <v>53346</v>
      </c>
      <c r="N2263" s="35">
        <v>53346</v>
      </c>
      <c r="O2263" s="35">
        <v>67272</v>
      </c>
      <c r="P2263" s="35">
        <v>1409693</v>
      </c>
      <c r="Q2263" s="35">
        <v>903357</v>
      </c>
      <c r="R2263" s="35">
        <v>28312</v>
      </c>
    </row>
    <row r="2264" spans="1:18" ht="13.5" customHeight="1">
      <c r="A2264" s="20">
        <v>2260</v>
      </c>
      <c r="B2264" s="45" t="s">
        <v>290</v>
      </c>
      <c r="C2264" s="44" t="s">
        <v>40</v>
      </c>
      <c r="D2264" s="45" t="s">
        <v>429</v>
      </c>
      <c r="E2264" s="20">
        <v>127</v>
      </c>
      <c r="F2264" s="20">
        <v>2017</v>
      </c>
      <c r="G2264" s="20">
        <v>1</v>
      </c>
      <c r="H2264" s="20" t="s">
        <v>210</v>
      </c>
      <c r="I2264" s="20" t="s">
        <v>43</v>
      </c>
      <c r="J2264" s="20">
        <v>3</v>
      </c>
      <c r="K2264" s="35">
        <v>3844073</v>
      </c>
      <c r="L2264" s="35">
        <v>68585</v>
      </c>
      <c r="M2264" s="35">
        <v>46638</v>
      </c>
      <c r="N2264" s="35">
        <v>46638</v>
      </c>
      <c r="O2264" s="35">
        <v>84191</v>
      </c>
      <c r="P2264" s="35">
        <v>1340342</v>
      </c>
      <c r="Q2264" s="35">
        <v>738520</v>
      </c>
      <c r="R2264" s="35">
        <v>28312</v>
      </c>
    </row>
    <row r="2265" spans="1:18" ht="13.5" customHeight="1">
      <c r="A2265" s="20">
        <v>2261</v>
      </c>
      <c r="B2265" s="45" t="s">
        <v>290</v>
      </c>
      <c r="C2265" s="44" t="s">
        <v>40</v>
      </c>
      <c r="D2265" s="45" t="s">
        <v>429</v>
      </c>
      <c r="E2265" s="20">
        <v>127</v>
      </c>
      <c r="F2265" s="20">
        <v>2017</v>
      </c>
      <c r="G2265" s="20">
        <v>2</v>
      </c>
      <c r="H2265" s="20" t="s">
        <v>212</v>
      </c>
      <c r="I2265" s="20" t="s">
        <v>44</v>
      </c>
      <c r="J2265" s="20">
        <v>6</v>
      </c>
      <c r="K2265" s="35">
        <v>5742386</v>
      </c>
      <c r="L2265" s="35">
        <v>81965</v>
      </c>
      <c r="M2265" s="35">
        <v>55874</v>
      </c>
      <c r="N2265" s="35">
        <v>55874</v>
      </c>
      <c r="O2265" s="35">
        <v>80772</v>
      </c>
      <c r="P2265" s="35">
        <v>1486372</v>
      </c>
      <c r="Q2265" s="35">
        <v>875743</v>
      </c>
      <c r="R2265" s="35">
        <v>28312</v>
      </c>
    </row>
    <row r="2266" spans="1:18" ht="13.5" customHeight="1">
      <c r="A2266" s="20">
        <v>2262</v>
      </c>
      <c r="B2266" s="45" t="s">
        <v>290</v>
      </c>
      <c r="C2266" s="44" t="s">
        <v>240</v>
      </c>
      <c r="D2266" s="45" t="s">
        <v>429</v>
      </c>
      <c r="E2266" s="20">
        <v>127</v>
      </c>
      <c r="F2266" s="20">
        <v>2017</v>
      </c>
      <c r="G2266" s="20">
        <v>3</v>
      </c>
      <c r="H2266" s="20" t="s">
        <v>213</v>
      </c>
      <c r="I2266" s="20" t="s">
        <v>51</v>
      </c>
      <c r="J2266" s="20">
        <v>9</v>
      </c>
      <c r="K2266" s="35">
        <v>7714262</v>
      </c>
      <c r="L2266" s="35">
        <v>84371</v>
      </c>
      <c r="M2266" s="35">
        <v>57739</v>
      </c>
      <c r="N2266" s="35">
        <v>57739</v>
      </c>
      <c r="O2266" s="35">
        <v>90670</v>
      </c>
      <c r="P2266" s="35">
        <v>1485345</v>
      </c>
      <c r="Q2266" s="35">
        <v>885629</v>
      </c>
      <c r="R2266" s="35">
        <v>28312</v>
      </c>
    </row>
    <row r="2267" spans="1:18" ht="13.5" customHeight="1">
      <c r="A2267" s="20">
        <v>2263</v>
      </c>
      <c r="B2267" s="45" t="s">
        <v>290</v>
      </c>
      <c r="C2267" s="44" t="s">
        <v>240</v>
      </c>
      <c r="D2267" s="45" t="s">
        <v>429</v>
      </c>
      <c r="E2267" s="20">
        <v>127</v>
      </c>
      <c r="F2267" s="20">
        <v>2017</v>
      </c>
      <c r="G2267" s="20">
        <v>4</v>
      </c>
      <c r="H2267" s="20" t="s">
        <v>211</v>
      </c>
      <c r="I2267" s="20" t="s">
        <v>46</v>
      </c>
      <c r="J2267" s="20">
        <v>12</v>
      </c>
      <c r="K2267" s="35">
        <v>10370833</v>
      </c>
      <c r="L2267" s="35">
        <v>45254</v>
      </c>
      <c r="M2267" s="35">
        <v>30351</v>
      </c>
      <c r="N2267" s="35">
        <v>30351</v>
      </c>
      <c r="O2267" s="35">
        <v>82151</v>
      </c>
      <c r="P2267" s="35">
        <v>1336315</v>
      </c>
      <c r="Q2267" s="35">
        <v>763191</v>
      </c>
      <c r="R2267" s="35">
        <v>28312</v>
      </c>
    </row>
    <row r="2268" spans="1:18" ht="13.5" customHeight="1">
      <c r="A2268" s="20">
        <v>2266</v>
      </c>
      <c r="B2268" s="45" t="s">
        <v>290</v>
      </c>
      <c r="C2268" s="44" t="s">
        <v>240</v>
      </c>
      <c r="D2268" s="45" t="s">
        <v>429</v>
      </c>
      <c r="E2268" s="20">
        <v>127</v>
      </c>
      <c r="F2268" s="20">
        <v>2018</v>
      </c>
      <c r="G2268" s="20">
        <v>1</v>
      </c>
      <c r="H2268" s="20" t="s">
        <v>257</v>
      </c>
      <c r="I2268" s="20" t="s">
        <v>43</v>
      </c>
      <c r="J2268" s="20">
        <v>3</v>
      </c>
      <c r="K2268" s="35">
        <v>2170226</v>
      </c>
      <c r="L2268" s="35">
        <v>-23403</v>
      </c>
      <c r="M2268" s="35">
        <v>-15914</v>
      </c>
      <c r="N2268" s="35">
        <v>-15914</v>
      </c>
      <c r="O2268" s="35">
        <v>81169</v>
      </c>
      <c r="P2268" s="35">
        <v>1567179</v>
      </c>
      <c r="Q2268" s="35">
        <v>1009971</v>
      </c>
      <c r="R2268" s="35">
        <v>28312</v>
      </c>
    </row>
    <row r="2269" spans="1:18" ht="13.5" customHeight="1">
      <c r="A2269" s="20">
        <v>2264</v>
      </c>
      <c r="B2269" s="45" t="s">
        <v>290</v>
      </c>
      <c r="C2269" s="21" t="s">
        <v>240</v>
      </c>
      <c r="D2269" s="45" t="s">
        <v>429</v>
      </c>
      <c r="E2269" s="20">
        <v>127</v>
      </c>
      <c r="F2269" s="20">
        <v>2018</v>
      </c>
      <c r="G2269" s="20">
        <v>2</v>
      </c>
      <c r="H2269" s="20" t="s">
        <v>264</v>
      </c>
      <c r="I2269" s="20" t="s">
        <v>44</v>
      </c>
      <c r="J2269" s="20">
        <f>G2269*3</f>
        <v>6</v>
      </c>
      <c r="K2269" s="37">
        <v>5262930</v>
      </c>
      <c r="L2269" s="37">
        <v>-8215</v>
      </c>
      <c r="M2269" s="37">
        <v>-5586</v>
      </c>
      <c r="N2269" s="37">
        <v>-5586</v>
      </c>
      <c r="O2269" s="37">
        <v>104499</v>
      </c>
      <c r="P2269" s="37">
        <v>1659589</v>
      </c>
      <c r="Q2269" s="37">
        <v>1092053</v>
      </c>
      <c r="R2269" s="37">
        <v>28312</v>
      </c>
    </row>
    <row r="2270" spans="1:18" ht="13.5" customHeight="1">
      <c r="A2270" s="20">
        <v>2265</v>
      </c>
      <c r="B2270" s="45" t="s">
        <v>290</v>
      </c>
      <c r="C2270" s="21" t="s">
        <v>240</v>
      </c>
      <c r="D2270" s="45" t="s">
        <v>429</v>
      </c>
      <c r="E2270" s="20">
        <v>127</v>
      </c>
      <c r="F2270" s="20">
        <v>2018</v>
      </c>
      <c r="G2270" s="20">
        <v>3</v>
      </c>
      <c r="H2270" s="20" t="s">
        <v>256</v>
      </c>
      <c r="I2270" s="20" t="s">
        <v>51</v>
      </c>
      <c r="J2270" s="20">
        <f>G2270*3</f>
        <v>9</v>
      </c>
      <c r="K2270" s="37">
        <v>7058133</v>
      </c>
      <c r="L2270" s="37">
        <v>3986</v>
      </c>
      <c r="M2270" s="37">
        <v>2690</v>
      </c>
      <c r="N2270" s="37">
        <v>2690</v>
      </c>
      <c r="O2270" s="37">
        <v>101673</v>
      </c>
      <c r="P2270" s="37">
        <v>2392495</v>
      </c>
      <c r="Q2270" s="37">
        <v>1822345</v>
      </c>
      <c r="R2270" s="37">
        <v>28312</v>
      </c>
    </row>
    <row r="2271" spans="1:18" ht="13.5" customHeight="1">
      <c r="A2271" s="20">
        <v>2267</v>
      </c>
      <c r="B2271" s="45" t="s">
        <v>290</v>
      </c>
      <c r="C2271" s="21" t="s">
        <v>240</v>
      </c>
      <c r="D2271" s="45" t="s">
        <v>429</v>
      </c>
      <c r="E2271" s="20">
        <v>127</v>
      </c>
      <c r="F2271" s="20">
        <v>2018</v>
      </c>
      <c r="G2271" s="20">
        <v>4</v>
      </c>
      <c r="H2271" s="20" t="s">
        <v>265</v>
      </c>
      <c r="I2271" s="20" t="s">
        <v>46</v>
      </c>
      <c r="J2271" s="20">
        <v>12</v>
      </c>
      <c r="K2271" s="37">
        <v>9569688</v>
      </c>
      <c r="L2271" s="37">
        <v>45278</v>
      </c>
      <c r="M2271" s="37">
        <v>29614</v>
      </c>
      <c r="N2271" s="37">
        <v>29614</v>
      </c>
      <c r="O2271" s="37">
        <v>99019</v>
      </c>
      <c r="P2271" s="37">
        <v>1993797</v>
      </c>
      <c r="Q2271" s="37">
        <v>1396722</v>
      </c>
      <c r="R2271" s="37">
        <v>28312</v>
      </c>
    </row>
    <row r="2272" spans="1:18" ht="13.5" customHeight="1">
      <c r="A2272" s="20">
        <v>2268</v>
      </c>
      <c r="B2272" s="45" t="s">
        <v>290</v>
      </c>
      <c r="C2272" s="21" t="s">
        <v>240</v>
      </c>
      <c r="D2272" s="45" t="s">
        <v>429</v>
      </c>
      <c r="E2272" s="20">
        <v>127</v>
      </c>
      <c r="F2272" s="20">
        <v>2019</v>
      </c>
      <c r="G2272" s="20">
        <v>1</v>
      </c>
      <c r="H2272" s="20" t="s">
        <v>277</v>
      </c>
      <c r="I2272" s="20" t="s">
        <v>43</v>
      </c>
      <c r="J2272" s="20">
        <v>3</v>
      </c>
      <c r="K2272" s="37">
        <v>1674910</v>
      </c>
      <c r="L2272" s="37">
        <v>-17856</v>
      </c>
      <c r="M2272" s="37">
        <v>-12142</v>
      </c>
      <c r="N2272" s="37">
        <v>-12142</v>
      </c>
      <c r="O2272" s="37">
        <v>96333</v>
      </c>
      <c r="P2272" s="37">
        <v>2197197</v>
      </c>
      <c r="Q2272" s="37">
        <v>1612265</v>
      </c>
      <c r="R2272" s="37">
        <v>28312</v>
      </c>
    </row>
    <row r="2273" spans="1:18" ht="13.5" customHeight="1">
      <c r="A2273" s="20">
        <v>2269</v>
      </c>
      <c r="B2273" s="45" t="s">
        <v>290</v>
      </c>
      <c r="C2273" s="21" t="s">
        <v>240</v>
      </c>
      <c r="D2273" s="45" t="s">
        <v>429</v>
      </c>
      <c r="E2273" s="20">
        <v>127</v>
      </c>
      <c r="F2273" s="20">
        <v>2019</v>
      </c>
      <c r="G2273" s="20">
        <v>2</v>
      </c>
      <c r="H2273" s="20" t="s">
        <v>278</v>
      </c>
      <c r="I2273" s="20" t="s">
        <v>44</v>
      </c>
      <c r="J2273" s="20">
        <v>2</v>
      </c>
      <c r="K2273" s="37">
        <v>2905208</v>
      </c>
      <c r="L2273" s="37">
        <v>-39619</v>
      </c>
      <c r="M2273" s="37">
        <v>-32655</v>
      </c>
      <c r="N2273" s="37">
        <v>-32655</v>
      </c>
      <c r="O2273" s="37">
        <v>103528</v>
      </c>
      <c r="P2273" s="37">
        <v>2231600</v>
      </c>
      <c r="Q2273" s="37">
        <v>1667181</v>
      </c>
      <c r="R2273" s="37">
        <v>28312</v>
      </c>
    </row>
    <row r="2274" spans="1:18" ht="13.5" customHeight="1">
      <c r="A2274" s="20">
        <v>2270</v>
      </c>
      <c r="B2274" s="45" t="s">
        <v>290</v>
      </c>
      <c r="C2274" s="21" t="s">
        <v>240</v>
      </c>
      <c r="D2274" s="45" t="s">
        <v>429</v>
      </c>
      <c r="E2274" s="20">
        <v>127</v>
      </c>
      <c r="F2274" s="20">
        <v>2019</v>
      </c>
      <c r="G2274" s="20">
        <v>2</v>
      </c>
      <c r="H2274" s="20" t="s">
        <v>278</v>
      </c>
      <c r="I2274" s="20" t="s">
        <v>51</v>
      </c>
      <c r="J2274" s="20">
        <v>9</v>
      </c>
      <c r="K2274" s="37">
        <v>3574643</v>
      </c>
      <c r="L2274" s="37">
        <v>-55545</v>
      </c>
      <c r="M2274" s="37">
        <v>-37770</v>
      </c>
      <c r="N2274" s="37">
        <v>-37770</v>
      </c>
      <c r="O2274" s="37">
        <v>105773</v>
      </c>
      <c r="P2274" s="37">
        <v>2368125</v>
      </c>
      <c r="Q2274" s="37">
        <v>1814484</v>
      </c>
      <c r="R2274" s="37">
        <v>28312</v>
      </c>
    </row>
    <row r="2275" spans="1:18" ht="13.5" customHeight="1">
      <c r="A2275" s="20">
        <v>2271</v>
      </c>
      <c r="B2275" s="45" t="s">
        <v>290</v>
      </c>
      <c r="C2275" s="21" t="s">
        <v>240</v>
      </c>
      <c r="D2275" s="45" t="s">
        <v>429</v>
      </c>
      <c r="E2275" s="20">
        <v>127</v>
      </c>
      <c r="F2275" s="20">
        <v>2019</v>
      </c>
      <c r="G2275" s="20">
        <v>3</v>
      </c>
      <c r="H2275" s="20" t="s">
        <v>279</v>
      </c>
      <c r="I2275" s="20" t="s">
        <v>46</v>
      </c>
      <c r="J2275" s="20">
        <v>3</v>
      </c>
      <c r="K2275" s="37">
        <v>844607</v>
      </c>
      <c r="L2275" s="37">
        <v>34189</v>
      </c>
      <c r="M2275" s="37">
        <v>23248</v>
      </c>
      <c r="N2275" s="37">
        <v>23248</v>
      </c>
      <c r="O2275" s="37">
        <v>108701</v>
      </c>
      <c r="P2275" s="37">
        <v>2032885</v>
      </c>
      <c r="Q2275" s="37">
        <v>1814484</v>
      </c>
      <c r="R2275" s="37">
        <v>28312</v>
      </c>
    </row>
    <row r="2276" spans="1:18" ht="13.5" customHeight="1">
      <c r="A2276" s="20">
        <v>2272</v>
      </c>
      <c r="B2276" s="45" t="s">
        <v>290</v>
      </c>
      <c r="C2276" s="21" t="s">
        <v>240</v>
      </c>
      <c r="D2276" s="45" t="s">
        <v>429</v>
      </c>
      <c r="E2276" s="20">
        <v>127</v>
      </c>
      <c r="F2276" s="46">
        <v>2020</v>
      </c>
      <c r="G2276" s="46">
        <v>1</v>
      </c>
      <c r="H2276" s="47" t="s">
        <v>309</v>
      </c>
      <c r="I2276" s="47" t="s">
        <v>43</v>
      </c>
      <c r="J2276" s="46">
        <v>3</v>
      </c>
      <c r="K2276" s="37">
        <v>816424</v>
      </c>
      <c r="L2276" s="37">
        <v>2704</v>
      </c>
      <c r="M2276" s="37">
        <v>-1377</v>
      </c>
      <c r="N2276" s="37">
        <v>-1377</v>
      </c>
      <c r="O2276" s="37">
        <v>107425</v>
      </c>
      <c r="P2276" s="37">
        <v>1799033</v>
      </c>
      <c r="Q2276" s="37">
        <v>1248784</v>
      </c>
      <c r="R2276" s="37">
        <v>28312</v>
      </c>
    </row>
    <row r="2277" spans="1:18" ht="13.5" customHeight="1">
      <c r="A2277" s="20">
        <v>2273</v>
      </c>
      <c r="B2277" s="45" t="s">
        <v>290</v>
      </c>
      <c r="C2277" s="21" t="s">
        <v>240</v>
      </c>
      <c r="D2277" s="45" t="s">
        <v>429</v>
      </c>
      <c r="E2277" s="20">
        <v>127</v>
      </c>
      <c r="F2277" s="46">
        <v>2020</v>
      </c>
      <c r="G2277" s="46">
        <v>2</v>
      </c>
      <c r="H2277" s="47" t="s">
        <v>310</v>
      </c>
      <c r="I2277" s="47" t="s">
        <v>44</v>
      </c>
      <c r="J2277" s="46">
        <v>6</v>
      </c>
      <c r="K2277" s="37">
        <v>1160590</v>
      </c>
      <c r="L2277" s="37">
        <v>-11168</v>
      </c>
      <c r="M2277" s="37">
        <v>-16970</v>
      </c>
      <c r="N2277" s="37">
        <v>-16970</v>
      </c>
      <c r="O2277" s="37">
        <v>105670</v>
      </c>
      <c r="P2277" s="37">
        <v>1690510</v>
      </c>
      <c r="Q2277" s="37">
        <v>1155853</v>
      </c>
      <c r="R2277" s="37">
        <v>28312</v>
      </c>
    </row>
    <row r="2278" spans="1:18" ht="13.5" customHeight="1">
      <c r="A2278" s="20">
        <v>2274</v>
      </c>
      <c r="B2278" s="45" t="s">
        <v>290</v>
      </c>
      <c r="C2278" s="21" t="s">
        <v>240</v>
      </c>
      <c r="D2278" s="45" t="s">
        <v>429</v>
      </c>
      <c r="E2278" s="20">
        <v>127</v>
      </c>
      <c r="F2278" s="46">
        <v>2020</v>
      </c>
      <c r="G2278" s="46">
        <v>3</v>
      </c>
      <c r="H2278" s="47" t="s">
        <v>311</v>
      </c>
      <c r="I2278" s="47" t="s">
        <v>51</v>
      </c>
      <c r="J2278" s="46">
        <v>9</v>
      </c>
      <c r="K2278" s="37">
        <v>1408109</v>
      </c>
      <c r="L2278" s="37">
        <v>-30005</v>
      </c>
      <c r="M2278" s="37">
        <v>-37046</v>
      </c>
      <c r="N2278" s="37">
        <v>-37046</v>
      </c>
      <c r="O2278" s="37">
        <v>104580</v>
      </c>
      <c r="P2278" s="37">
        <v>1374749</v>
      </c>
      <c r="Q2278" s="37">
        <v>860167</v>
      </c>
      <c r="R2278" s="37">
        <v>28312</v>
      </c>
    </row>
    <row r="2279" spans="1:18" ht="13.5" customHeight="1">
      <c r="A2279" s="20">
        <v>2275</v>
      </c>
      <c r="B2279" s="45" t="s">
        <v>286</v>
      </c>
      <c r="C2279" s="44" t="s">
        <v>41</v>
      </c>
      <c r="D2279" s="45" t="s">
        <v>430</v>
      </c>
      <c r="E2279" s="20">
        <v>128</v>
      </c>
      <c r="F2279" s="20">
        <v>2015</v>
      </c>
      <c r="G2279" s="20">
        <v>1</v>
      </c>
      <c r="H2279" s="20" t="s">
        <v>202</v>
      </c>
      <c r="I2279" s="54" t="s">
        <v>44</v>
      </c>
      <c r="J2279" s="20">
        <v>3</v>
      </c>
      <c r="K2279" s="35">
        <v>1674308</v>
      </c>
      <c r="L2279" s="35">
        <v>128667</v>
      </c>
      <c r="M2279" s="35">
        <v>87493</v>
      </c>
      <c r="N2279" s="35"/>
      <c r="O2279" s="35">
        <v>984475</v>
      </c>
      <c r="P2279" s="35">
        <v>3930256</v>
      </c>
      <c r="Q2279" s="35">
        <v>1779277</v>
      </c>
      <c r="R2279" s="35">
        <v>294748</v>
      </c>
    </row>
    <row r="2280" spans="1:18" ht="13.5" customHeight="1">
      <c r="A2280" s="20">
        <v>2276</v>
      </c>
      <c r="B2280" s="45" t="s">
        <v>286</v>
      </c>
      <c r="C2280" s="44" t="s">
        <v>41</v>
      </c>
      <c r="D2280" s="45" t="s">
        <v>430</v>
      </c>
      <c r="E2280" s="20">
        <v>128</v>
      </c>
      <c r="F2280" s="20">
        <v>2015</v>
      </c>
      <c r="G2280" s="20">
        <v>2</v>
      </c>
      <c r="H2280" s="20" t="s">
        <v>203</v>
      </c>
      <c r="I2280" s="54" t="s">
        <v>51</v>
      </c>
      <c r="J2280" s="20">
        <v>6</v>
      </c>
      <c r="K2280" s="35">
        <v>3357252</v>
      </c>
      <c r="L2280" s="35">
        <v>224105</v>
      </c>
      <c r="M2280" s="35">
        <v>156819</v>
      </c>
      <c r="N2280" s="35"/>
      <c r="O2280" s="35">
        <v>946563</v>
      </c>
      <c r="P2280" s="35">
        <v>3874478</v>
      </c>
      <c r="Q2280" s="35">
        <v>1900760</v>
      </c>
      <c r="R2280" s="35">
        <v>294748</v>
      </c>
    </row>
    <row r="2281" spans="1:18" ht="13.5" customHeight="1">
      <c r="A2281" s="20">
        <v>2277</v>
      </c>
      <c r="B2281" s="45" t="s">
        <v>286</v>
      </c>
      <c r="C2281" s="44" t="s">
        <v>41</v>
      </c>
      <c r="D2281" s="45" t="s">
        <v>430</v>
      </c>
      <c r="E2281" s="20">
        <v>128</v>
      </c>
      <c r="F2281" s="20">
        <v>2015</v>
      </c>
      <c r="G2281" s="20">
        <v>3</v>
      </c>
      <c r="H2281" s="20" t="s">
        <v>204</v>
      </c>
      <c r="I2281" s="54" t="s">
        <v>52</v>
      </c>
      <c r="J2281" s="20">
        <v>9</v>
      </c>
      <c r="K2281" s="35">
        <v>4999082</v>
      </c>
      <c r="L2281" s="35">
        <v>359076</v>
      </c>
      <c r="M2281" s="35">
        <v>251353</v>
      </c>
      <c r="N2281" s="35"/>
      <c r="O2281" s="35">
        <v>920859</v>
      </c>
      <c r="P2281" s="35">
        <v>3694870</v>
      </c>
      <c r="Q2281" s="35">
        <v>1626799</v>
      </c>
      <c r="R2281" s="35">
        <v>294748</v>
      </c>
    </row>
    <row r="2282" spans="1:18" ht="13.5" customHeight="1">
      <c r="A2282" s="20">
        <v>2278</v>
      </c>
      <c r="B2282" s="45" t="s">
        <v>286</v>
      </c>
      <c r="C2282" s="44" t="s">
        <v>41</v>
      </c>
      <c r="D2282" s="45" t="s">
        <v>430</v>
      </c>
      <c r="E2282" s="20">
        <v>128</v>
      </c>
      <c r="F2282" s="20">
        <v>2015</v>
      </c>
      <c r="G2282" s="20">
        <v>4</v>
      </c>
      <c r="H2282" s="20" t="s">
        <v>205</v>
      </c>
      <c r="I2282" s="54" t="s">
        <v>43</v>
      </c>
      <c r="J2282" s="20">
        <v>12</v>
      </c>
      <c r="K2282" s="35">
        <v>6658468</v>
      </c>
      <c r="L2282" s="35">
        <v>611062</v>
      </c>
      <c r="M2282" s="35">
        <v>383637</v>
      </c>
      <c r="N2282" s="35">
        <v>369108</v>
      </c>
      <c r="O2282" s="35">
        <v>1021216</v>
      </c>
      <c r="P2282" s="35">
        <v>3818142</v>
      </c>
      <c r="Q2282" s="35">
        <v>1758731</v>
      </c>
      <c r="R2282" s="35">
        <v>294748</v>
      </c>
    </row>
    <row r="2283" spans="1:18" ht="13.5" customHeight="1">
      <c r="A2283" s="20">
        <v>2279</v>
      </c>
      <c r="B2283" s="45" t="s">
        <v>286</v>
      </c>
      <c r="C2283" s="44" t="s">
        <v>41</v>
      </c>
      <c r="D2283" s="45" t="s">
        <v>430</v>
      </c>
      <c r="E2283" s="20">
        <v>128</v>
      </c>
      <c r="F2283" s="20">
        <v>2016</v>
      </c>
      <c r="G2283" s="20">
        <v>1</v>
      </c>
      <c r="H2283" s="20" t="s">
        <v>206</v>
      </c>
      <c r="I2283" s="54" t="s">
        <v>44</v>
      </c>
      <c r="J2283" s="20">
        <v>3</v>
      </c>
      <c r="K2283" s="35">
        <v>1589995</v>
      </c>
      <c r="L2283" s="35">
        <v>159643</v>
      </c>
      <c r="M2283" s="35">
        <v>108557</v>
      </c>
      <c r="N2283" s="35">
        <v>108557</v>
      </c>
      <c r="O2283" s="35">
        <v>923157</v>
      </c>
      <c r="P2283" s="35">
        <v>4058159</v>
      </c>
      <c r="Q2283" s="35">
        <v>1737559</v>
      </c>
      <c r="R2283" s="35">
        <v>294748</v>
      </c>
    </row>
    <row r="2284" spans="1:18" ht="13.5" customHeight="1">
      <c r="A2284" s="20">
        <v>2280</v>
      </c>
      <c r="B2284" s="45" t="s">
        <v>286</v>
      </c>
      <c r="C2284" s="44" t="s">
        <v>41</v>
      </c>
      <c r="D2284" s="45" t="s">
        <v>430</v>
      </c>
      <c r="E2284" s="20">
        <v>128</v>
      </c>
      <c r="F2284" s="20">
        <v>2016</v>
      </c>
      <c r="G2284" s="20">
        <v>2</v>
      </c>
      <c r="H2284" s="20" t="s">
        <v>207</v>
      </c>
      <c r="I2284" s="54" t="s">
        <v>45</v>
      </c>
      <c r="J2284" s="20">
        <v>6</v>
      </c>
      <c r="K2284" s="35">
        <v>3255684</v>
      </c>
      <c r="L2284" s="35">
        <v>277901</v>
      </c>
      <c r="M2284" s="35">
        <v>188973</v>
      </c>
      <c r="N2284" s="35">
        <v>188973</v>
      </c>
      <c r="O2284" s="35">
        <v>1063497</v>
      </c>
      <c r="P2284" s="35">
        <v>3954528</v>
      </c>
      <c r="Q2284" s="35">
        <v>1759837</v>
      </c>
      <c r="R2284" s="35">
        <v>294748</v>
      </c>
    </row>
    <row r="2285" spans="1:18" ht="13.5" customHeight="1">
      <c r="A2285" s="20">
        <v>2281</v>
      </c>
      <c r="B2285" s="45" t="s">
        <v>286</v>
      </c>
      <c r="C2285" s="44" t="s">
        <v>41</v>
      </c>
      <c r="D2285" s="45" t="s">
        <v>430</v>
      </c>
      <c r="E2285" s="20">
        <v>128</v>
      </c>
      <c r="F2285" s="20">
        <v>2016</v>
      </c>
      <c r="G2285" s="20">
        <v>3</v>
      </c>
      <c r="H2285" s="20" t="s">
        <v>208</v>
      </c>
      <c r="I2285" s="54" t="s">
        <v>46</v>
      </c>
      <c r="J2285" s="20">
        <v>9</v>
      </c>
      <c r="K2285" s="35">
        <v>5095118</v>
      </c>
      <c r="L2285" s="35">
        <v>401807</v>
      </c>
      <c r="M2285" s="35">
        <v>273229</v>
      </c>
      <c r="N2285" s="35">
        <v>273229</v>
      </c>
      <c r="O2285" s="35">
        <v>1142233</v>
      </c>
      <c r="P2285" s="35">
        <v>4141602</v>
      </c>
      <c r="Q2285" s="35">
        <v>1866244</v>
      </c>
      <c r="R2285" s="35">
        <v>294748</v>
      </c>
    </row>
    <row r="2286" spans="1:18" ht="13.5" customHeight="1">
      <c r="A2286" s="20">
        <v>2282</v>
      </c>
      <c r="B2286" s="45" t="s">
        <v>286</v>
      </c>
      <c r="C2286" s="44" t="s">
        <v>41</v>
      </c>
      <c r="D2286" s="45" t="s">
        <v>430</v>
      </c>
      <c r="E2286" s="20">
        <v>128</v>
      </c>
      <c r="F2286" s="20">
        <v>2016</v>
      </c>
      <c r="G2286" s="20">
        <v>4</v>
      </c>
      <c r="H2286" s="20" t="s">
        <v>209</v>
      </c>
      <c r="I2286" s="54" t="s">
        <v>43</v>
      </c>
      <c r="J2286" s="20">
        <v>12</v>
      </c>
      <c r="K2286" s="35">
        <v>6632996</v>
      </c>
      <c r="L2286" s="35">
        <v>572107</v>
      </c>
      <c r="M2286" s="35">
        <v>334427</v>
      </c>
      <c r="N2286" s="35">
        <v>357456</v>
      </c>
      <c r="O2286" s="35">
        <v>882393</v>
      </c>
      <c r="P2286" s="35">
        <v>3756191</v>
      </c>
      <c r="Q2286" s="35">
        <v>1544148</v>
      </c>
      <c r="R2286" s="35">
        <v>294748</v>
      </c>
    </row>
    <row r="2287" spans="1:18" ht="13.5" customHeight="1">
      <c r="A2287" s="20">
        <v>2283</v>
      </c>
      <c r="B2287" s="45" t="s">
        <v>286</v>
      </c>
      <c r="C2287" s="44" t="s">
        <v>41</v>
      </c>
      <c r="D2287" s="45" t="s">
        <v>430</v>
      </c>
      <c r="E2287" s="20">
        <v>128</v>
      </c>
      <c r="F2287" s="20">
        <v>2017</v>
      </c>
      <c r="G2287" s="20">
        <v>1</v>
      </c>
      <c r="H2287" s="20" t="s">
        <v>210</v>
      </c>
      <c r="I2287" s="20" t="s">
        <v>44</v>
      </c>
      <c r="J2287" s="20">
        <v>3</v>
      </c>
      <c r="K2287" s="35">
        <v>2044837</v>
      </c>
      <c r="L2287" s="35">
        <v>176595</v>
      </c>
      <c r="M2287" s="35">
        <v>120085</v>
      </c>
      <c r="N2287" s="35"/>
      <c r="O2287" s="35">
        <v>1167073</v>
      </c>
      <c r="P2287" s="35">
        <v>4659344</v>
      </c>
      <c r="Q2287" s="35">
        <v>2107211</v>
      </c>
      <c r="R2287" s="35">
        <v>294748</v>
      </c>
    </row>
    <row r="2288" spans="1:18" ht="13.5" customHeight="1">
      <c r="A2288" s="20">
        <v>2284</v>
      </c>
      <c r="B2288" s="45" t="s">
        <v>286</v>
      </c>
      <c r="C2288" s="44" t="s">
        <v>41</v>
      </c>
      <c r="D2288" s="45" t="s">
        <v>430</v>
      </c>
      <c r="E2288" s="20">
        <v>128</v>
      </c>
      <c r="F2288" s="20">
        <v>2017</v>
      </c>
      <c r="G2288" s="20">
        <v>2</v>
      </c>
      <c r="H2288" s="20" t="s">
        <v>212</v>
      </c>
      <c r="I2288" s="20" t="s">
        <v>51</v>
      </c>
      <c r="J2288" s="20">
        <v>6</v>
      </c>
      <c r="K2288" s="35">
        <v>4102101</v>
      </c>
      <c r="L2288" s="35">
        <v>324573</v>
      </c>
      <c r="M2288" s="35">
        <v>220710</v>
      </c>
      <c r="N2288" s="35"/>
      <c r="O2288" s="35">
        <v>1300028</v>
      </c>
      <c r="P2288" s="35">
        <v>4739069</v>
      </c>
      <c r="Q2288" s="35">
        <v>2322110</v>
      </c>
      <c r="R2288" s="35">
        <v>294748</v>
      </c>
    </row>
    <row r="2289" spans="1:18" ht="13.5" customHeight="1">
      <c r="A2289" s="20">
        <v>2285</v>
      </c>
      <c r="B2289" s="45" t="s">
        <v>286</v>
      </c>
      <c r="C2289" s="44" t="s">
        <v>41</v>
      </c>
      <c r="D2289" s="45" t="s">
        <v>430</v>
      </c>
      <c r="E2289" s="20">
        <v>128</v>
      </c>
      <c r="F2289" s="20">
        <v>2017</v>
      </c>
      <c r="G2289" s="20">
        <v>3</v>
      </c>
      <c r="H2289" s="20" t="s">
        <v>213</v>
      </c>
      <c r="I2289" s="20" t="s">
        <v>46</v>
      </c>
      <c r="J2289" s="20">
        <v>9</v>
      </c>
      <c r="K2289" s="35">
        <v>6202192</v>
      </c>
      <c r="L2289" s="35">
        <v>428186</v>
      </c>
      <c r="M2289" s="35">
        <v>291166</v>
      </c>
      <c r="N2289" s="35"/>
      <c r="O2289" s="35">
        <v>1276729</v>
      </c>
      <c r="P2289" s="35">
        <v>4936985</v>
      </c>
      <c r="Q2289" s="35">
        <v>2449570</v>
      </c>
      <c r="R2289" s="35">
        <v>294748</v>
      </c>
    </row>
    <row r="2290" spans="1:18" ht="13.5" customHeight="1">
      <c r="A2290" s="20">
        <v>2286</v>
      </c>
      <c r="B2290" s="45" t="s">
        <v>286</v>
      </c>
      <c r="C2290" s="44" t="s">
        <v>41</v>
      </c>
      <c r="D2290" s="45" t="s">
        <v>430</v>
      </c>
      <c r="E2290" s="20">
        <v>128</v>
      </c>
      <c r="F2290" s="20">
        <v>2017</v>
      </c>
      <c r="G2290" s="20">
        <v>4</v>
      </c>
      <c r="H2290" s="20" t="s">
        <v>211</v>
      </c>
      <c r="I2290" s="20" t="s">
        <v>43</v>
      </c>
      <c r="J2290" s="20">
        <v>12</v>
      </c>
      <c r="K2290" s="35">
        <v>7298642</v>
      </c>
      <c r="L2290" s="35">
        <v>653200</v>
      </c>
      <c r="M2290" s="35">
        <v>426756</v>
      </c>
      <c r="N2290" s="35">
        <v>427183</v>
      </c>
      <c r="O2290" s="35">
        <v>1150232</v>
      </c>
      <c r="P2290" s="35">
        <v>4431557</v>
      </c>
      <c r="Q2290" s="35">
        <v>1999509</v>
      </c>
      <c r="R2290" s="35">
        <v>294748</v>
      </c>
    </row>
    <row r="2291" spans="1:18" ht="13.5" customHeight="1">
      <c r="A2291" s="20">
        <v>2287</v>
      </c>
      <c r="B2291" s="45" t="s">
        <v>286</v>
      </c>
      <c r="C2291" s="21" t="s">
        <v>41</v>
      </c>
      <c r="D2291" s="45" t="s">
        <v>430</v>
      </c>
      <c r="E2291" s="20">
        <v>128</v>
      </c>
      <c r="F2291" s="20">
        <v>2018</v>
      </c>
      <c r="G2291" s="20">
        <v>1</v>
      </c>
      <c r="H2291" s="20" t="s">
        <v>257</v>
      </c>
      <c r="I2291" s="20" t="s">
        <v>44</v>
      </c>
      <c r="J2291" s="20">
        <f>G2291*3</f>
        <v>3</v>
      </c>
      <c r="K2291" s="37">
        <v>2349795</v>
      </c>
      <c r="L2291" s="37">
        <v>164352</v>
      </c>
      <c r="M2291" s="37">
        <v>111759</v>
      </c>
      <c r="N2291" s="37"/>
      <c r="O2291" s="37">
        <v>1427349</v>
      </c>
      <c r="P2291" s="37">
        <v>4994829</v>
      </c>
      <c r="Q2291" s="37">
        <v>2355485</v>
      </c>
      <c r="R2291" s="37">
        <v>294748</v>
      </c>
    </row>
    <row r="2292" spans="1:18" ht="13.5" customHeight="1">
      <c r="A2292" s="20">
        <v>2288</v>
      </c>
      <c r="B2292" s="45" t="s">
        <v>286</v>
      </c>
      <c r="C2292" s="21" t="s">
        <v>41</v>
      </c>
      <c r="D2292" s="45" t="s">
        <v>430</v>
      </c>
      <c r="E2292" s="20">
        <v>128</v>
      </c>
      <c r="F2292" s="20">
        <v>2018</v>
      </c>
      <c r="G2292" s="20">
        <v>2</v>
      </c>
      <c r="H2292" s="20" t="s">
        <v>264</v>
      </c>
      <c r="I2292" s="20" t="s">
        <v>51</v>
      </c>
      <c r="J2292" s="20">
        <f>G2292*3</f>
        <v>6</v>
      </c>
      <c r="K2292" s="37">
        <v>4880502</v>
      </c>
      <c r="L2292" s="37">
        <v>352298</v>
      </c>
      <c r="M2292" s="37">
        <v>353298</v>
      </c>
      <c r="N2292" s="37"/>
      <c r="O2292" s="37">
        <v>1426358</v>
      </c>
      <c r="P2292" s="37">
        <v>5004818</v>
      </c>
      <c r="Q2292" s="37">
        <v>2473469</v>
      </c>
      <c r="R2292" s="37">
        <v>294748</v>
      </c>
    </row>
    <row r="2293" spans="1:18" ht="13.5" customHeight="1">
      <c r="A2293" s="20">
        <v>2289</v>
      </c>
      <c r="B2293" s="45" t="s">
        <v>286</v>
      </c>
      <c r="C2293" s="21" t="s">
        <v>41</v>
      </c>
      <c r="D2293" s="45" t="s">
        <v>430</v>
      </c>
      <c r="E2293" s="20">
        <v>128</v>
      </c>
      <c r="F2293" s="20">
        <v>2018</v>
      </c>
      <c r="G2293" s="20">
        <v>4</v>
      </c>
      <c r="H2293" s="20" t="s">
        <v>265</v>
      </c>
      <c r="I2293" s="20" t="s">
        <v>46</v>
      </c>
      <c r="J2293" s="20">
        <v>9</v>
      </c>
      <c r="K2293" s="37">
        <v>7557718</v>
      </c>
      <c r="L2293" s="37">
        <v>534000</v>
      </c>
      <c r="M2293" s="37">
        <v>363120</v>
      </c>
      <c r="N2293" s="37"/>
      <c r="O2293" s="37">
        <v>1472183</v>
      </c>
      <c r="P2293" s="37">
        <v>5270239</v>
      </c>
      <c r="Q2293" s="37">
        <v>2615332</v>
      </c>
      <c r="R2293" s="37">
        <v>294748</v>
      </c>
    </row>
    <row r="2294" spans="1:18" ht="13.5" customHeight="1">
      <c r="A2294" s="20">
        <v>2290</v>
      </c>
      <c r="B2294" s="45" t="s">
        <v>286</v>
      </c>
      <c r="C2294" s="21" t="s">
        <v>41</v>
      </c>
      <c r="D2294" s="45" t="s">
        <v>430</v>
      </c>
      <c r="E2294" s="20">
        <v>128</v>
      </c>
      <c r="F2294" s="20">
        <v>2019</v>
      </c>
      <c r="G2294" s="20">
        <v>1</v>
      </c>
      <c r="H2294" s="20" t="s">
        <v>277</v>
      </c>
      <c r="I2294" s="20" t="s">
        <v>44</v>
      </c>
      <c r="J2294" s="20">
        <v>3</v>
      </c>
      <c r="K2294" s="37">
        <v>2526850</v>
      </c>
      <c r="L2294" s="37">
        <v>198238</v>
      </c>
      <c r="M2294" s="37">
        <v>134802</v>
      </c>
      <c r="N2294" s="37"/>
      <c r="O2294" s="37">
        <v>1591507</v>
      </c>
      <c r="P2294" s="37">
        <v>5528736</v>
      </c>
      <c r="Q2294" s="37">
        <v>2631011</v>
      </c>
      <c r="R2294" s="37">
        <v>294748</v>
      </c>
    </row>
    <row r="2295" spans="1:18" ht="13.5" customHeight="1">
      <c r="A2295" s="20">
        <v>2291</v>
      </c>
      <c r="B2295" s="45" t="s">
        <v>286</v>
      </c>
      <c r="C2295" s="21" t="s">
        <v>41</v>
      </c>
      <c r="D2295" s="45" t="s">
        <v>430</v>
      </c>
      <c r="E2295" s="20">
        <v>128</v>
      </c>
      <c r="F2295" s="20">
        <v>2019</v>
      </c>
      <c r="G2295" s="20">
        <v>2</v>
      </c>
      <c r="H2295" s="20" t="s">
        <v>278</v>
      </c>
      <c r="I2295" s="20" t="s">
        <v>51</v>
      </c>
      <c r="J2295" s="20">
        <v>6</v>
      </c>
      <c r="K2295" s="37">
        <v>5216668</v>
      </c>
      <c r="L2295" s="37">
        <v>407173</v>
      </c>
      <c r="M2295" s="37">
        <v>276878</v>
      </c>
      <c r="N2295" s="37"/>
      <c r="O2295" s="37">
        <v>1566214</v>
      </c>
      <c r="P2295" s="37">
        <v>5472252</v>
      </c>
      <c r="Q2295" s="37">
        <v>2685935</v>
      </c>
      <c r="R2295" s="37">
        <v>294748</v>
      </c>
    </row>
    <row r="2296" spans="1:18" ht="13.5" customHeight="1">
      <c r="A2296" s="20">
        <v>2293</v>
      </c>
      <c r="B2296" s="45" t="s">
        <v>286</v>
      </c>
      <c r="C2296" s="21" t="s">
        <v>41</v>
      </c>
      <c r="D2296" s="45" t="s">
        <v>430</v>
      </c>
      <c r="E2296" s="20">
        <v>128</v>
      </c>
      <c r="F2296" s="20">
        <v>2019</v>
      </c>
      <c r="G2296" s="20">
        <v>3</v>
      </c>
      <c r="H2296" s="20" t="s">
        <v>281</v>
      </c>
      <c r="I2296" s="20" t="s">
        <v>46</v>
      </c>
      <c r="J2296" s="20">
        <v>9</v>
      </c>
      <c r="K2296" s="37">
        <v>7840538</v>
      </c>
      <c r="L2296" s="37">
        <v>555177</v>
      </c>
      <c r="M2296" s="37">
        <v>377520</v>
      </c>
      <c r="N2296" s="37"/>
      <c r="O2296" s="37">
        <v>1591797</v>
      </c>
      <c r="P2296" s="37">
        <v>5777274</v>
      </c>
      <c r="Q2296" s="37">
        <v>2890314</v>
      </c>
      <c r="R2296" s="37">
        <v>294748</v>
      </c>
    </row>
    <row r="2297" spans="1:18" ht="13.5" customHeight="1">
      <c r="A2297" s="20">
        <v>2292</v>
      </c>
      <c r="B2297" s="45" t="s">
        <v>286</v>
      </c>
      <c r="C2297" s="21" t="s">
        <v>41</v>
      </c>
      <c r="D2297" s="45" t="s">
        <v>430</v>
      </c>
      <c r="E2297" s="20">
        <v>128</v>
      </c>
      <c r="F2297" s="20">
        <v>2019</v>
      </c>
      <c r="G2297" s="20">
        <v>4</v>
      </c>
      <c r="H2297" s="20" t="s">
        <v>281</v>
      </c>
      <c r="I2297" s="20" t="s">
        <v>43</v>
      </c>
      <c r="J2297" s="20">
        <v>12</v>
      </c>
      <c r="K2297" s="37">
        <v>10066576</v>
      </c>
      <c r="L2297" s="37">
        <v>743469</v>
      </c>
      <c r="M2297" s="37">
        <v>466248</v>
      </c>
      <c r="N2297" s="37">
        <v>504644</v>
      </c>
      <c r="O2297" s="37">
        <v>1388952</v>
      </c>
      <c r="P2297" s="37">
        <v>5548031</v>
      </c>
      <c r="Q2297" s="37">
        <v>2785108</v>
      </c>
      <c r="R2297" s="37">
        <v>294748</v>
      </c>
    </row>
    <row r="2298" spans="1:18" ht="13.5" customHeight="1">
      <c r="A2298" s="20">
        <v>2294</v>
      </c>
      <c r="B2298" s="45" t="s">
        <v>286</v>
      </c>
      <c r="C2298" s="21" t="s">
        <v>41</v>
      </c>
      <c r="D2298" s="45" t="s">
        <v>430</v>
      </c>
      <c r="E2298" s="20">
        <v>128</v>
      </c>
      <c r="F2298" s="46">
        <v>2020</v>
      </c>
      <c r="G2298" s="46">
        <v>3</v>
      </c>
      <c r="H2298" s="47" t="s">
        <v>311</v>
      </c>
      <c r="I2298" s="47" t="s">
        <v>51</v>
      </c>
      <c r="J2298" s="46">
        <v>9</v>
      </c>
      <c r="K2298" s="37">
        <v>3995894</v>
      </c>
      <c r="L2298" s="37">
        <v>-84484</v>
      </c>
      <c r="M2298" s="37">
        <v>-104463</v>
      </c>
      <c r="N2298" s="37"/>
      <c r="O2298" s="37">
        <v>1798379</v>
      </c>
      <c r="P2298" s="37">
        <v>7228210</v>
      </c>
      <c r="Q2298" s="37">
        <v>2803395</v>
      </c>
      <c r="R2298" s="37">
        <v>463176</v>
      </c>
    </row>
    <row r="2299" spans="1:18" ht="13.5" customHeight="1">
      <c r="A2299" s="20">
        <v>2295</v>
      </c>
      <c r="B2299" s="45" t="s">
        <v>286</v>
      </c>
      <c r="C2299" s="21" t="s">
        <v>41</v>
      </c>
      <c r="D2299" s="45" t="s">
        <v>430</v>
      </c>
      <c r="E2299" s="20">
        <v>128</v>
      </c>
      <c r="F2299" s="46">
        <v>2020</v>
      </c>
      <c r="G2299" s="46">
        <v>4</v>
      </c>
      <c r="H2299" s="47" t="s">
        <v>312</v>
      </c>
      <c r="I2299" s="47" t="s">
        <v>43</v>
      </c>
      <c r="J2299" s="46">
        <v>12</v>
      </c>
      <c r="K2299" s="37">
        <v>2650497</v>
      </c>
      <c r="L2299" s="37">
        <v>781409</v>
      </c>
      <c r="M2299" s="37">
        <v>531358</v>
      </c>
      <c r="N2299" s="37"/>
      <c r="O2299" s="37">
        <v>1612444</v>
      </c>
      <c r="P2299" s="37">
        <v>6787294</v>
      </c>
      <c r="Q2299" s="37">
        <v>2447452</v>
      </c>
      <c r="R2299" s="37">
        <v>463176</v>
      </c>
    </row>
    <row r="2300" spans="1:18" ht="13.5" customHeight="1">
      <c r="A2300" s="20">
        <v>2296</v>
      </c>
      <c r="B2300" s="45" t="s">
        <v>287</v>
      </c>
      <c r="C2300" s="44" t="s">
        <v>104</v>
      </c>
      <c r="D2300" s="45" t="s">
        <v>431</v>
      </c>
      <c r="E2300" s="20">
        <v>129</v>
      </c>
      <c r="F2300" s="20">
        <v>2015</v>
      </c>
      <c r="G2300" s="20">
        <v>1</v>
      </c>
      <c r="H2300" s="20" t="s">
        <v>202</v>
      </c>
      <c r="I2300" s="20" t="s">
        <v>43</v>
      </c>
      <c r="J2300" s="20">
        <v>3</v>
      </c>
      <c r="K2300" s="35">
        <v>745677.27</v>
      </c>
      <c r="L2300" s="35">
        <v>170650.13699999999</v>
      </c>
      <c r="M2300" s="35">
        <v>156686.64000000001</v>
      </c>
      <c r="N2300" s="35">
        <v>156686.64000000001</v>
      </c>
      <c r="O2300" s="35">
        <v>1192801.8770000001</v>
      </c>
      <c r="P2300" s="35">
        <v>6540258.6370000001</v>
      </c>
      <c r="Q2300" s="35">
        <v>2039924.591</v>
      </c>
      <c r="R2300" s="35">
        <v>3334375</v>
      </c>
    </row>
    <row r="2301" spans="1:18" ht="13.5" customHeight="1">
      <c r="A2301" s="20">
        <v>2297</v>
      </c>
      <c r="B2301" s="45" t="s">
        <v>287</v>
      </c>
      <c r="C2301" s="44" t="s">
        <v>104</v>
      </c>
      <c r="D2301" s="45" t="s">
        <v>431</v>
      </c>
      <c r="E2301" s="20">
        <v>129</v>
      </c>
      <c r="F2301" s="20">
        <v>2015</v>
      </c>
      <c r="G2301" s="20">
        <v>2</v>
      </c>
      <c r="H2301" s="20" t="s">
        <v>203</v>
      </c>
      <c r="I2301" s="20" t="s">
        <v>44</v>
      </c>
      <c r="J2301" s="51">
        <v>6</v>
      </c>
      <c r="K2301" s="35">
        <v>1792489.5619999999</v>
      </c>
      <c r="L2301" s="35">
        <v>197351.93299999999</v>
      </c>
      <c r="M2301" s="35">
        <v>166891.74</v>
      </c>
      <c r="N2301" s="35">
        <v>166576.772</v>
      </c>
      <c r="O2301" s="35">
        <v>1250105.3870000001</v>
      </c>
      <c r="P2301" s="35">
        <v>7377899.4309999999</v>
      </c>
      <c r="Q2301" s="35">
        <v>2986807.8620000002</v>
      </c>
      <c r="R2301" s="35">
        <v>3334375</v>
      </c>
    </row>
    <row r="2302" spans="1:18" ht="13.5" customHeight="1">
      <c r="A2302" s="20">
        <v>2298</v>
      </c>
      <c r="B2302" s="45" t="s">
        <v>287</v>
      </c>
      <c r="C2302" s="44" t="s">
        <v>104</v>
      </c>
      <c r="D2302" s="45" t="s">
        <v>431</v>
      </c>
      <c r="E2302" s="20">
        <v>129</v>
      </c>
      <c r="F2302" s="20">
        <v>2015</v>
      </c>
      <c r="G2302" s="20">
        <v>3</v>
      </c>
      <c r="H2302" s="20" t="s">
        <v>204</v>
      </c>
      <c r="I2302" s="20" t="s">
        <v>51</v>
      </c>
      <c r="J2302" s="20">
        <v>9</v>
      </c>
      <c r="K2302" s="35">
        <v>2240262.3050000002</v>
      </c>
      <c r="L2302" s="35">
        <v>506419.31400000001</v>
      </c>
      <c r="M2302" s="35">
        <v>463867.43199999997</v>
      </c>
      <c r="N2302" s="35">
        <v>458933.52500000002</v>
      </c>
      <c r="O2302" s="35">
        <v>1178676.425</v>
      </c>
      <c r="P2302" s="35">
        <v>7151211.4979999997</v>
      </c>
      <c r="Q2302" s="35">
        <v>2349594.2059999998</v>
      </c>
      <c r="R2302" s="35">
        <v>3334375</v>
      </c>
    </row>
    <row r="2303" spans="1:18" ht="13.5" customHeight="1">
      <c r="A2303" s="20">
        <v>2299</v>
      </c>
      <c r="B2303" s="45" t="s">
        <v>287</v>
      </c>
      <c r="C2303" s="44" t="s">
        <v>104</v>
      </c>
      <c r="D2303" s="45" t="s">
        <v>431</v>
      </c>
      <c r="E2303" s="20">
        <v>129</v>
      </c>
      <c r="F2303" s="20">
        <v>2015</v>
      </c>
      <c r="G2303" s="20">
        <v>4</v>
      </c>
      <c r="H2303" s="20" t="s">
        <v>205</v>
      </c>
      <c r="I2303" s="20" t="s">
        <v>46</v>
      </c>
      <c r="J2303" s="20">
        <v>12</v>
      </c>
      <c r="K2303" s="35">
        <v>4067067</v>
      </c>
      <c r="L2303" s="35">
        <v>569249</v>
      </c>
      <c r="M2303" s="35">
        <v>373112</v>
      </c>
      <c r="N2303" s="35">
        <v>363591</v>
      </c>
      <c r="O2303" s="35">
        <v>1232506</v>
      </c>
      <c r="P2303" s="35">
        <v>7291144</v>
      </c>
      <c r="Q2303" s="35">
        <v>2651833</v>
      </c>
      <c r="R2303" s="35">
        <v>3334375</v>
      </c>
    </row>
    <row r="2304" spans="1:18" ht="13.5" customHeight="1">
      <c r="A2304" s="20">
        <v>2300</v>
      </c>
      <c r="B2304" s="45" t="s">
        <v>287</v>
      </c>
      <c r="C2304" s="44" t="s">
        <v>104</v>
      </c>
      <c r="D2304" s="45" t="s">
        <v>431</v>
      </c>
      <c r="E2304" s="20">
        <v>129</v>
      </c>
      <c r="F2304" s="20">
        <v>2016</v>
      </c>
      <c r="G2304" s="20">
        <v>1</v>
      </c>
      <c r="H2304" s="20" t="s">
        <v>206</v>
      </c>
      <c r="I2304" s="20" t="s">
        <v>43</v>
      </c>
      <c r="J2304" s="20">
        <v>3</v>
      </c>
      <c r="K2304" s="35">
        <v>1043807</v>
      </c>
      <c r="L2304" s="35">
        <v>247145</v>
      </c>
      <c r="M2304" s="35">
        <v>212241</v>
      </c>
      <c r="N2304" s="35">
        <v>217086</v>
      </c>
      <c r="O2304" s="35">
        <v>1186067.024</v>
      </c>
      <c r="P2304" s="35">
        <v>6952477.1919999998</v>
      </c>
      <c r="Q2304" s="35">
        <v>2111879.6809999999</v>
      </c>
      <c r="R2304" s="35">
        <v>3334375</v>
      </c>
    </row>
    <row r="2305" spans="1:18" ht="13.5" customHeight="1">
      <c r="A2305" s="20">
        <v>2301</v>
      </c>
      <c r="B2305" s="45" t="s">
        <v>287</v>
      </c>
      <c r="C2305" s="44" t="s">
        <v>104</v>
      </c>
      <c r="D2305" s="45" t="s">
        <v>431</v>
      </c>
      <c r="E2305" s="20">
        <v>129</v>
      </c>
      <c r="F2305" s="20">
        <v>2016</v>
      </c>
      <c r="G2305" s="20">
        <v>2</v>
      </c>
      <c r="H2305" s="20" t="s">
        <v>207</v>
      </c>
      <c r="I2305" s="20" t="s">
        <v>44</v>
      </c>
      <c r="J2305" s="20">
        <v>6</v>
      </c>
      <c r="K2305" s="35">
        <v>2088507.706</v>
      </c>
      <c r="L2305" s="35">
        <v>350570.49300000002</v>
      </c>
      <c r="M2305" s="35">
        <v>294296.29399999999</v>
      </c>
      <c r="N2305" s="35">
        <v>298189.261</v>
      </c>
      <c r="O2305" s="35">
        <v>1259338.9609999999</v>
      </c>
      <c r="P2305" s="35">
        <v>7939585.3990000002</v>
      </c>
      <c r="Q2305" s="35">
        <v>3079898.6230000001</v>
      </c>
      <c r="R2305" s="35">
        <v>3334375</v>
      </c>
    </row>
    <row r="2306" spans="1:18" ht="13.5" customHeight="1">
      <c r="A2306" s="20">
        <v>2302</v>
      </c>
      <c r="B2306" s="45" t="s">
        <v>287</v>
      </c>
      <c r="C2306" s="44" t="s">
        <v>104</v>
      </c>
      <c r="D2306" s="45" t="s">
        <v>431</v>
      </c>
      <c r="E2306" s="20">
        <v>129</v>
      </c>
      <c r="F2306" s="20">
        <v>2016</v>
      </c>
      <c r="G2306" s="20">
        <v>3</v>
      </c>
      <c r="H2306" s="20" t="s">
        <v>208</v>
      </c>
      <c r="I2306" s="20" t="s">
        <v>51</v>
      </c>
      <c r="J2306" s="51">
        <v>9</v>
      </c>
      <c r="K2306" s="35">
        <v>2946515</v>
      </c>
      <c r="L2306" s="35">
        <v>628316</v>
      </c>
      <c r="M2306" s="35">
        <v>550729</v>
      </c>
      <c r="N2306" s="35">
        <v>559020</v>
      </c>
      <c r="O2306" s="35">
        <v>1245882</v>
      </c>
      <c r="P2306" s="35">
        <v>7755876</v>
      </c>
      <c r="Q2306" s="35">
        <v>2639986</v>
      </c>
      <c r="R2306" s="35">
        <v>3334375</v>
      </c>
    </row>
    <row r="2307" spans="1:18" ht="13.5" customHeight="1">
      <c r="A2307" s="20">
        <v>2303</v>
      </c>
      <c r="B2307" s="45" t="s">
        <v>287</v>
      </c>
      <c r="C2307" s="44" t="s">
        <v>104</v>
      </c>
      <c r="D2307" s="45" t="s">
        <v>431</v>
      </c>
      <c r="E2307" s="20">
        <v>129</v>
      </c>
      <c r="F2307" s="20">
        <v>2016</v>
      </c>
      <c r="G2307" s="20">
        <v>4</v>
      </c>
      <c r="H2307" s="20" t="s">
        <v>209</v>
      </c>
      <c r="I2307" s="20" t="s">
        <v>46</v>
      </c>
      <c r="J2307" s="20">
        <v>12</v>
      </c>
      <c r="K2307" s="35">
        <v>5300991</v>
      </c>
      <c r="L2307" s="35">
        <v>761701</v>
      </c>
      <c r="M2307" s="35">
        <v>611199</v>
      </c>
      <c r="N2307" s="35">
        <v>684302</v>
      </c>
      <c r="O2307" s="35">
        <v>1254960</v>
      </c>
      <c r="P2307" s="35">
        <v>8466800</v>
      </c>
      <c r="Q2307" s="35">
        <v>2955373</v>
      </c>
      <c r="R2307" s="35">
        <v>3334375</v>
      </c>
    </row>
    <row r="2308" spans="1:18" ht="13.5" customHeight="1">
      <c r="A2308" s="20">
        <v>2304</v>
      </c>
      <c r="B2308" s="45" t="s">
        <v>287</v>
      </c>
      <c r="C2308" s="44" t="s">
        <v>104</v>
      </c>
      <c r="D2308" s="45" t="s">
        <v>431</v>
      </c>
      <c r="E2308" s="20">
        <v>129</v>
      </c>
      <c r="F2308" s="20">
        <v>2017</v>
      </c>
      <c r="G2308" s="20">
        <v>1</v>
      </c>
      <c r="H2308" s="20" t="s">
        <v>210</v>
      </c>
      <c r="I2308" s="20" t="s">
        <v>43</v>
      </c>
      <c r="J2308" s="20">
        <v>3</v>
      </c>
      <c r="K2308" s="35">
        <v>1406324</v>
      </c>
      <c r="L2308" s="35">
        <v>367999</v>
      </c>
      <c r="M2308" s="35">
        <v>306702</v>
      </c>
      <c r="N2308" s="35">
        <v>336624</v>
      </c>
      <c r="O2308" s="35">
        <v>1271390</v>
      </c>
      <c r="P2308" s="35">
        <v>9304422</v>
      </c>
      <c r="Q2308" s="35">
        <v>3447342</v>
      </c>
      <c r="R2308" s="35">
        <v>3334375</v>
      </c>
    </row>
    <row r="2309" spans="1:18" ht="13.5" customHeight="1">
      <c r="A2309" s="20">
        <v>2305</v>
      </c>
      <c r="B2309" s="45" t="s">
        <v>287</v>
      </c>
      <c r="C2309" s="44" t="s">
        <v>104</v>
      </c>
      <c r="D2309" s="45" t="s">
        <v>431</v>
      </c>
      <c r="E2309" s="20">
        <v>129</v>
      </c>
      <c r="F2309" s="20">
        <v>2017</v>
      </c>
      <c r="G2309" s="20">
        <v>2</v>
      </c>
      <c r="H2309" s="20" t="s">
        <v>212</v>
      </c>
      <c r="I2309" s="20" t="s">
        <v>44</v>
      </c>
      <c r="J2309" s="20">
        <v>6</v>
      </c>
      <c r="K2309" s="35">
        <v>2742517</v>
      </c>
      <c r="L2309" s="35">
        <v>518831</v>
      </c>
      <c r="M2309" s="35">
        <v>411706</v>
      </c>
      <c r="N2309" s="35">
        <v>474918</v>
      </c>
      <c r="O2309" s="35">
        <v>1258314</v>
      </c>
      <c r="P2309" s="35">
        <v>9407086</v>
      </c>
      <c r="Q2309" s="35">
        <v>3526707</v>
      </c>
      <c r="R2309" s="35">
        <v>3334375</v>
      </c>
    </row>
    <row r="2310" spans="1:18" ht="13.5" customHeight="1">
      <c r="A2310" s="20">
        <v>2306</v>
      </c>
      <c r="B2310" s="45" t="s">
        <v>287</v>
      </c>
      <c r="C2310" s="44" t="s">
        <v>104</v>
      </c>
      <c r="D2310" s="45" t="s">
        <v>431</v>
      </c>
      <c r="E2310" s="20">
        <v>129</v>
      </c>
      <c r="F2310" s="20">
        <v>2017</v>
      </c>
      <c r="G2310" s="20">
        <v>3</v>
      </c>
      <c r="H2310" s="20" t="s">
        <v>213</v>
      </c>
      <c r="I2310" s="20" t="s">
        <v>51</v>
      </c>
      <c r="J2310" s="20">
        <v>9</v>
      </c>
      <c r="K2310" s="35">
        <v>3923306</v>
      </c>
      <c r="L2310" s="35">
        <v>582179</v>
      </c>
      <c r="M2310" s="35">
        <v>500303</v>
      </c>
      <c r="N2310" s="35">
        <v>634451</v>
      </c>
      <c r="O2310" s="35">
        <v>1348819</v>
      </c>
      <c r="P2310" s="35">
        <v>9242039</v>
      </c>
      <c r="Q2310" s="35">
        <v>3269653</v>
      </c>
      <c r="R2310" s="35">
        <v>3334375</v>
      </c>
    </row>
    <row r="2311" spans="1:18" ht="13.5" customHeight="1">
      <c r="A2311" s="20">
        <v>2307</v>
      </c>
      <c r="B2311" s="45" t="s">
        <v>287</v>
      </c>
      <c r="C2311" s="44" t="s">
        <v>104</v>
      </c>
      <c r="D2311" s="45" t="s">
        <v>431</v>
      </c>
      <c r="E2311" s="20">
        <v>129</v>
      </c>
      <c r="F2311" s="20">
        <v>2017</v>
      </c>
      <c r="G2311" s="20">
        <v>4</v>
      </c>
      <c r="H2311" s="20" t="s">
        <v>211</v>
      </c>
      <c r="I2311" s="20" t="s">
        <v>46</v>
      </c>
      <c r="J2311" s="20">
        <v>12</v>
      </c>
      <c r="K2311" s="35">
        <v>5388945</v>
      </c>
      <c r="L2311" s="35">
        <v>412569</v>
      </c>
      <c r="M2311" s="35">
        <v>275361</v>
      </c>
      <c r="N2311" s="35">
        <v>409511</v>
      </c>
      <c r="O2311" s="35">
        <v>1542200</v>
      </c>
      <c r="P2311" s="35">
        <v>9417806</v>
      </c>
      <c r="Q2311" s="35">
        <v>3588450</v>
      </c>
      <c r="R2311" s="35">
        <v>3334375</v>
      </c>
    </row>
    <row r="2312" spans="1:18" ht="13.5" customHeight="1">
      <c r="A2312" s="20">
        <v>2308</v>
      </c>
      <c r="B2312" s="45" t="s">
        <v>287</v>
      </c>
      <c r="C2312" s="44" t="s">
        <v>104</v>
      </c>
      <c r="D2312" s="45" t="s">
        <v>431</v>
      </c>
      <c r="E2312" s="20">
        <v>129</v>
      </c>
      <c r="F2312" s="20">
        <v>2018</v>
      </c>
      <c r="G2312" s="20">
        <v>1</v>
      </c>
      <c r="H2312" s="20" t="s">
        <v>257</v>
      </c>
      <c r="I2312" s="20" t="s">
        <v>43</v>
      </c>
      <c r="J2312" s="20">
        <v>3</v>
      </c>
      <c r="K2312" s="35">
        <v>1534369</v>
      </c>
      <c r="L2312" s="35">
        <v>282901</v>
      </c>
      <c r="M2312" s="35">
        <v>239962</v>
      </c>
      <c r="N2312" s="35">
        <v>273566</v>
      </c>
      <c r="O2312" s="35">
        <v>1436499</v>
      </c>
      <c r="P2312" s="35">
        <v>9878170</v>
      </c>
      <c r="Q2312" s="35">
        <v>3883728</v>
      </c>
      <c r="R2312" s="35">
        <v>3334375</v>
      </c>
    </row>
    <row r="2313" spans="1:18" ht="13.5" customHeight="1">
      <c r="A2313" s="20">
        <v>2309</v>
      </c>
      <c r="B2313" s="45" t="s">
        <v>287</v>
      </c>
      <c r="C2313" s="44" t="s">
        <v>104</v>
      </c>
      <c r="D2313" s="45" t="s">
        <v>431</v>
      </c>
      <c r="E2313" s="20">
        <v>129</v>
      </c>
      <c r="F2313" s="20">
        <v>2018</v>
      </c>
      <c r="G2313" s="20">
        <v>2</v>
      </c>
      <c r="H2313" s="20" t="s">
        <v>264</v>
      </c>
      <c r="I2313" s="20" t="s">
        <v>44</v>
      </c>
      <c r="J2313" s="20">
        <f>G2313*3</f>
        <v>6</v>
      </c>
      <c r="K2313" s="37">
        <v>2969573</v>
      </c>
      <c r="L2313" s="37">
        <v>331406</v>
      </c>
      <c r="M2313" s="37">
        <v>284777</v>
      </c>
      <c r="N2313" s="37">
        <v>238959</v>
      </c>
      <c r="O2313" s="37">
        <v>934362</v>
      </c>
      <c r="P2313" s="37">
        <v>9417244</v>
      </c>
      <c r="Q2313" s="37">
        <v>3657473</v>
      </c>
      <c r="R2313" s="37">
        <v>3334375</v>
      </c>
    </row>
    <row r="2314" spans="1:18" ht="13.5" customHeight="1">
      <c r="A2314" s="20">
        <v>2310</v>
      </c>
      <c r="B2314" s="45" t="s">
        <v>287</v>
      </c>
      <c r="C2314" s="44" t="s">
        <v>104</v>
      </c>
      <c r="D2314" s="45" t="s">
        <v>431</v>
      </c>
      <c r="E2314" s="20">
        <v>129</v>
      </c>
      <c r="F2314" s="20">
        <v>2018</v>
      </c>
      <c r="G2314" s="20">
        <v>3</v>
      </c>
      <c r="H2314" s="20" t="s">
        <v>256</v>
      </c>
      <c r="I2314" s="20" t="s">
        <v>51</v>
      </c>
      <c r="J2314" s="20">
        <f>G2314*3</f>
        <v>9</v>
      </c>
      <c r="K2314" s="37">
        <v>4258395</v>
      </c>
      <c r="L2314" s="37">
        <v>564801</v>
      </c>
      <c r="M2314" s="37">
        <v>508773</v>
      </c>
      <c r="N2314" s="37">
        <v>469386</v>
      </c>
      <c r="O2314" s="37">
        <v>954533</v>
      </c>
      <c r="P2314" s="37">
        <v>9816273</v>
      </c>
      <c r="Q2314" s="37">
        <v>3826074</v>
      </c>
      <c r="R2314" s="37">
        <v>3334379</v>
      </c>
    </row>
    <row r="2315" spans="1:18" ht="13.5" customHeight="1">
      <c r="A2315" s="20">
        <v>2311</v>
      </c>
      <c r="B2315" s="45" t="s">
        <v>287</v>
      </c>
      <c r="C2315" s="44" t="s">
        <v>104</v>
      </c>
      <c r="D2315" s="45" t="s">
        <v>431</v>
      </c>
      <c r="E2315" s="20">
        <v>129</v>
      </c>
      <c r="F2315" s="20">
        <v>2018</v>
      </c>
      <c r="G2315" s="20">
        <v>4</v>
      </c>
      <c r="H2315" s="20" t="s">
        <v>265</v>
      </c>
      <c r="I2315" s="20" t="s">
        <v>46</v>
      </c>
      <c r="J2315" s="20">
        <v>12</v>
      </c>
      <c r="K2315" s="37">
        <v>5869759</v>
      </c>
      <c r="L2315" s="37">
        <v>373085</v>
      </c>
      <c r="M2315" s="37">
        <v>273352</v>
      </c>
      <c r="N2315" s="37">
        <v>182107</v>
      </c>
      <c r="O2315" s="37">
        <v>964846</v>
      </c>
      <c r="P2315" s="37">
        <v>9853082</v>
      </c>
      <c r="Q2315" s="37">
        <v>4011406</v>
      </c>
      <c r="R2315" s="37">
        <v>3334375</v>
      </c>
    </row>
    <row r="2316" spans="1:18" ht="13.5" customHeight="1">
      <c r="A2316" s="20">
        <v>2312</v>
      </c>
      <c r="B2316" s="45" t="s">
        <v>287</v>
      </c>
      <c r="C2316" s="44" t="s">
        <v>104</v>
      </c>
      <c r="D2316" s="45" t="s">
        <v>431</v>
      </c>
      <c r="E2316" s="20">
        <v>129</v>
      </c>
      <c r="F2316" s="20">
        <v>2019</v>
      </c>
      <c r="G2316" s="20">
        <v>1</v>
      </c>
      <c r="H2316" s="20" t="s">
        <v>277</v>
      </c>
      <c r="I2316" s="20" t="s">
        <v>43</v>
      </c>
      <c r="J2316" s="20">
        <v>3</v>
      </c>
      <c r="K2316" s="37">
        <v>1629177</v>
      </c>
      <c r="L2316" s="37">
        <v>264748</v>
      </c>
      <c r="M2316" s="37">
        <v>213721</v>
      </c>
      <c r="N2316" s="37">
        <v>122283</v>
      </c>
      <c r="O2316" s="37">
        <v>959176</v>
      </c>
      <c r="P2316" s="37">
        <v>10048851</v>
      </c>
      <c r="Q2316" s="37">
        <v>4084891</v>
      </c>
      <c r="R2316" s="37">
        <v>3334375</v>
      </c>
    </row>
    <row r="2317" spans="1:18" ht="13.5" customHeight="1">
      <c r="A2317" s="20">
        <v>2313</v>
      </c>
      <c r="B2317" s="45" t="s">
        <v>287</v>
      </c>
      <c r="C2317" s="44" t="s">
        <v>104</v>
      </c>
      <c r="D2317" s="45" t="s">
        <v>431</v>
      </c>
      <c r="E2317" s="20">
        <v>129</v>
      </c>
      <c r="F2317" s="20">
        <v>2019</v>
      </c>
      <c r="G2317" s="20">
        <v>2</v>
      </c>
      <c r="H2317" s="20" t="s">
        <v>278</v>
      </c>
      <c r="I2317" s="20" t="s">
        <v>44</v>
      </c>
      <c r="J2317" s="20">
        <v>6</v>
      </c>
      <c r="K2317" s="37">
        <v>3113809</v>
      </c>
      <c r="L2317" s="37">
        <v>396012</v>
      </c>
      <c r="M2317" s="37">
        <v>317286</v>
      </c>
      <c r="N2317" s="37">
        <v>158023</v>
      </c>
      <c r="O2317" s="37">
        <v>927974</v>
      </c>
      <c r="P2317" s="37">
        <v>10088316</v>
      </c>
      <c r="Q2317" s="37">
        <v>4088617</v>
      </c>
      <c r="R2317" s="37">
        <v>3334375</v>
      </c>
    </row>
    <row r="2318" spans="1:18" ht="13.5" customHeight="1">
      <c r="A2318" s="20">
        <v>2314</v>
      </c>
      <c r="B2318" s="45" t="s">
        <v>287</v>
      </c>
      <c r="C2318" s="44" t="s">
        <v>104</v>
      </c>
      <c r="D2318" s="45" t="s">
        <v>431</v>
      </c>
      <c r="E2318" s="20">
        <v>129</v>
      </c>
      <c r="F2318" s="20">
        <v>2019</v>
      </c>
      <c r="G2318" s="20">
        <v>3</v>
      </c>
      <c r="H2318" s="20" t="s">
        <v>279</v>
      </c>
      <c r="I2318" s="20" t="s">
        <v>51</v>
      </c>
      <c r="J2318" s="20">
        <v>9</v>
      </c>
      <c r="K2318" s="37">
        <v>4641513</v>
      </c>
      <c r="L2318" s="37">
        <v>773919</v>
      </c>
      <c r="M2318" s="37">
        <v>653727</v>
      </c>
      <c r="N2318" s="37">
        <v>513676</v>
      </c>
      <c r="O2318" s="37">
        <v>903570</v>
      </c>
      <c r="P2318" s="37">
        <v>10682753</v>
      </c>
      <c r="Q2318" s="37">
        <v>4327400</v>
      </c>
      <c r="R2318" s="37">
        <v>3334375</v>
      </c>
    </row>
    <row r="2319" spans="1:18" ht="13.5" customHeight="1">
      <c r="A2319" s="20">
        <v>2315</v>
      </c>
      <c r="B2319" s="45" t="s">
        <v>287</v>
      </c>
      <c r="C2319" s="44" t="s">
        <v>104</v>
      </c>
      <c r="D2319" s="45" t="s">
        <v>431</v>
      </c>
      <c r="E2319" s="20">
        <v>129</v>
      </c>
      <c r="F2319" s="20">
        <v>2019</v>
      </c>
      <c r="G2319" s="20">
        <v>4</v>
      </c>
      <c r="H2319" s="20" t="s">
        <v>281</v>
      </c>
      <c r="I2319" s="20" t="s">
        <v>46</v>
      </c>
      <c r="J2319" s="20">
        <v>12</v>
      </c>
      <c r="K2319" s="37">
        <v>3943948.3250000002</v>
      </c>
      <c r="L2319" s="37">
        <v>696155.03799999994</v>
      </c>
      <c r="M2319" s="37">
        <v>597556.32999999996</v>
      </c>
      <c r="N2319" s="37">
        <v>597783.12</v>
      </c>
      <c r="O2319" s="37">
        <v>813096.29099999997</v>
      </c>
      <c r="P2319" s="37">
        <v>8556633.2709999997</v>
      </c>
      <c r="Q2319" s="37">
        <v>2908048.7570000002</v>
      </c>
      <c r="R2319" s="37">
        <v>3334375</v>
      </c>
    </row>
    <row r="2320" spans="1:18" ht="13.5" customHeight="1">
      <c r="A2320" s="20">
        <v>2316</v>
      </c>
      <c r="B2320" s="45" t="s">
        <v>287</v>
      </c>
      <c r="C2320" s="44" t="s">
        <v>104</v>
      </c>
      <c r="D2320" s="45" t="s">
        <v>431</v>
      </c>
      <c r="E2320" s="20">
        <v>129</v>
      </c>
      <c r="F2320" s="46">
        <v>2020</v>
      </c>
      <c r="G2320" s="46">
        <v>1</v>
      </c>
      <c r="H2320" s="47" t="s">
        <v>309</v>
      </c>
      <c r="I2320" s="47" t="s">
        <v>43</v>
      </c>
      <c r="J2320" s="46">
        <v>3</v>
      </c>
      <c r="K2320" s="37">
        <v>1863690</v>
      </c>
      <c r="L2320" s="37">
        <v>269266</v>
      </c>
      <c r="M2320" s="37">
        <v>218537</v>
      </c>
      <c r="N2320" s="37">
        <v>310088</v>
      </c>
      <c r="O2320" s="37">
        <v>857520</v>
      </c>
      <c r="P2320" s="37">
        <v>11155292</v>
      </c>
      <c r="Q2320" s="37">
        <v>4495080</v>
      </c>
      <c r="R2320" s="37">
        <v>3334375</v>
      </c>
    </row>
    <row r="2321" spans="1:18" ht="13.5" customHeight="1">
      <c r="A2321" s="20">
        <v>2317</v>
      </c>
      <c r="B2321" s="45" t="s">
        <v>287</v>
      </c>
      <c r="C2321" s="44" t="s">
        <v>104</v>
      </c>
      <c r="D2321" s="45" t="s">
        <v>431</v>
      </c>
      <c r="E2321" s="20">
        <v>129</v>
      </c>
      <c r="F2321" s="46">
        <v>2020</v>
      </c>
      <c r="G2321" s="46">
        <v>2</v>
      </c>
      <c r="H2321" s="47" t="s">
        <v>310</v>
      </c>
      <c r="I2321" s="47" t="s">
        <v>44</v>
      </c>
      <c r="J2321" s="46">
        <v>6</v>
      </c>
      <c r="K2321" s="37">
        <v>3320296</v>
      </c>
      <c r="L2321" s="37">
        <v>670114</v>
      </c>
      <c r="M2321" s="37">
        <v>550463</v>
      </c>
      <c r="N2321" s="37">
        <v>640877</v>
      </c>
      <c r="O2321" s="37">
        <v>828054</v>
      </c>
      <c r="P2321" s="37">
        <v>12510736</v>
      </c>
      <c r="Q2321" s="37">
        <v>5274735</v>
      </c>
      <c r="R2321" s="37">
        <v>3334375</v>
      </c>
    </row>
    <row r="2322" spans="1:18" ht="13.5" customHeight="1">
      <c r="A2322" s="20">
        <v>2318</v>
      </c>
      <c r="B2322" s="45" t="s">
        <v>287</v>
      </c>
      <c r="C2322" s="44" t="s">
        <v>104</v>
      </c>
      <c r="D2322" s="45" t="s">
        <v>431</v>
      </c>
      <c r="E2322" s="20">
        <v>129</v>
      </c>
      <c r="F2322" s="46">
        <v>2020</v>
      </c>
      <c r="G2322" s="46">
        <v>3</v>
      </c>
      <c r="H2322" s="47" t="s">
        <v>311</v>
      </c>
      <c r="I2322" s="47" t="s">
        <v>51</v>
      </c>
      <c r="J2322" s="46">
        <v>9</v>
      </c>
      <c r="K2322" s="37">
        <v>4647415</v>
      </c>
      <c r="L2322" s="37">
        <v>684508</v>
      </c>
      <c r="M2322" s="37">
        <v>598594</v>
      </c>
      <c r="N2322" s="37">
        <v>635193</v>
      </c>
      <c r="O2322" s="37">
        <v>825602</v>
      </c>
      <c r="P2322" s="37">
        <v>12080966</v>
      </c>
      <c r="Q2322" s="37">
        <v>4850648</v>
      </c>
      <c r="R2322" s="37">
        <v>600000</v>
      </c>
    </row>
    <row r="2323" spans="1:18" ht="13.5" customHeight="1">
      <c r="A2323" s="20">
        <v>2319</v>
      </c>
      <c r="B2323" s="45" t="s">
        <v>301</v>
      </c>
      <c r="C2323" s="21" t="s">
        <v>272</v>
      </c>
      <c r="D2323" s="45" t="s">
        <v>432</v>
      </c>
      <c r="E2323" s="20">
        <v>130</v>
      </c>
      <c r="F2323" s="20">
        <v>2015</v>
      </c>
      <c r="G2323" s="20">
        <v>4</v>
      </c>
      <c r="H2323" s="20" t="s">
        <v>205</v>
      </c>
      <c r="I2323" s="20" t="s">
        <v>46</v>
      </c>
      <c r="J2323" s="20">
        <f>G2323*3</f>
        <v>12</v>
      </c>
      <c r="K2323" s="37">
        <v>1583325</v>
      </c>
      <c r="L2323" s="37">
        <v>-447926</v>
      </c>
      <c r="M2323" s="37">
        <v>-463415</v>
      </c>
      <c r="N2323" s="37">
        <v>-463415</v>
      </c>
      <c r="O2323" s="37">
        <v>178506</v>
      </c>
      <c r="P2323" s="37">
        <v>6896045</v>
      </c>
      <c r="Q2323" s="37">
        <v>8335495</v>
      </c>
      <c r="R2323" s="37">
        <v>5664866</v>
      </c>
    </row>
    <row r="2324" spans="1:18" ht="13.5" customHeight="1">
      <c r="A2324" s="20">
        <v>2320</v>
      </c>
      <c r="B2324" s="45" t="s">
        <v>301</v>
      </c>
      <c r="C2324" s="21" t="s">
        <v>272</v>
      </c>
      <c r="D2324" s="45" t="s">
        <v>432</v>
      </c>
      <c r="E2324" s="20">
        <v>130</v>
      </c>
      <c r="F2324" s="20">
        <v>2016</v>
      </c>
      <c r="G2324" s="20">
        <v>1</v>
      </c>
      <c r="H2324" s="20" t="s">
        <v>206</v>
      </c>
      <c r="I2324" s="20" t="s">
        <v>43</v>
      </c>
      <c r="J2324" s="20">
        <f>G2324*3</f>
        <v>3</v>
      </c>
      <c r="K2324" s="37">
        <v>329542.68900000001</v>
      </c>
      <c r="L2324" s="37"/>
      <c r="M2324" s="37"/>
      <c r="N2324" s="37"/>
      <c r="O2324" s="37">
        <v>176104.36499999999</v>
      </c>
      <c r="P2324" s="37">
        <v>6202340.0839999998</v>
      </c>
      <c r="Q2324" s="37">
        <v>1463805.6</v>
      </c>
      <c r="R2324" s="37">
        <v>5664866.2019999996</v>
      </c>
    </row>
    <row r="2325" spans="1:18" ht="13.5" customHeight="1">
      <c r="A2325" s="20">
        <v>2321</v>
      </c>
      <c r="B2325" s="45" t="s">
        <v>301</v>
      </c>
      <c r="C2325" s="21" t="s">
        <v>272</v>
      </c>
      <c r="D2325" s="45" t="s">
        <v>432</v>
      </c>
      <c r="E2325" s="20">
        <v>130</v>
      </c>
      <c r="F2325" s="20">
        <v>2017</v>
      </c>
      <c r="G2325" s="20">
        <v>1</v>
      </c>
      <c r="H2325" s="20" t="s">
        <v>210</v>
      </c>
      <c r="I2325" s="20" t="s">
        <v>43</v>
      </c>
      <c r="J2325" s="20">
        <v>3</v>
      </c>
      <c r="K2325" s="37">
        <v>115663.291</v>
      </c>
      <c r="L2325" s="37"/>
      <c r="M2325" s="37"/>
      <c r="N2325" s="37"/>
      <c r="O2325" s="37">
        <v>93621.023000000001</v>
      </c>
      <c r="P2325" s="37">
        <v>5799682.2599999998</v>
      </c>
      <c r="Q2325" s="37">
        <v>3833175.642</v>
      </c>
      <c r="R2325" s="37">
        <v>5664866.2019999996</v>
      </c>
    </row>
    <row r="2326" spans="1:18" ht="13.5" customHeight="1">
      <c r="A2326" s="20">
        <v>2322</v>
      </c>
      <c r="B2326" s="45" t="s">
        <v>301</v>
      </c>
      <c r="C2326" s="21" t="s">
        <v>272</v>
      </c>
      <c r="D2326" s="45" t="s">
        <v>432</v>
      </c>
      <c r="E2326" s="20">
        <v>130</v>
      </c>
      <c r="F2326" s="20">
        <v>2017</v>
      </c>
      <c r="G2326" s="20">
        <v>2</v>
      </c>
      <c r="H2326" s="20" t="s">
        <v>212</v>
      </c>
      <c r="I2326" s="20" t="s">
        <v>44</v>
      </c>
      <c r="J2326" s="20">
        <v>6</v>
      </c>
      <c r="K2326" s="37">
        <v>246135.296</v>
      </c>
      <c r="L2326" s="37"/>
      <c r="M2326" s="37"/>
      <c r="N2326" s="37"/>
      <c r="O2326" s="37">
        <v>71449.523000000001</v>
      </c>
      <c r="P2326" s="37">
        <v>5759670.801</v>
      </c>
      <c r="Q2326" s="37">
        <v>3723832.8879999998</v>
      </c>
      <c r="R2326" s="37">
        <v>5664866.2019999996</v>
      </c>
    </row>
    <row r="2327" spans="1:18" ht="13.5" customHeight="1">
      <c r="A2327" s="20">
        <v>2323</v>
      </c>
      <c r="B2327" s="45" t="s">
        <v>301</v>
      </c>
      <c r="C2327" s="21" t="s">
        <v>272</v>
      </c>
      <c r="D2327" s="45" t="s">
        <v>432</v>
      </c>
      <c r="E2327" s="20">
        <v>130</v>
      </c>
      <c r="F2327" s="20">
        <v>2017</v>
      </c>
      <c r="G2327" s="20">
        <v>3</v>
      </c>
      <c r="H2327" s="20" t="s">
        <v>213</v>
      </c>
      <c r="I2327" s="20" t="s">
        <v>51</v>
      </c>
      <c r="J2327" s="20">
        <v>9</v>
      </c>
      <c r="K2327" s="37">
        <v>350125.5</v>
      </c>
      <c r="L2327" s="37"/>
      <c r="M2327" s="37"/>
      <c r="N2327" s="37"/>
      <c r="O2327" s="37">
        <v>57813.052000000003</v>
      </c>
      <c r="P2327" s="37">
        <v>5840554.4220000003</v>
      </c>
      <c r="Q2327" s="37">
        <v>3745257.6719999998</v>
      </c>
      <c r="R2327" s="37">
        <v>5664866.2019999996</v>
      </c>
    </row>
    <row r="2328" spans="1:18" ht="13.5" customHeight="1">
      <c r="A2328" s="20">
        <v>2324</v>
      </c>
      <c r="B2328" s="45" t="s">
        <v>301</v>
      </c>
      <c r="C2328" s="21" t="s">
        <v>272</v>
      </c>
      <c r="D2328" s="45" t="s">
        <v>432</v>
      </c>
      <c r="E2328" s="20">
        <v>130</v>
      </c>
      <c r="F2328" s="20">
        <v>2017</v>
      </c>
      <c r="G2328" s="20">
        <v>4</v>
      </c>
      <c r="H2328" s="20" t="s">
        <v>211</v>
      </c>
      <c r="I2328" s="20" t="s">
        <v>46</v>
      </c>
      <c r="J2328" s="20">
        <v>12</v>
      </c>
      <c r="K2328" s="37">
        <v>490578</v>
      </c>
      <c r="L2328" s="37">
        <v>-933374</v>
      </c>
      <c r="M2328" s="37">
        <v>-947430</v>
      </c>
      <c r="N2328" s="37">
        <v>-947430</v>
      </c>
      <c r="O2328" s="37">
        <v>101201</v>
      </c>
      <c r="P2328" s="37">
        <v>7181558</v>
      </c>
      <c r="Q2328" s="37">
        <v>10260086</v>
      </c>
      <c r="R2328" s="37">
        <v>5664866</v>
      </c>
    </row>
    <row r="2329" spans="1:18" ht="13.5" customHeight="1">
      <c r="A2329" s="20">
        <v>2325</v>
      </c>
      <c r="B2329" s="45" t="s">
        <v>301</v>
      </c>
      <c r="C2329" s="21" t="s">
        <v>272</v>
      </c>
      <c r="D2329" s="45" t="s">
        <v>432</v>
      </c>
      <c r="E2329" s="20">
        <v>130</v>
      </c>
      <c r="F2329" s="20">
        <v>2018</v>
      </c>
      <c r="G2329" s="20">
        <v>2</v>
      </c>
      <c r="H2329" s="20" t="s">
        <v>264</v>
      </c>
      <c r="I2329" s="20" t="s">
        <v>44</v>
      </c>
      <c r="J2329" s="20">
        <v>6</v>
      </c>
      <c r="K2329" s="37">
        <v>337204.51500000001</v>
      </c>
      <c r="L2329" s="37"/>
      <c r="M2329" s="37"/>
      <c r="N2329" s="37"/>
      <c r="O2329" s="37">
        <v>56742.921999999999</v>
      </c>
      <c r="P2329" s="37">
        <v>5515418.7719999999</v>
      </c>
      <c r="Q2329" s="37">
        <v>3875100.6060000001</v>
      </c>
      <c r="R2329" s="37">
        <v>5664866.2019999996</v>
      </c>
    </row>
    <row r="2330" spans="1:18" ht="13.5" customHeight="1">
      <c r="A2330" s="20">
        <v>2326</v>
      </c>
      <c r="B2330" s="45" t="s">
        <v>301</v>
      </c>
      <c r="C2330" s="21" t="s">
        <v>272</v>
      </c>
      <c r="D2330" s="45" t="s">
        <v>432</v>
      </c>
      <c r="E2330" s="20">
        <v>130</v>
      </c>
      <c r="F2330" s="20">
        <v>2018</v>
      </c>
      <c r="G2330" s="20">
        <v>3</v>
      </c>
      <c r="H2330" s="20" t="s">
        <v>256</v>
      </c>
      <c r="I2330" s="20" t="s">
        <v>51</v>
      </c>
      <c r="J2330" s="20">
        <v>9</v>
      </c>
      <c r="K2330" s="37">
        <v>529947.00100000005</v>
      </c>
      <c r="L2330" s="37"/>
      <c r="M2330" s="37"/>
      <c r="N2330" s="37"/>
      <c r="O2330" s="37">
        <v>50008.415999999997</v>
      </c>
      <c r="P2330" s="37">
        <v>5711141.1030000001</v>
      </c>
      <c r="Q2330" s="37">
        <v>3907770.8319999999</v>
      </c>
      <c r="R2330" s="37">
        <v>5664866.2019999996</v>
      </c>
    </row>
    <row r="2331" spans="1:18" ht="13.5" customHeight="1">
      <c r="A2331" s="20">
        <v>2327</v>
      </c>
      <c r="B2331" s="45" t="s">
        <v>287</v>
      </c>
      <c r="C2331" s="44" t="s">
        <v>78</v>
      </c>
      <c r="D2331" s="45" t="s">
        <v>433</v>
      </c>
      <c r="E2331" s="20">
        <v>132</v>
      </c>
      <c r="F2331" s="20">
        <v>2015</v>
      </c>
      <c r="G2331" s="20">
        <v>1</v>
      </c>
      <c r="H2331" s="20" t="s">
        <v>202</v>
      </c>
      <c r="I2331" s="20" t="s">
        <v>43</v>
      </c>
      <c r="J2331" s="20">
        <v>3</v>
      </c>
      <c r="K2331" s="35">
        <v>2864171</v>
      </c>
      <c r="L2331" s="35">
        <v>50670</v>
      </c>
      <c r="M2331" s="35">
        <v>36236</v>
      </c>
      <c r="N2331" s="35">
        <v>36236</v>
      </c>
      <c r="O2331" s="35">
        <v>1672905</v>
      </c>
      <c r="P2331" s="35">
        <v>22259117</v>
      </c>
      <c r="Q2331" s="35">
        <v>13277456</v>
      </c>
      <c r="R2331" s="35">
        <v>2572685</v>
      </c>
    </row>
    <row r="2332" spans="1:18" ht="13.5" customHeight="1">
      <c r="A2332" s="20">
        <v>2328</v>
      </c>
      <c r="B2332" s="45" t="s">
        <v>287</v>
      </c>
      <c r="C2332" s="44" t="s">
        <v>78</v>
      </c>
      <c r="D2332" s="45" t="s">
        <v>433</v>
      </c>
      <c r="E2332" s="20">
        <v>132</v>
      </c>
      <c r="F2332" s="20">
        <v>2015</v>
      </c>
      <c r="G2332" s="20">
        <v>2</v>
      </c>
      <c r="H2332" s="20" t="s">
        <v>203</v>
      </c>
      <c r="I2332" s="20" t="s">
        <v>44</v>
      </c>
      <c r="J2332" s="20">
        <v>6</v>
      </c>
      <c r="K2332" s="35">
        <v>5502351</v>
      </c>
      <c r="L2332" s="35">
        <v>314975</v>
      </c>
      <c r="M2332" s="35">
        <v>170242</v>
      </c>
      <c r="N2332" s="35">
        <v>170242</v>
      </c>
      <c r="O2332" s="35">
        <v>2263674</v>
      </c>
      <c r="P2332" s="35">
        <v>22654929</v>
      </c>
      <c r="Q2332" s="35">
        <v>13539261</v>
      </c>
      <c r="R2332" s="35">
        <v>2572685</v>
      </c>
    </row>
    <row r="2333" spans="1:18" ht="13.5" customHeight="1">
      <c r="A2333" s="20">
        <v>2329</v>
      </c>
      <c r="B2333" s="45" t="s">
        <v>287</v>
      </c>
      <c r="C2333" s="44" t="s">
        <v>78</v>
      </c>
      <c r="D2333" s="45" t="s">
        <v>433</v>
      </c>
      <c r="E2333" s="20">
        <v>132</v>
      </c>
      <c r="F2333" s="20">
        <v>2015</v>
      </c>
      <c r="G2333" s="20">
        <v>3</v>
      </c>
      <c r="H2333" s="20" t="s">
        <v>204</v>
      </c>
      <c r="I2333" s="20" t="s">
        <v>51</v>
      </c>
      <c r="J2333" s="20">
        <v>9</v>
      </c>
      <c r="K2333" s="35">
        <v>8192476</v>
      </c>
      <c r="L2333" s="35">
        <v>111341</v>
      </c>
      <c r="M2333" s="35">
        <v>75712</v>
      </c>
      <c r="N2333" s="35">
        <v>70822</v>
      </c>
      <c r="O2333" s="35">
        <v>2204561</v>
      </c>
      <c r="P2333" s="35">
        <v>22437599</v>
      </c>
      <c r="Q2333" s="35">
        <v>13524258</v>
      </c>
      <c r="R2333" s="35">
        <v>2572685</v>
      </c>
    </row>
    <row r="2334" spans="1:18" ht="13.5" customHeight="1">
      <c r="A2334" s="20">
        <v>2330</v>
      </c>
      <c r="B2334" s="45" t="s">
        <v>287</v>
      </c>
      <c r="C2334" s="44" t="s">
        <v>78</v>
      </c>
      <c r="D2334" s="45" t="s">
        <v>433</v>
      </c>
      <c r="E2334" s="20">
        <v>132</v>
      </c>
      <c r="F2334" s="20">
        <v>2015</v>
      </c>
      <c r="G2334" s="20">
        <v>4</v>
      </c>
      <c r="H2334" s="20" t="s">
        <v>205</v>
      </c>
      <c r="I2334" s="20" t="s">
        <v>46</v>
      </c>
      <c r="J2334" s="20">
        <v>12</v>
      </c>
      <c r="K2334" s="35">
        <v>10809176</v>
      </c>
      <c r="L2334" s="35">
        <v>-896961</v>
      </c>
      <c r="M2334" s="35">
        <v>-1298960</v>
      </c>
      <c r="N2334" s="35">
        <v>-1354474</v>
      </c>
      <c r="O2334" s="35">
        <v>2219584</v>
      </c>
      <c r="P2334" s="35">
        <v>26525242</v>
      </c>
      <c r="Q2334" s="35">
        <v>19099006</v>
      </c>
      <c r="R2334" s="35">
        <v>2572685</v>
      </c>
    </row>
    <row r="2335" spans="1:18" ht="13.5" customHeight="1">
      <c r="A2335" s="20">
        <v>2331</v>
      </c>
      <c r="B2335" s="45" t="s">
        <v>287</v>
      </c>
      <c r="C2335" s="44" t="s">
        <v>78</v>
      </c>
      <c r="D2335" s="45" t="s">
        <v>433</v>
      </c>
      <c r="E2335" s="20">
        <v>132</v>
      </c>
      <c r="F2335" s="20">
        <v>2016</v>
      </c>
      <c r="G2335" s="20">
        <v>1</v>
      </c>
      <c r="H2335" s="20" t="s">
        <v>206</v>
      </c>
      <c r="I2335" s="20" t="s">
        <v>43</v>
      </c>
      <c r="J2335" s="20">
        <v>3</v>
      </c>
      <c r="K2335" s="35">
        <v>3826644</v>
      </c>
      <c r="L2335" s="35">
        <v>227520</v>
      </c>
      <c r="M2335" s="35">
        <v>154714</v>
      </c>
      <c r="N2335" s="35">
        <v>154714</v>
      </c>
      <c r="O2335" s="35">
        <v>2240075</v>
      </c>
      <c r="P2335" s="35">
        <v>23824336</v>
      </c>
      <c r="Q2335" s="35">
        <v>16243386</v>
      </c>
      <c r="R2335" s="35">
        <v>2572685</v>
      </c>
    </row>
    <row r="2336" spans="1:18" ht="13.5" customHeight="1">
      <c r="A2336" s="20">
        <v>2332</v>
      </c>
      <c r="B2336" s="45" t="s">
        <v>287</v>
      </c>
      <c r="C2336" s="44" t="s">
        <v>78</v>
      </c>
      <c r="D2336" s="45" t="s">
        <v>433</v>
      </c>
      <c r="E2336" s="20">
        <v>132</v>
      </c>
      <c r="F2336" s="20">
        <v>2016</v>
      </c>
      <c r="G2336" s="20">
        <v>2</v>
      </c>
      <c r="H2336" s="20" t="s">
        <v>207</v>
      </c>
      <c r="I2336" s="20" t="s">
        <v>44</v>
      </c>
      <c r="J2336" s="20">
        <v>6</v>
      </c>
      <c r="K2336" s="35">
        <v>6459534</v>
      </c>
      <c r="L2336" s="35">
        <v>251672</v>
      </c>
      <c r="M2336" s="35">
        <v>171138</v>
      </c>
      <c r="N2336" s="35">
        <v>171138</v>
      </c>
      <c r="O2336" s="35">
        <v>2377390</v>
      </c>
      <c r="P2336" s="35">
        <v>24341730</v>
      </c>
      <c r="Q2336" s="35">
        <v>16744356</v>
      </c>
      <c r="R2336" s="35">
        <v>2572685</v>
      </c>
    </row>
    <row r="2337" spans="1:18" ht="13.5" customHeight="1">
      <c r="A2337" s="20">
        <v>2333</v>
      </c>
      <c r="B2337" s="45" t="s">
        <v>287</v>
      </c>
      <c r="C2337" s="44" t="s">
        <v>78</v>
      </c>
      <c r="D2337" s="45" t="s">
        <v>433</v>
      </c>
      <c r="E2337" s="20">
        <v>132</v>
      </c>
      <c r="F2337" s="20">
        <v>2016</v>
      </c>
      <c r="G2337" s="20">
        <v>3</v>
      </c>
      <c r="H2337" s="20" t="s">
        <v>208</v>
      </c>
      <c r="I2337" s="20" t="s">
        <v>51</v>
      </c>
      <c r="J2337" s="20">
        <v>9</v>
      </c>
      <c r="K2337" s="35">
        <v>9388048</v>
      </c>
      <c r="L2337" s="35">
        <v>274595</v>
      </c>
      <c r="M2337" s="35">
        <v>194061</v>
      </c>
      <c r="N2337" s="35">
        <v>194061</v>
      </c>
      <c r="O2337" s="35">
        <v>2333673</v>
      </c>
      <c r="P2337" s="35">
        <v>23204729</v>
      </c>
      <c r="Q2337" s="35">
        <v>15591468</v>
      </c>
      <c r="R2337" s="35">
        <v>2572685</v>
      </c>
    </row>
    <row r="2338" spans="1:18" ht="13.5" customHeight="1">
      <c r="A2338" s="20">
        <v>2334</v>
      </c>
      <c r="B2338" s="45" t="s">
        <v>287</v>
      </c>
      <c r="C2338" s="44" t="s">
        <v>78</v>
      </c>
      <c r="D2338" s="45" t="s">
        <v>433</v>
      </c>
      <c r="E2338" s="20">
        <v>132</v>
      </c>
      <c r="F2338" s="20">
        <v>2016</v>
      </c>
      <c r="G2338" s="20">
        <v>4</v>
      </c>
      <c r="H2338" s="20" t="s">
        <v>209</v>
      </c>
      <c r="I2338" s="20" t="s">
        <v>46</v>
      </c>
      <c r="J2338" s="20">
        <v>12</v>
      </c>
      <c r="K2338" s="35">
        <v>12435442</v>
      </c>
      <c r="L2338" s="35">
        <v>-743838</v>
      </c>
      <c r="M2338" s="35">
        <v>-980252</v>
      </c>
      <c r="N2338" s="35">
        <v>-1046100</v>
      </c>
      <c r="O2338" s="35">
        <v>2283270</v>
      </c>
      <c r="P2338" s="35">
        <v>31676729</v>
      </c>
      <c r="Q2338" s="35">
        <v>25296593</v>
      </c>
      <c r="R2338" s="35">
        <v>2572685</v>
      </c>
    </row>
    <row r="2339" spans="1:18" ht="13.5" customHeight="1">
      <c r="A2339" s="20">
        <v>2335</v>
      </c>
      <c r="B2339" s="45" t="s">
        <v>287</v>
      </c>
      <c r="C2339" s="44" t="s">
        <v>78</v>
      </c>
      <c r="D2339" s="45" t="s">
        <v>433</v>
      </c>
      <c r="E2339" s="20">
        <v>132</v>
      </c>
      <c r="F2339" s="20">
        <v>2017</v>
      </c>
      <c r="G2339" s="20">
        <v>1</v>
      </c>
      <c r="H2339" s="20" t="s">
        <v>210</v>
      </c>
      <c r="I2339" s="20" t="s">
        <v>43</v>
      </c>
      <c r="J2339" s="20">
        <v>3</v>
      </c>
      <c r="K2339" s="35">
        <v>3407227</v>
      </c>
      <c r="L2339" s="35">
        <v>-179804</v>
      </c>
      <c r="M2339" s="35">
        <v>-237343</v>
      </c>
      <c r="N2339" s="35">
        <v>-237343</v>
      </c>
      <c r="O2339" s="35">
        <v>2060400</v>
      </c>
      <c r="P2339" s="35">
        <v>26540258</v>
      </c>
      <c r="Q2339" s="35">
        <v>20398405</v>
      </c>
      <c r="R2339" s="35">
        <v>2572685</v>
      </c>
    </row>
    <row r="2340" spans="1:18" ht="13.5" customHeight="1">
      <c r="A2340" s="20">
        <v>2336</v>
      </c>
      <c r="B2340" s="45" t="s">
        <v>287</v>
      </c>
      <c r="C2340" s="44" t="s">
        <v>78</v>
      </c>
      <c r="D2340" s="45" t="s">
        <v>433</v>
      </c>
      <c r="E2340" s="20">
        <v>132</v>
      </c>
      <c r="F2340" s="20">
        <v>2017</v>
      </c>
      <c r="G2340" s="20">
        <v>2</v>
      </c>
      <c r="H2340" s="20" t="s">
        <v>212</v>
      </c>
      <c r="I2340" s="20" t="s">
        <v>44</v>
      </c>
      <c r="J2340" s="20">
        <v>6</v>
      </c>
      <c r="K2340" s="35">
        <v>6863662</v>
      </c>
      <c r="L2340" s="35">
        <v>298995</v>
      </c>
      <c r="M2340" s="35">
        <v>203316</v>
      </c>
      <c r="N2340" s="35">
        <v>203316</v>
      </c>
      <c r="O2340" s="35">
        <v>2031564</v>
      </c>
      <c r="P2340" s="35">
        <v>26656528</v>
      </c>
      <c r="Q2340" s="35">
        <v>20060178</v>
      </c>
      <c r="R2340" s="35">
        <v>2572685</v>
      </c>
    </row>
    <row r="2341" spans="1:18" ht="13.5" customHeight="1">
      <c r="A2341" s="20">
        <v>2337</v>
      </c>
      <c r="B2341" s="45" t="s">
        <v>287</v>
      </c>
      <c r="C2341" s="44" t="s">
        <v>78</v>
      </c>
      <c r="D2341" s="45" t="s">
        <v>433</v>
      </c>
      <c r="E2341" s="20">
        <v>132</v>
      </c>
      <c r="F2341" s="20">
        <v>2017</v>
      </c>
      <c r="G2341" s="20">
        <v>3</v>
      </c>
      <c r="H2341" s="20" t="s">
        <v>213</v>
      </c>
      <c r="I2341" s="20" t="s">
        <v>51</v>
      </c>
      <c r="J2341" s="20">
        <v>9</v>
      </c>
      <c r="K2341" s="35">
        <v>10360878</v>
      </c>
      <c r="L2341" s="35">
        <v>343379</v>
      </c>
      <c r="M2341" s="35">
        <v>240365</v>
      </c>
      <c r="N2341" s="35">
        <v>240365</v>
      </c>
      <c r="O2341" s="35">
        <v>2164499</v>
      </c>
      <c r="P2341" s="35">
        <v>25000215</v>
      </c>
      <c r="Q2341" s="35">
        <v>18381287</v>
      </c>
      <c r="R2341" s="35">
        <v>2572685</v>
      </c>
    </row>
    <row r="2342" spans="1:18" ht="13.5" customHeight="1">
      <c r="A2342" s="20">
        <v>2338</v>
      </c>
      <c r="B2342" s="45" t="s">
        <v>287</v>
      </c>
      <c r="C2342" s="21" t="s">
        <v>78</v>
      </c>
      <c r="D2342" s="45" t="s">
        <v>433</v>
      </c>
      <c r="E2342" s="20">
        <v>132</v>
      </c>
      <c r="F2342" s="20">
        <v>2017</v>
      </c>
      <c r="G2342" s="20">
        <v>4</v>
      </c>
      <c r="H2342" s="20" t="s">
        <v>211</v>
      </c>
      <c r="I2342" s="20" t="s">
        <v>46</v>
      </c>
      <c r="J2342" s="20">
        <f>G2342*3</f>
        <v>12</v>
      </c>
      <c r="K2342" s="37">
        <v>13396839</v>
      </c>
      <c r="L2342" s="37">
        <v>-682127</v>
      </c>
      <c r="M2342" s="37">
        <v>-969643</v>
      </c>
      <c r="N2342" s="37">
        <v>-801736</v>
      </c>
      <c r="O2342" s="37">
        <v>2136567</v>
      </c>
      <c r="P2342" s="37">
        <v>33272846</v>
      </c>
      <c r="Q2342" s="37">
        <v>27694446</v>
      </c>
      <c r="R2342" s="37">
        <v>2572685</v>
      </c>
    </row>
    <row r="2343" spans="1:18" ht="13.5" customHeight="1">
      <c r="A2343" s="20">
        <v>2339</v>
      </c>
      <c r="B2343" s="45" t="s">
        <v>287</v>
      </c>
      <c r="C2343" s="21" t="s">
        <v>78</v>
      </c>
      <c r="D2343" s="45" t="s">
        <v>433</v>
      </c>
      <c r="E2343" s="20">
        <v>132</v>
      </c>
      <c r="F2343" s="20">
        <v>2018</v>
      </c>
      <c r="G2343" s="20">
        <v>1</v>
      </c>
      <c r="H2343" s="20" t="s">
        <v>257</v>
      </c>
      <c r="I2343" s="20" t="s">
        <v>43</v>
      </c>
      <c r="J2343" s="20">
        <f>G2343*3</f>
        <v>3</v>
      </c>
      <c r="K2343" s="37">
        <v>3511564</v>
      </c>
      <c r="L2343" s="37">
        <v>573403</v>
      </c>
      <c r="M2343" s="37">
        <v>389914</v>
      </c>
      <c r="N2343" s="37">
        <v>389914</v>
      </c>
      <c r="O2343" s="37">
        <v>2060258</v>
      </c>
      <c r="P2343" s="37">
        <v>29041459</v>
      </c>
      <c r="Q2343" s="37">
        <v>23227848</v>
      </c>
      <c r="R2343" s="37">
        <v>2572685</v>
      </c>
    </row>
    <row r="2344" spans="1:18" ht="13.5" customHeight="1">
      <c r="A2344" s="20">
        <v>2340</v>
      </c>
      <c r="B2344" s="45" t="s">
        <v>287</v>
      </c>
      <c r="C2344" s="21" t="s">
        <v>78</v>
      </c>
      <c r="D2344" s="45" t="s">
        <v>433</v>
      </c>
      <c r="E2344" s="20">
        <v>132</v>
      </c>
      <c r="F2344" s="20">
        <v>2018</v>
      </c>
      <c r="G2344" s="20">
        <v>2</v>
      </c>
      <c r="H2344" s="20" t="s">
        <v>264</v>
      </c>
      <c r="I2344" s="20" t="s">
        <v>44</v>
      </c>
      <c r="J2344" s="20">
        <f>G2344*3</f>
        <v>6</v>
      </c>
      <c r="K2344" s="37">
        <v>6990615</v>
      </c>
      <c r="L2344" s="37">
        <v>28610</v>
      </c>
      <c r="M2344" s="37">
        <v>19454</v>
      </c>
      <c r="N2344" s="37">
        <v>19454</v>
      </c>
      <c r="O2344" s="37">
        <v>2020988</v>
      </c>
      <c r="P2344" s="37">
        <v>30132023</v>
      </c>
      <c r="Q2344" s="37">
        <v>24667531</v>
      </c>
      <c r="R2344" s="37">
        <v>2572685</v>
      </c>
    </row>
    <row r="2345" spans="1:18" ht="13.5" customHeight="1">
      <c r="A2345" s="20">
        <v>2341</v>
      </c>
      <c r="B2345" s="45" t="s">
        <v>287</v>
      </c>
      <c r="C2345" s="21" t="s">
        <v>78</v>
      </c>
      <c r="D2345" s="45" t="s">
        <v>433</v>
      </c>
      <c r="E2345" s="20">
        <v>132</v>
      </c>
      <c r="F2345" s="20">
        <v>2018</v>
      </c>
      <c r="G2345" s="20">
        <v>3</v>
      </c>
      <c r="H2345" s="20" t="s">
        <v>256</v>
      </c>
      <c r="I2345" s="20" t="s">
        <v>51</v>
      </c>
      <c r="J2345" s="20">
        <f>G2345*3</f>
        <v>9</v>
      </c>
      <c r="K2345" s="37">
        <v>11181276</v>
      </c>
      <c r="L2345" s="37">
        <v>163510</v>
      </c>
      <c r="M2345" s="37">
        <v>111187</v>
      </c>
      <c r="N2345" s="37">
        <v>111187</v>
      </c>
      <c r="O2345" s="37">
        <v>1993262</v>
      </c>
      <c r="P2345" s="37">
        <v>26534359</v>
      </c>
      <c r="Q2345" s="37">
        <v>20997783</v>
      </c>
      <c r="R2345" s="37">
        <v>2572685</v>
      </c>
    </row>
    <row r="2346" spans="1:18" ht="13.5" customHeight="1">
      <c r="A2346" s="20">
        <v>2342</v>
      </c>
      <c r="B2346" s="45" t="s">
        <v>287</v>
      </c>
      <c r="C2346" s="21" t="s">
        <v>78</v>
      </c>
      <c r="D2346" s="45" t="s">
        <v>433</v>
      </c>
      <c r="E2346" s="20">
        <v>132</v>
      </c>
      <c r="F2346" s="20">
        <v>2018</v>
      </c>
      <c r="G2346" s="20">
        <v>4</v>
      </c>
      <c r="H2346" s="20" t="s">
        <v>265</v>
      </c>
      <c r="I2346" s="20" t="s">
        <v>46</v>
      </c>
      <c r="J2346" s="20">
        <v>12</v>
      </c>
      <c r="K2346" s="37">
        <v>15178132</v>
      </c>
      <c r="L2346" s="37">
        <v>326871</v>
      </c>
      <c r="M2346" s="37">
        <v>-156176</v>
      </c>
      <c r="N2346" s="37">
        <v>-132590</v>
      </c>
      <c r="O2346" s="37">
        <v>1468405</v>
      </c>
      <c r="P2346" s="37">
        <v>35516592</v>
      </c>
      <c r="Q2346" s="37">
        <v>30417253</v>
      </c>
      <c r="R2346" s="37">
        <v>2572685</v>
      </c>
    </row>
    <row r="2347" spans="1:18" ht="13.5" customHeight="1">
      <c r="A2347" s="20">
        <v>2343</v>
      </c>
      <c r="B2347" s="45" t="s">
        <v>287</v>
      </c>
      <c r="C2347" s="21" t="s">
        <v>78</v>
      </c>
      <c r="D2347" s="45" t="s">
        <v>433</v>
      </c>
      <c r="E2347" s="20">
        <v>132</v>
      </c>
      <c r="F2347" s="20">
        <v>2019</v>
      </c>
      <c r="G2347" s="20">
        <v>1</v>
      </c>
      <c r="H2347" s="20" t="s">
        <v>277</v>
      </c>
      <c r="I2347" s="20" t="s">
        <v>43</v>
      </c>
      <c r="J2347" s="20">
        <v>3</v>
      </c>
      <c r="K2347" s="37">
        <v>3486275</v>
      </c>
      <c r="L2347" s="37">
        <v>-142088</v>
      </c>
      <c r="M2347" s="37">
        <v>-187556</v>
      </c>
      <c r="N2347" s="37">
        <v>-187556</v>
      </c>
      <c r="O2347" s="37">
        <v>1477753</v>
      </c>
      <c r="P2347" s="37">
        <v>32472318</v>
      </c>
      <c r="Q2347" s="37">
        <v>27136623</v>
      </c>
      <c r="R2347" s="37">
        <v>2572685</v>
      </c>
    </row>
    <row r="2348" spans="1:18" ht="13.5" customHeight="1">
      <c r="A2348" s="20">
        <v>2344</v>
      </c>
      <c r="B2348" s="45" t="s">
        <v>287</v>
      </c>
      <c r="C2348" s="21" t="s">
        <v>78</v>
      </c>
      <c r="D2348" s="45" t="s">
        <v>433</v>
      </c>
      <c r="E2348" s="20">
        <v>132</v>
      </c>
      <c r="F2348" s="20">
        <v>2019</v>
      </c>
      <c r="G2348" s="20">
        <v>2</v>
      </c>
      <c r="H2348" s="20" t="s">
        <v>278</v>
      </c>
      <c r="I2348" s="20" t="s">
        <v>44</v>
      </c>
      <c r="J2348" s="20">
        <v>6</v>
      </c>
      <c r="K2348" s="37">
        <v>7402206</v>
      </c>
      <c r="L2348" s="37">
        <v>-478380</v>
      </c>
      <c r="M2348" s="37">
        <v>-631462</v>
      </c>
      <c r="N2348" s="37">
        <v>-631462</v>
      </c>
      <c r="O2348" s="37">
        <v>1458829</v>
      </c>
      <c r="P2348" s="37">
        <v>35148949</v>
      </c>
      <c r="Q2348" s="37">
        <v>30706815</v>
      </c>
      <c r="R2348" s="37">
        <v>2572685</v>
      </c>
    </row>
    <row r="2349" spans="1:18" ht="13.5" customHeight="1">
      <c r="A2349" s="20">
        <v>2345</v>
      </c>
      <c r="B2349" s="45" t="s">
        <v>287</v>
      </c>
      <c r="C2349" s="21" t="s">
        <v>78</v>
      </c>
      <c r="D2349" s="45" t="s">
        <v>433</v>
      </c>
      <c r="E2349" s="20">
        <v>132</v>
      </c>
      <c r="F2349" s="20">
        <v>2019</v>
      </c>
      <c r="G2349" s="20">
        <v>4</v>
      </c>
      <c r="H2349" s="20" t="s">
        <v>281</v>
      </c>
      <c r="I2349" s="20" t="s">
        <v>46</v>
      </c>
      <c r="J2349" s="20">
        <v>12</v>
      </c>
      <c r="K2349" s="37">
        <v>14200699</v>
      </c>
      <c r="L2349" s="37">
        <v>-158218</v>
      </c>
      <c r="M2349" s="37">
        <v>-215336</v>
      </c>
      <c r="N2349" s="37">
        <v>-215336</v>
      </c>
      <c r="O2349" s="37">
        <v>1463210</v>
      </c>
      <c r="P2349" s="37">
        <v>28321945</v>
      </c>
      <c r="Q2349" s="37">
        <v>23434633</v>
      </c>
      <c r="R2349" s="37">
        <v>2572685</v>
      </c>
    </row>
    <row r="2350" spans="1:18" ht="13.5" customHeight="1">
      <c r="A2350" s="20">
        <v>2346</v>
      </c>
      <c r="B2350" s="45" t="s">
        <v>287</v>
      </c>
      <c r="C2350" s="21" t="s">
        <v>78</v>
      </c>
      <c r="D2350" s="45" t="s">
        <v>433</v>
      </c>
      <c r="E2350" s="20">
        <v>132</v>
      </c>
      <c r="F2350" s="20">
        <v>2020</v>
      </c>
      <c r="G2350" s="46">
        <v>3</v>
      </c>
      <c r="H2350" s="47" t="s">
        <v>311</v>
      </c>
      <c r="I2350" s="47" t="s">
        <v>51</v>
      </c>
      <c r="J2350" s="46">
        <v>9</v>
      </c>
      <c r="K2350" s="37">
        <v>11215506</v>
      </c>
      <c r="L2350" s="37">
        <v>831855</v>
      </c>
      <c r="M2350" s="37">
        <v>565662</v>
      </c>
      <c r="N2350" s="37">
        <v>565662</v>
      </c>
      <c r="O2350" s="37">
        <v>1353156</v>
      </c>
      <c r="P2350" s="37">
        <v>26754346</v>
      </c>
      <c r="Q2350" s="37">
        <v>18767523</v>
      </c>
      <c r="R2350" s="37">
        <v>2572685</v>
      </c>
    </row>
    <row r="2351" spans="1:18" ht="13.5" customHeight="1">
      <c r="A2351" s="20">
        <v>2347</v>
      </c>
      <c r="B2351" s="45" t="s">
        <v>298</v>
      </c>
      <c r="C2351" s="21" t="s">
        <v>248</v>
      </c>
      <c r="D2351" s="45" t="s">
        <v>434</v>
      </c>
      <c r="E2351" s="20">
        <v>133</v>
      </c>
      <c r="F2351" s="20">
        <v>2015</v>
      </c>
      <c r="G2351" s="20">
        <v>1</v>
      </c>
      <c r="H2351" s="20" t="s">
        <v>202</v>
      </c>
      <c r="I2351" s="20" t="s">
        <v>43</v>
      </c>
      <c r="J2351" s="20">
        <v>3</v>
      </c>
      <c r="K2351" s="35">
        <v>818040</v>
      </c>
      <c r="L2351" s="35">
        <v>29137</v>
      </c>
      <c r="M2351" s="35">
        <v>20395.900000000001</v>
      </c>
      <c r="N2351" s="35">
        <v>20395.900000000001</v>
      </c>
      <c r="O2351" s="35">
        <v>1221379</v>
      </c>
      <c r="P2351" s="35">
        <v>9623343</v>
      </c>
      <c r="Q2351" s="35">
        <v>6798584</v>
      </c>
      <c r="R2351" s="35">
        <v>324737</v>
      </c>
    </row>
    <row r="2352" spans="1:18" ht="13.5" customHeight="1">
      <c r="A2352" s="20">
        <v>2348</v>
      </c>
      <c r="B2352" s="45" t="s">
        <v>298</v>
      </c>
      <c r="C2352" s="21" t="s">
        <v>248</v>
      </c>
      <c r="D2352" s="45" t="s">
        <v>434</v>
      </c>
      <c r="E2352" s="20">
        <v>133</v>
      </c>
      <c r="F2352" s="20">
        <v>2015</v>
      </c>
      <c r="G2352" s="20">
        <v>2</v>
      </c>
      <c r="H2352" s="20" t="s">
        <v>203</v>
      </c>
      <c r="I2352" s="20" t="s">
        <v>44</v>
      </c>
      <c r="J2352" s="20">
        <v>6</v>
      </c>
      <c r="K2352" s="35">
        <v>1884041</v>
      </c>
      <c r="L2352" s="35">
        <v>63623</v>
      </c>
      <c r="M2352" s="35">
        <v>44536</v>
      </c>
      <c r="N2352" s="35">
        <v>44536</v>
      </c>
      <c r="O2352" s="35">
        <v>1218094</v>
      </c>
      <c r="P2352" s="35">
        <v>10785829</v>
      </c>
      <c r="Q2352" s="35">
        <v>7800961</v>
      </c>
      <c r="R2352" s="35">
        <v>324737</v>
      </c>
    </row>
    <row r="2353" spans="1:18" ht="13.5" customHeight="1">
      <c r="A2353" s="20">
        <v>2349</v>
      </c>
      <c r="B2353" s="45" t="s">
        <v>298</v>
      </c>
      <c r="C2353" s="21" t="s">
        <v>248</v>
      </c>
      <c r="D2353" s="45" t="s">
        <v>434</v>
      </c>
      <c r="E2353" s="20">
        <v>133</v>
      </c>
      <c r="F2353" s="20">
        <v>2015</v>
      </c>
      <c r="G2353" s="20">
        <v>3</v>
      </c>
      <c r="H2353" s="20" t="s">
        <v>204</v>
      </c>
      <c r="I2353" s="20" t="s">
        <v>51</v>
      </c>
      <c r="J2353" s="20">
        <v>9</v>
      </c>
      <c r="K2353" s="35">
        <v>3810122</v>
      </c>
      <c r="L2353" s="35">
        <v>-421312</v>
      </c>
      <c r="M2353" s="35">
        <v>-421312</v>
      </c>
      <c r="N2353" s="35">
        <v>-421312</v>
      </c>
      <c r="O2353" s="35">
        <v>1501782</v>
      </c>
      <c r="P2353" s="35">
        <v>10730090</v>
      </c>
      <c r="Q2353" s="35">
        <v>8210988</v>
      </c>
      <c r="R2353" s="35">
        <v>324737</v>
      </c>
    </row>
    <row r="2354" spans="1:18" ht="13.5" customHeight="1">
      <c r="A2354" s="20">
        <v>2350</v>
      </c>
      <c r="B2354" s="45" t="s">
        <v>298</v>
      </c>
      <c r="C2354" s="21" t="s">
        <v>248</v>
      </c>
      <c r="D2354" s="45" t="s">
        <v>434</v>
      </c>
      <c r="E2354" s="20">
        <v>133</v>
      </c>
      <c r="F2354" s="20">
        <v>2015</v>
      </c>
      <c r="G2354" s="20">
        <v>4</v>
      </c>
      <c r="H2354" s="20" t="s">
        <v>205</v>
      </c>
      <c r="I2354" s="20" t="s">
        <v>46</v>
      </c>
      <c r="J2354" s="20">
        <v>12</v>
      </c>
      <c r="K2354" s="35">
        <v>4547587</v>
      </c>
      <c r="L2354" s="35">
        <v>-1255526</v>
      </c>
      <c r="M2354" s="35">
        <v>-1186043</v>
      </c>
      <c r="N2354" s="35">
        <v>-1186043</v>
      </c>
      <c r="O2354" s="35">
        <v>2999743</v>
      </c>
      <c r="P2354" s="35">
        <v>10848765</v>
      </c>
      <c r="Q2354" s="35">
        <v>8779721</v>
      </c>
      <c r="R2354" s="35">
        <v>324737</v>
      </c>
    </row>
    <row r="2355" spans="1:18" ht="13.5" customHeight="1">
      <c r="A2355" s="20">
        <v>2351</v>
      </c>
      <c r="B2355" s="45" t="s">
        <v>298</v>
      </c>
      <c r="C2355" s="21" t="s">
        <v>248</v>
      </c>
      <c r="D2355" s="45" t="s">
        <v>434</v>
      </c>
      <c r="E2355" s="20">
        <v>133</v>
      </c>
      <c r="F2355" s="20">
        <v>2016</v>
      </c>
      <c r="G2355" s="20">
        <v>1</v>
      </c>
      <c r="H2355" s="20" t="s">
        <v>206</v>
      </c>
      <c r="I2355" s="20" t="s">
        <v>43</v>
      </c>
      <c r="J2355" s="20">
        <v>3</v>
      </c>
      <c r="K2355" s="35">
        <v>1265219.72</v>
      </c>
      <c r="L2355" s="35">
        <v>4206.83</v>
      </c>
      <c r="M2355" s="35">
        <v>2944.79</v>
      </c>
      <c r="N2355" s="35">
        <v>2944.79</v>
      </c>
      <c r="O2355" s="35">
        <v>1536554</v>
      </c>
      <c r="P2355" s="35">
        <v>9104558</v>
      </c>
      <c r="Q2355" s="35">
        <v>7475050.04</v>
      </c>
      <c r="R2355" s="35">
        <v>324737</v>
      </c>
    </row>
    <row r="2356" spans="1:18" ht="13.5" customHeight="1">
      <c r="A2356" s="20">
        <v>2352</v>
      </c>
      <c r="B2356" s="45" t="s">
        <v>298</v>
      </c>
      <c r="C2356" s="21" t="s">
        <v>248</v>
      </c>
      <c r="D2356" s="45" t="s">
        <v>434</v>
      </c>
      <c r="E2356" s="20">
        <v>133</v>
      </c>
      <c r="F2356" s="20">
        <v>2016</v>
      </c>
      <c r="G2356" s="20">
        <v>2</v>
      </c>
      <c r="H2356" s="20" t="s">
        <v>207</v>
      </c>
      <c r="I2356" s="20" t="s">
        <v>44</v>
      </c>
      <c r="J2356" s="20">
        <v>6</v>
      </c>
      <c r="K2356" s="35">
        <v>2878749.71</v>
      </c>
      <c r="L2356" s="35">
        <v>-473219.01</v>
      </c>
      <c r="M2356" s="35">
        <v>-473219.01</v>
      </c>
      <c r="N2356" s="35">
        <v>-473219.01</v>
      </c>
      <c r="O2356" s="35">
        <v>1560452.4</v>
      </c>
      <c r="P2356" s="35">
        <v>8957778.7100000009</v>
      </c>
      <c r="Q2356" s="35">
        <v>7800165.2999999998</v>
      </c>
      <c r="R2356" s="35">
        <v>324737</v>
      </c>
    </row>
    <row r="2357" spans="1:18" ht="13.5" customHeight="1">
      <c r="A2357" s="20">
        <v>2353</v>
      </c>
      <c r="B2357" s="45" t="s">
        <v>298</v>
      </c>
      <c r="C2357" s="21" t="s">
        <v>248</v>
      </c>
      <c r="D2357" s="45" t="s">
        <v>434</v>
      </c>
      <c r="E2357" s="20">
        <v>133</v>
      </c>
      <c r="F2357" s="20">
        <v>2016</v>
      </c>
      <c r="G2357" s="20">
        <v>3</v>
      </c>
      <c r="H2357" s="20" t="s">
        <v>208</v>
      </c>
      <c r="I2357" s="20" t="s">
        <v>51</v>
      </c>
      <c r="J2357" s="20">
        <v>9</v>
      </c>
      <c r="K2357" s="35">
        <v>3022687.2</v>
      </c>
      <c r="L2357" s="35">
        <v>-493980.73</v>
      </c>
      <c r="M2357" s="35">
        <v>-493980.73</v>
      </c>
      <c r="N2357" s="35">
        <v>-493980.73</v>
      </c>
      <c r="O2357" s="35">
        <v>1564818.23</v>
      </c>
      <c r="P2357" s="35">
        <v>8263975.9900000002</v>
      </c>
      <c r="Q2357" s="35">
        <v>7600343.3200000003</v>
      </c>
      <c r="R2357" s="35">
        <v>324750</v>
      </c>
    </row>
    <row r="2358" spans="1:18" ht="13.5" customHeight="1">
      <c r="A2358" s="20">
        <v>2354</v>
      </c>
      <c r="B2358" s="45" t="s">
        <v>298</v>
      </c>
      <c r="C2358" s="21" t="s">
        <v>248</v>
      </c>
      <c r="D2358" s="45" t="s">
        <v>434</v>
      </c>
      <c r="E2358" s="20">
        <v>133</v>
      </c>
      <c r="F2358" s="20">
        <v>2016</v>
      </c>
      <c r="G2358" s="20">
        <v>4</v>
      </c>
      <c r="H2358" s="20" t="s">
        <v>209</v>
      </c>
      <c r="I2358" s="20" t="s">
        <v>46</v>
      </c>
      <c r="J2358" s="20">
        <v>12</v>
      </c>
      <c r="K2358" s="35">
        <v>3580316</v>
      </c>
      <c r="L2358" s="35">
        <v>-2258195</v>
      </c>
      <c r="M2358" s="35">
        <v>-1631774</v>
      </c>
      <c r="N2358" s="35">
        <v>2596247</v>
      </c>
      <c r="O2358" s="35">
        <v>7452821</v>
      </c>
      <c r="P2358" s="35">
        <v>14137648</v>
      </c>
      <c r="Q2358" s="35">
        <v>9550680</v>
      </c>
      <c r="R2358" s="35">
        <v>324750</v>
      </c>
    </row>
    <row r="2359" spans="1:18" ht="13.5" customHeight="1">
      <c r="A2359" s="20">
        <v>2355</v>
      </c>
      <c r="B2359" s="45" t="s">
        <v>298</v>
      </c>
      <c r="C2359" s="21" t="s">
        <v>248</v>
      </c>
      <c r="D2359" s="45" t="s">
        <v>434</v>
      </c>
      <c r="E2359" s="20">
        <v>133</v>
      </c>
      <c r="F2359" s="20">
        <v>2017</v>
      </c>
      <c r="G2359" s="20">
        <v>1</v>
      </c>
      <c r="H2359" s="20" t="s">
        <v>210</v>
      </c>
      <c r="I2359" s="20" t="s">
        <v>43</v>
      </c>
      <c r="J2359" s="20">
        <v>3</v>
      </c>
      <c r="K2359" s="35">
        <v>370298.82</v>
      </c>
      <c r="L2359" s="35">
        <v>-240004.04</v>
      </c>
      <c r="M2359" s="35">
        <v>-240004.04</v>
      </c>
      <c r="N2359" s="35">
        <v>-240004.04</v>
      </c>
      <c r="O2359" s="35">
        <v>6025784.6799999997</v>
      </c>
      <c r="P2359" s="35">
        <v>13019427.68</v>
      </c>
      <c r="Q2359" s="35">
        <v>16691949.49</v>
      </c>
      <c r="R2359" s="35">
        <v>324750</v>
      </c>
    </row>
    <row r="2360" spans="1:18" ht="13.5" customHeight="1">
      <c r="A2360" s="20">
        <v>2356</v>
      </c>
      <c r="B2360" s="45" t="s">
        <v>298</v>
      </c>
      <c r="C2360" s="21" t="s">
        <v>248</v>
      </c>
      <c r="D2360" s="45" t="s">
        <v>434</v>
      </c>
      <c r="E2360" s="20">
        <v>133</v>
      </c>
      <c r="F2360" s="20">
        <v>2017</v>
      </c>
      <c r="G2360" s="20">
        <v>2</v>
      </c>
      <c r="H2360" s="20" t="s">
        <v>212</v>
      </c>
      <c r="I2360" s="20" t="s">
        <v>44</v>
      </c>
      <c r="J2360" s="20">
        <v>6</v>
      </c>
      <c r="K2360" s="35">
        <v>468111.05</v>
      </c>
      <c r="L2360" s="35">
        <v>-388077.57</v>
      </c>
      <c r="M2360" s="35">
        <v>-388077.57</v>
      </c>
      <c r="N2360" s="35">
        <v>-388077.57</v>
      </c>
      <c r="O2360" s="35">
        <v>6025784.6799999997</v>
      </c>
      <c r="P2360" s="35">
        <v>12888467</v>
      </c>
      <c r="Q2360" s="35">
        <v>9264523.8499999996</v>
      </c>
      <c r="R2360" s="35">
        <v>324750</v>
      </c>
    </row>
    <row r="2361" spans="1:18" ht="13.5" customHeight="1">
      <c r="A2361" s="20">
        <v>2357</v>
      </c>
      <c r="B2361" s="45" t="s">
        <v>298</v>
      </c>
      <c r="C2361" s="21" t="s">
        <v>248</v>
      </c>
      <c r="D2361" s="45" t="s">
        <v>434</v>
      </c>
      <c r="E2361" s="20">
        <v>133</v>
      </c>
      <c r="F2361" s="20">
        <v>2017</v>
      </c>
      <c r="G2361" s="20">
        <v>3</v>
      </c>
      <c r="H2361" s="20" t="s">
        <v>213</v>
      </c>
      <c r="I2361" s="20" t="s">
        <v>51</v>
      </c>
      <c r="J2361" s="20">
        <v>9</v>
      </c>
      <c r="K2361" s="35">
        <v>1191119.02</v>
      </c>
      <c r="L2361" s="35">
        <v>-449407.64</v>
      </c>
      <c r="M2361" s="35">
        <v>-449407.64</v>
      </c>
      <c r="N2361" s="35">
        <v>-449407.64</v>
      </c>
      <c r="O2361" s="35">
        <v>5832371.5</v>
      </c>
      <c r="P2361" s="35">
        <v>12481071.6</v>
      </c>
      <c r="Q2361" s="35">
        <v>8920961</v>
      </c>
      <c r="R2361" s="35">
        <v>324913</v>
      </c>
    </row>
    <row r="2362" spans="1:18" ht="13.5" customHeight="1">
      <c r="A2362" s="20">
        <v>2358</v>
      </c>
      <c r="B2362" s="45" t="s">
        <v>298</v>
      </c>
      <c r="C2362" s="21" t="s">
        <v>248</v>
      </c>
      <c r="D2362" s="45" t="s">
        <v>434</v>
      </c>
      <c r="E2362" s="20">
        <v>133</v>
      </c>
      <c r="F2362" s="20">
        <v>2017</v>
      </c>
      <c r="G2362" s="20">
        <v>4</v>
      </c>
      <c r="H2362" s="20" t="s">
        <v>211</v>
      </c>
      <c r="I2362" s="20" t="s">
        <v>46</v>
      </c>
      <c r="J2362" s="20">
        <v>12</v>
      </c>
      <c r="K2362" s="35">
        <v>1798582</v>
      </c>
      <c r="L2362" s="35">
        <v>-1897170</v>
      </c>
      <c r="M2362" s="35">
        <v>-1909301</v>
      </c>
      <c r="N2362" s="35">
        <v>-1913748</v>
      </c>
      <c r="O2362" s="35">
        <v>7167765</v>
      </c>
      <c r="P2362" s="35">
        <v>12889630</v>
      </c>
      <c r="Q2362" s="35">
        <v>10216247</v>
      </c>
      <c r="R2362" s="35">
        <v>324913</v>
      </c>
    </row>
    <row r="2363" spans="1:18" ht="13.5" customHeight="1">
      <c r="A2363" s="20">
        <v>2359</v>
      </c>
      <c r="B2363" s="45" t="s">
        <v>298</v>
      </c>
      <c r="C2363" s="21" t="s">
        <v>248</v>
      </c>
      <c r="D2363" s="45" t="s">
        <v>434</v>
      </c>
      <c r="E2363" s="20">
        <v>133</v>
      </c>
      <c r="F2363" s="20">
        <v>2018</v>
      </c>
      <c r="G2363" s="20">
        <v>1</v>
      </c>
      <c r="H2363" s="20" t="s">
        <v>257</v>
      </c>
      <c r="I2363" s="20" t="s">
        <v>43</v>
      </c>
      <c r="J2363" s="20">
        <v>3</v>
      </c>
      <c r="K2363" s="35">
        <v>114264.86</v>
      </c>
      <c r="L2363" s="35">
        <v>-121597.47</v>
      </c>
      <c r="M2363" s="35">
        <v>-121597.47</v>
      </c>
      <c r="N2363" s="35">
        <v>-121597.47</v>
      </c>
      <c r="O2363" s="35">
        <v>5750279.4900000002</v>
      </c>
      <c r="P2363" s="35">
        <f>6979752.41+4586791.97</f>
        <v>11566544.379999999</v>
      </c>
      <c r="Q2363" s="35">
        <f>6950166.4+2632997.58</f>
        <v>9583163.9800000004</v>
      </c>
      <c r="R2363" s="35">
        <v>324913</v>
      </c>
    </row>
    <row r="2364" spans="1:18" ht="13.5" customHeight="1">
      <c r="A2364" s="20">
        <v>2360</v>
      </c>
      <c r="B2364" s="45" t="s">
        <v>298</v>
      </c>
      <c r="C2364" s="21" t="s">
        <v>248</v>
      </c>
      <c r="D2364" s="45" t="s">
        <v>434</v>
      </c>
      <c r="E2364" s="20">
        <v>133</v>
      </c>
      <c r="F2364" s="20">
        <v>2018</v>
      </c>
      <c r="G2364" s="20">
        <v>2</v>
      </c>
      <c r="H2364" s="20" t="s">
        <v>264</v>
      </c>
      <c r="I2364" s="20" t="s">
        <v>44</v>
      </c>
      <c r="J2364" s="20">
        <f>G2364*3</f>
        <v>6</v>
      </c>
      <c r="K2364" s="37">
        <v>583034.18999999994</v>
      </c>
      <c r="L2364" s="37">
        <v>-671893.94</v>
      </c>
      <c r="M2364" s="37">
        <v>-671893.94</v>
      </c>
      <c r="N2364" s="37">
        <v>-671893.94</v>
      </c>
      <c r="O2364" s="37">
        <v>5611301.3099999996</v>
      </c>
      <c r="P2364" s="37">
        <f>4569747.59+6840774.23</f>
        <v>11410521.82</v>
      </c>
      <c r="Q2364" s="37">
        <f>7010916.78+2966521.15</f>
        <v>9977437.9299999997</v>
      </c>
      <c r="R2364" s="35">
        <v>324913</v>
      </c>
    </row>
    <row r="2365" spans="1:18" ht="13.5" customHeight="1">
      <c r="A2365" s="20">
        <v>2361</v>
      </c>
      <c r="B2365" s="45" t="s">
        <v>298</v>
      </c>
      <c r="C2365" s="21" t="s">
        <v>248</v>
      </c>
      <c r="D2365" s="45" t="s">
        <v>434</v>
      </c>
      <c r="E2365" s="20">
        <v>133</v>
      </c>
      <c r="F2365" s="20">
        <v>2018</v>
      </c>
      <c r="G2365" s="20">
        <v>3</v>
      </c>
      <c r="H2365" s="20" t="s">
        <v>256</v>
      </c>
      <c r="I2365" s="20" t="s">
        <v>51</v>
      </c>
      <c r="J2365" s="20">
        <f>G2365*3</f>
        <v>9</v>
      </c>
      <c r="K2365" s="37">
        <v>990658</v>
      </c>
      <c r="L2365" s="37">
        <v>-986072</v>
      </c>
      <c r="M2365" s="37">
        <v>-986072</v>
      </c>
      <c r="N2365" s="37">
        <v>-986072</v>
      </c>
      <c r="O2365" s="37">
        <v>5527825.6299999999</v>
      </c>
      <c r="P2365" s="37">
        <v>11109279</v>
      </c>
      <c r="Q2365" s="37">
        <v>9990374</v>
      </c>
      <c r="R2365" s="35">
        <v>324913</v>
      </c>
    </row>
    <row r="2366" spans="1:18" ht="13.5" customHeight="1">
      <c r="A2366" s="20">
        <v>2362</v>
      </c>
      <c r="B2366" s="45" t="s">
        <v>298</v>
      </c>
      <c r="C2366" s="21" t="s">
        <v>248</v>
      </c>
      <c r="D2366" s="45" t="s">
        <v>434</v>
      </c>
      <c r="E2366" s="20">
        <v>133</v>
      </c>
      <c r="F2366" s="20">
        <v>2018</v>
      </c>
      <c r="G2366" s="20">
        <v>4</v>
      </c>
      <c r="H2366" s="20" t="s">
        <v>265</v>
      </c>
      <c r="I2366" s="20" t="s">
        <v>46</v>
      </c>
      <c r="J2366" s="20">
        <v>12</v>
      </c>
      <c r="K2366" s="37">
        <v>2451366</v>
      </c>
      <c r="L2366" s="37">
        <v>-507604</v>
      </c>
      <c r="M2366" s="37">
        <v>-45880</v>
      </c>
      <c r="N2366" s="37">
        <v>-67569</v>
      </c>
      <c r="O2366" s="37">
        <v>6844155</v>
      </c>
      <c r="P2366" s="37">
        <v>13023292</v>
      </c>
      <c r="Q2366" s="37">
        <v>11356974</v>
      </c>
      <c r="R2366" s="35">
        <v>324913</v>
      </c>
    </row>
    <row r="2367" spans="1:18" ht="13.5" customHeight="1">
      <c r="A2367" s="20">
        <v>2363</v>
      </c>
      <c r="B2367" s="45" t="s">
        <v>298</v>
      </c>
      <c r="C2367" s="21" t="s">
        <v>248</v>
      </c>
      <c r="D2367" s="45" t="s">
        <v>434</v>
      </c>
      <c r="E2367" s="20">
        <v>133</v>
      </c>
      <c r="F2367" s="20">
        <v>2019</v>
      </c>
      <c r="G2367" s="20">
        <v>1</v>
      </c>
      <c r="H2367" s="20" t="s">
        <v>277</v>
      </c>
      <c r="I2367" s="20" t="s">
        <v>43</v>
      </c>
      <c r="J2367" s="20">
        <v>3</v>
      </c>
      <c r="K2367" s="37">
        <v>149769</v>
      </c>
      <c r="L2367" s="37">
        <v>-23472</v>
      </c>
      <c r="M2367" s="37">
        <v>-23472</v>
      </c>
      <c r="N2367" s="37">
        <v>-23472</v>
      </c>
      <c r="O2367" s="37">
        <v>6844155</v>
      </c>
      <c r="P2367" s="37">
        <v>12846470</v>
      </c>
      <c r="Q2367" s="37">
        <v>11203624</v>
      </c>
      <c r="R2367" s="35">
        <v>324913</v>
      </c>
    </row>
    <row r="2368" spans="1:18" ht="13.5" customHeight="1">
      <c r="A2368" s="20">
        <v>2364</v>
      </c>
      <c r="B2368" s="45" t="s">
        <v>298</v>
      </c>
      <c r="C2368" s="21" t="s">
        <v>248</v>
      </c>
      <c r="D2368" s="45" t="s">
        <v>434</v>
      </c>
      <c r="E2368" s="20">
        <v>133</v>
      </c>
      <c r="F2368" s="20">
        <v>2019</v>
      </c>
      <c r="G2368" s="20">
        <v>2</v>
      </c>
      <c r="H2368" s="20" t="s">
        <v>278</v>
      </c>
      <c r="I2368" s="20" t="s">
        <v>44</v>
      </c>
      <c r="J2368" s="20">
        <v>6</v>
      </c>
      <c r="K2368" s="37">
        <v>483145</v>
      </c>
      <c r="L2368" s="37">
        <v>-289663</v>
      </c>
      <c r="M2368" s="37">
        <v>-289663</v>
      </c>
      <c r="N2368" s="37">
        <v>-289663</v>
      </c>
      <c r="O2368" s="37">
        <v>6844155</v>
      </c>
      <c r="P2368" s="37">
        <v>13043746</v>
      </c>
      <c r="Q2368" s="37">
        <v>11667091</v>
      </c>
      <c r="R2368" s="35">
        <v>324913</v>
      </c>
    </row>
    <row r="2369" spans="1:18" ht="13.5" customHeight="1">
      <c r="A2369" s="20">
        <v>2365</v>
      </c>
      <c r="B2369" s="45" t="s">
        <v>298</v>
      </c>
      <c r="C2369" s="21" t="s">
        <v>248</v>
      </c>
      <c r="D2369" s="45" t="s">
        <v>434</v>
      </c>
      <c r="E2369" s="20">
        <v>133</v>
      </c>
      <c r="F2369" s="20">
        <v>2019</v>
      </c>
      <c r="G2369" s="20">
        <v>3</v>
      </c>
      <c r="H2369" s="20" t="s">
        <v>279</v>
      </c>
      <c r="I2369" s="20" t="s">
        <v>51</v>
      </c>
      <c r="J2369" s="20">
        <v>9</v>
      </c>
      <c r="K2369" s="37">
        <v>882793.25</v>
      </c>
      <c r="L2369" s="37">
        <v>-277861.33</v>
      </c>
      <c r="M2369" s="37">
        <v>-277861.33</v>
      </c>
      <c r="N2369" s="37">
        <v>-277861.33</v>
      </c>
      <c r="O2369" s="37">
        <v>6844155.7999999998</v>
      </c>
      <c r="P2369" s="37">
        <v>12944182.879999999</v>
      </c>
      <c r="Q2369" s="37">
        <v>11555725.629999999</v>
      </c>
      <c r="R2369" s="37">
        <v>324913</v>
      </c>
    </row>
    <row r="2370" spans="1:18" ht="13.5" customHeight="1">
      <c r="A2370" s="20">
        <v>2366</v>
      </c>
      <c r="B2370" s="45" t="s">
        <v>298</v>
      </c>
      <c r="C2370" s="21" t="s">
        <v>248</v>
      </c>
      <c r="D2370" s="45" t="s">
        <v>434</v>
      </c>
      <c r="E2370" s="20">
        <v>133</v>
      </c>
      <c r="F2370" s="20">
        <v>2019</v>
      </c>
      <c r="G2370" s="20">
        <v>4</v>
      </c>
      <c r="H2370" s="20" t="s">
        <v>281</v>
      </c>
      <c r="I2370" s="20" t="s">
        <v>46</v>
      </c>
      <c r="J2370" s="20">
        <v>12</v>
      </c>
      <c r="K2370" s="37">
        <v>3867928.93</v>
      </c>
      <c r="L2370" s="37">
        <v>167490</v>
      </c>
      <c r="M2370" s="37">
        <v>155119</v>
      </c>
      <c r="N2370" s="37">
        <v>150292</v>
      </c>
      <c r="O2370" s="37">
        <v>6605995.4100000001</v>
      </c>
      <c r="P2370" s="37">
        <v>15693595.940000001</v>
      </c>
      <c r="Q2370" s="37">
        <v>13876984.199999999</v>
      </c>
      <c r="R2370" s="37">
        <v>324913</v>
      </c>
    </row>
    <row r="2371" spans="1:18" ht="13.5" customHeight="1">
      <c r="A2371" s="20">
        <v>2367</v>
      </c>
      <c r="B2371" s="45" t="s">
        <v>298</v>
      </c>
      <c r="C2371" s="21" t="s">
        <v>248</v>
      </c>
      <c r="D2371" s="45" t="s">
        <v>434</v>
      </c>
      <c r="E2371" s="20">
        <v>133</v>
      </c>
      <c r="F2371" s="46">
        <v>2020</v>
      </c>
      <c r="G2371" s="46">
        <v>1</v>
      </c>
      <c r="H2371" s="47" t="s">
        <v>309</v>
      </c>
      <c r="I2371" s="47" t="s">
        <v>43</v>
      </c>
      <c r="J2371" s="46">
        <v>3</v>
      </c>
      <c r="K2371" s="37">
        <v>309772.7</v>
      </c>
      <c r="L2371" s="37">
        <v>-105833.23</v>
      </c>
      <c r="M2371" s="37">
        <v>-105833.23</v>
      </c>
      <c r="N2371" s="37">
        <v>-105833.23</v>
      </c>
      <c r="O2371" s="37">
        <v>6614690.4500000002</v>
      </c>
      <c r="P2371" s="37">
        <v>15708809.42</v>
      </c>
      <c r="Q2371" s="37">
        <v>13833937.539999999</v>
      </c>
      <c r="R2371" s="37">
        <v>166454.06</v>
      </c>
    </row>
    <row r="2372" spans="1:18" ht="13.5" customHeight="1">
      <c r="A2372" s="20">
        <v>2368</v>
      </c>
      <c r="B2372" s="45" t="s">
        <v>298</v>
      </c>
      <c r="C2372" s="21" t="s">
        <v>248</v>
      </c>
      <c r="D2372" s="45" t="s">
        <v>434</v>
      </c>
      <c r="E2372" s="20">
        <v>133</v>
      </c>
      <c r="F2372" s="46">
        <v>2020</v>
      </c>
      <c r="G2372" s="46">
        <v>2</v>
      </c>
      <c r="H2372" s="47" t="s">
        <v>310</v>
      </c>
      <c r="I2372" s="47" t="s">
        <v>44</v>
      </c>
      <c r="J2372" s="46">
        <v>6</v>
      </c>
      <c r="K2372" s="37">
        <v>3876330.59</v>
      </c>
      <c r="L2372" s="37">
        <v>-59462.36</v>
      </c>
      <c r="M2372" s="37">
        <v>-59462.36</v>
      </c>
      <c r="N2372" s="37">
        <v>-59462.36</v>
      </c>
      <c r="O2372" s="37">
        <v>6614475</v>
      </c>
      <c r="P2372" s="37">
        <v>13821779.859999999</v>
      </c>
      <c r="Q2372" s="37">
        <v>11900535.77</v>
      </c>
      <c r="R2372" s="37">
        <v>166454.06</v>
      </c>
    </row>
    <row r="2373" spans="1:18" ht="13.5" customHeight="1">
      <c r="A2373" s="20">
        <v>2369</v>
      </c>
      <c r="B2373" s="45" t="s">
        <v>298</v>
      </c>
      <c r="C2373" s="21" t="s">
        <v>248</v>
      </c>
      <c r="D2373" s="45" t="s">
        <v>434</v>
      </c>
      <c r="E2373" s="20">
        <v>133</v>
      </c>
      <c r="F2373" s="46">
        <v>2020</v>
      </c>
      <c r="G2373" s="46">
        <v>3</v>
      </c>
      <c r="H2373" s="47" t="s">
        <v>311</v>
      </c>
      <c r="I2373" s="47" t="s">
        <v>51</v>
      </c>
      <c r="J2373" s="46">
        <v>9</v>
      </c>
      <c r="K2373" s="37">
        <v>5748719.1100000003</v>
      </c>
      <c r="L2373" s="37">
        <v>183805.94</v>
      </c>
      <c r="M2373" s="37">
        <v>183805.94</v>
      </c>
      <c r="N2373" s="37">
        <v>183805.94</v>
      </c>
      <c r="O2373" s="37">
        <v>6179431.5800000001</v>
      </c>
      <c r="P2373" s="37">
        <v>16923435.190000001</v>
      </c>
      <c r="Q2373" s="37">
        <v>1475922.79</v>
      </c>
      <c r="R2373" s="37">
        <v>324913</v>
      </c>
    </row>
    <row r="2374" spans="1:18" ht="13.5" customHeight="1">
      <c r="A2374" s="20">
        <v>2370</v>
      </c>
      <c r="B2374" s="45" t="s">
        <v>286</v>
      </c>
      <c r="C2374" s="44" t="s">
        <v>79</v>
      </c>
      <c r="D2374" s="45" t="s">
        <v>435</v>
      </c>
      <c r="E2374" s="20">
        <v>134</v>
      </c>
      <c r="F2374" s="20">
        <v>2015</v>
      </c>
      <c r="G2374" s="20">
        <v>1</v>
      </c>
      <c r="H2374" s="20" t="s">
        <v>202</v>
      </c>
      <c r="I2374" s="20" t="s">
        <v>43</v>
      </c>
      <c r="J2374" s="20">
        <v>3</v>
      </c>
      <c r="K2374" s="35">
        <v>1783897</v>
      </c>
      <c r="L2374" s="35">
        <v>22677</v>
      </c>
      <c r="M2374" s="35">
        <v>22677</v>
      </c>
      <c r="N2374" s="35"/>
      <c r="O2374" s="35">
        <v>5302872</v>
      </c>
      <c r="P2374" s="35">
        <v>6263719</v>
      </c>
      <c r="Q2374" s="35">
        <v>670224</v>
      </c>
      <c r="R2374" s="35">
        <v>2815770</v>
      </c>
    </row>
    <row r="2375" spans="1:18" ht="13.5" customHeight="1">
      <c r="A2375" s="20">
        <v>2371</v>
      </c>
      <c r="B2375" s="45" t="s">
        <v>286</v>
      </c>
      <c r="C2375" s="44" t="s">
        <v>79</v>
      </c>
      <c r="D2375" s="45" t="s">
        <v>435</v>
      </c>
      <c r="E2375" s="20">
        <v>134</v>
      </c>
      <c r="F2375" s="20">
        <v>2015</v>
      </c>
      <c r="G2375" s="20">
        <v>2</v>
      </c>
      <c r="H2375" s="20" t="s">
        <v>203</v>
      </c>
      <c r="I2375" s="20" t="s">
        <v>44</v>
      </c>
      <c r="J2375" s="20">
        <v>6</v>
      </c>
      <c r="K2375" s="35">
        <v>3616044</v>
      </c>
      <c r="L2375" s="35">
        <v>29622</v>
      </c>
      <c r="M2375" s="35">
        <v>29622</v>
      </c>
      <c r="N2375" s="35"/>
      <c r="O2375" s="35">
        <v>5293632</v>
      </c>
      <c r="P2375" s="35">
        <v>6245413</v>
      </c>
      <c r="Q2375" s="35">
        <v>644972</v>
      </c>
      <c r="R2375" s="35">
        <v>2815770</v>
      </c>
    </row>
    <row r="2376" spans="1:18" ht="13.5" customHeight="1">
      <c r="A2376" s="20">
        <v>2372</v>
      </c>
      <c r="B2376" s="45" t="s">
        <v>286</v>
      </c>
      <c r="C2376" s="44" t="s">
        <v>79</v>
      </c>
      <c r="D2376" s="45" t="s">
        <v>435</v>
      </c>
      <c r="E2376" s="20">
        <v>134</v>
      </c>
      <c r="F2376" s="20">
        <v>2015</v>
      </c>
      <c r="G2376" s="20">
        <v>3</v>
      </c>
      <c r="H2376" s="20" t="s">
        <v>204</v>
      </c>
      <c r="I2376" s="20" t="s">
        <v>51</v>
      </c>
      <c r="J2376" s="20">
        <v>9</v>
      </c>
      <c r="K2376" s="35">
        <v>5580149</v>
      </c>
      <c r="L2376" s="35">
        <v>51171</v>
      </c>
      <c r="M2376" s="35">
        <v>51171</v>
      </c>
      <c r="N2376" s="35"/>
      <c r="O2376" s="35">
        <v>5284213</v>
      </c>
      <c r="P2376" s="35">
        <v>6246046</v>
      </c>
      <c r="Q2376" s="35">
        <v>624060</v>
      </c>
      <c r="R2376" s="35">
        <v>2815770</v>
      </c>
    </row>
    <row r="2377" spans="1:18" ht="13.5" customHeight="1">
      <c r="A2377" s="20">
        <v>2373</v>
      </c>
      <c r="B2377" s="45" t="s">
        <v>286</v>
      </c>
      <c r="C2377" s="44" t="s">
        <v>79</v>
      </c>
      <c r="D2377" s="45" t="s">
        <v>435</v>
      </c>
      <c r="E2377" s="20">
        <v>134</v>
      </c>
      <c r="F2377" s="20">
        <v>2015</v>
      </c>
      <c r="G2377" s="20">
        <v>4</v>
      </c>
      <c r="H2377" s="20" t="s">
        <v>205</v>
      </c>
      <c r="I2377" s="20" t="s">
        <v>46</v>
      </c>
      <c r="J2377" s="20">
        <v>12</v>
      </c>
      <c r="K2377" s="35">
        <v>7642672</v>
      </c>
      <c r="L2377" s="35">
        <v>56125</v>
      </c>
      <c r="M2377" s="35">
        <v>86065</v>
      </c>
      <c r="N2377" s="35"/>
      <c r="O2377" s="35">
        <v>5296490</v>
      </c>
      <c r="P2377" s="35">
        <v>6317611</v>
      </c>
      <c r="Q2377" s="35">
        <v>660728</v>
      </c>
      <c r="R2377" s="35">
        <v>2815770</v>
      </c>
    </row>
    <row r="2378" spans="1:18" ht="13.5" customHeight="1">
      <c r="A2378" s="20">
        <v>2374</v>
      </c>
      <c r="B2378" s="45" t="s">
        <v>286</v>
      </c>
      <c r="C2378" s="44" t="s">
        <v>79</v>
      </c>
      <c r="D2378" s="45" t="s">
        <v>435</v>
      </c>
      <c r="E2378" s="20">
        <v>134</v>
      </c>
      <c r="F2378" s="20">
        <v>2016</v>
      </c>
      <c r="G2378" s="20">
        <v>1</v>
      </c>
      <c r="H2378" s="20" t="s">
        <v>206</v>
      </c>
      <c r="I2378" s="20" t="s">
        <v>43</v>
      </c>
      <c r="J2378" s="20">
        <v>3</v>
      </c>
      <c r="K2378" s="35">
        <v>1904590</v>
      </c>
      <c r="L2378" s="35">
        <v>21026</v>
      </c>
      <c r="M2378" s="35">
        <v>21026</v>
      </c>
      <c r="N2378" s="35"/>
      <c r="O2378" s="35">
        <v>5296830</v>
      </c>
      <c r="P2378" s="35">
        <v>6340124</v>
      </c>
      <c r="Q2378" s="35">
        <v>662215</v>
      </c>
      <c r="R2378" s="35">
        <v>2815770</v>
      </c>
    </row>
    <row r="2379" spans="1:18" ht="13.5" customHeight="1">
      <c r="A2379" s="20">
        <v>2375</v>
      </c>
      <c r="B2379" s="45" t="s">
        <v>286</v>
      </c>
      <c r="C2379" s="44" t="s">
        <v>79</v>
      </c>
      <c r="D2379" s="45" t="s">
        <v>435</v>
      </c>
      <c r="E2379" s="20">
        <v>134</v>
      </c>
      <c r="F2379" s="20">
        <v>2016</v>
      </c>
      <c r="G2379" s="20">
        <v>2</v>
      </c>
      <c r="H2379" s="20" t="s">
        <v>207</v>
      </c>
      <c r="I2379" s="20" t="s">
        <v>44</v>
      </c>
      <c r="J2379" s="20">
        <v>6</v>
      </c>
      <c r="K2379" s="35">
        <v>3738764</v>
      </c>
      <c r="L2379" s="35">
        <v>34931</v>
      </c>
      <c r="M2379" s="35">
        <v>34931</v>
      </c>
      <c r="N2379" s="35"/>
      <c r="O2379" s="35">
        <v>5279851</v>
      </c>
      <c r="P2379" s="35">
        <v>6354581</v>
      </c>
      <c r="Q2379" s="35">
        <v>662767</v>
      </c>
      <c r="R2379" s="35">
        <v>2815770</v>
      </c>
    </row>
    <row r="2380" spans="1:18" ht="13.5" customHeight="1">
      <c r="A2380" s="20">
        <v>2376</v>
      </c>
      <c r="B2380" s="45" t="s">
        <v>286</v>
      </c>
      <c r="C2380" s="44" t="s">
        <v>79</v>
      </c>
      <c r="D2380" s="45" t="s">
        <v>435</v>
      </c>
      <c r="E2380" s="20">
        <v>134</v>
      </c>
      <c r="F2380" s="20">
        <v>2016</v>
      </c>
      <c r="G2380" s="20">
        <v>3</v>
      </c>
      <c r="H2380" s="20" t="s">
        <v>208</v>
      </c>
      <c r="I2380" s="20" t="s">
        <v>51</v>
      </c>
      <c r="J2380" s="20">
        <v>9</v>
      </c>
      <c r="K2380" s="35">
        <v>5604395</v>
      </c>
      <c r="L2380" s="35">
        <v>39617</v>
      </c>
      <c r="M2380" s="35">
        <v>39317</v>
      </c>
      <c r="N2380" s="35"/>
      <c r="O2380" s="35">
        <v>5271343</v>
      </c>
      <c r="P2380" s="35">
        <v>6365830</v>
      </c>
      <c r="Q2380" s="35">
        <v>669329</v>
      </c>
      <c r="R2380" s="35">
        <v>2815770</v>
      </c>
    </row>
    <row r="2381" spans="1:18" ht="13.5" customHeight="1">
      <c r="A2381" s="20">
        <v>2377</v>
      </c>
      <c r="B2381" s="45" t="s">
        <v>286</v>
      </c>
      <c r="C2381" s="44" t="s">
        <v>79</v>
      </c>
      <c r="D2381" s="45" t="s">
        <v>435</v>
      </c>
      <c r="E2381" s="20">
        <v>134</v>
      </c>
      <c r="F2381" s="20">
        <v>2016</v>
      </c>
      <c r="G2381" s="20">
        <v>4</v>
      </c>
      <c r="H2381" s="20" t="s">
        <v>209</v>
      </c>
      <c r="I2381" s="20" t="s">
        <v>46</v>
      </c>
      <c r="J2381" s="20">
        <v>12</v>
      </c>
      <c r="K2381" s="35">
        <v>7469905</v>
      </c>
      <c r="L2381" s="35">
        <v>62406</v>
      </c>
      <c r="M2381" s="35">
        <v>100723</v>
      </c>
      <c r="N2381" s="35"/>
      <c r="O2381" s="35">
        <v>5254849</v>
      </c>
      <c r="P2381" s="35">
        <v>6496926</v>
      </c>
      <c r="Q2381" s="35">
        <v>739320</v>
      </c>
      <c r="R2381" s="35">
        <v>2815770</v>
      </c>
    </row>
    <row r="2382" spans="1:18" ht="13.5" customHeight="1">
      <c r="A2382" s="20">
        <v>2378</v>
      </c>
      <c r="B2382" s="45" t="s">
        <v>286</v>
      </c>
      <c r="C2382" s="44" t="s">
        <v>79</v>
      </c>
      <c r="D2382" s="45" t="s">
        <v>435</v>
      </c>
      <c r="E2382" s="20">
        <v>134</v>
      </c>
      <c r="F2382" s="20">
        <v>2017</v>
      </c>
      <c r="G2382" s="20">
        <v>1</v>
      </c>
      <c r="H2382" s="20" t="s">
        <v>210</v>
      </c>
      <c r="I2382" s="20" t="s">
        <v>43</v>
      </c>
      <c r="J2382" s="20">
        <v>3</v>
      </c>
      <c r="K2382" s="35">
        <v>1777194</v>
      </c>
      <c r="L2382" s="35">
        <v>18443</v>
      </c>
      <c r="M2382" s="35">
        <v>18443</v>
      </c>
      <c r="N2382" s="35"/>
      <c r="O2382" s="35">
        <v>5251013</v>
      </c>
      <c r="P2382" s="35">
        <v>6500645</v>
      </c>
      <c r="Q2382" s="35">
        <v>718178</v>
      </c>
      <c r="R2382" s="35">
        <v>2815770</v>
      </c>
    </row>
    <row r="2383" spans="1:18" ht="13.5" customHeight="1">
      <c r="A2383" s="20">
        <v>2379</v>
      </c>
      <c r="B2383" s="45" t="s">
        <v>286</v>
      </c>
      <c r="C2383" s="44" t="s">
        <v>79</v>
      </c>
      <c r="D2383" s="45" t="s">
        <v>435</v>
      </c>
      <c r="E2383" s="20">
        <v>134</v>
      </c>
      <c r="F2383" s="20">
        <v>2017</v>
      </c>
      <c r="G2383" s="20">
        <v>2</v>
      </c>
      <c r="H2383" s="20" t="s">
        <v>212</v>
      </c>
      <c r="I2383" s="20" t="s">
        <v>44</v>
      </c>
      <c r="J2383" s="20">
        <v>6</v>
      </c>
      <c r="K2383" s="35">
        <v>3447259</v>
      </c>
      <c r="L2383" s="35">
        <v>28226</v>
      </c>
      <c r="M2383" s="35">
        <v>28226</v>
      </c>
      <c r="N2383" s="35"/>
      <c r="O2383" s="35">
        <v>5244142</v>
      </c>
      <c r="P2383" s="35">
        <v>6505422</v>
      </c>
      <c r="Q2383" s="35">
        <v>719589</v>
      </c>
      <c r="R2383" s="35">
        <v>2815770</v>
      </c>
    </row>
    <row r="2384" spans="1:18" ht="13.5" customHeight="1">
      <c r="A2384" s="20">
        <v>2380</v>
      </c>
      <c r="B2384" s="45" t="s">
        <v>286</v>
      </c>
      <c r="C2384" s="44" t="s">
        <v>79</v>
      </c>
      <c r="D2384" s="45" t="s">
        <v>435</v>
      </c>
      <c r="E2384" s="20">
        <v>134</v>
      </c>
      <c r="F2384" s="20">
        <v>2017</v>
      </c>
      <c r="G2384" s="20">
        <v>3</v>
      </c>
      <c r="H2384" s="20" t="s">
        <v>213</v>
      </c>
      <c r="I2384" s="20" t="s">
        <v>51</v>
      </c>
      <c r="J2384" s="20">
        <v>9</v>
      </c>
      <c r="K2384" s="35">
        <v>4981932</v>
      </c>
      <c r="L2384" s="35">
        <v>42366</v>
      </c>
      <c r="M2384" s="35">
        <v>42366</v>
      </c>
      <c r="N2384" s="35"/>
      <c r="O2384" s="35">
        <v>5237268</v>
      </c>
      <c r="P2384" s="35">
        <v>6528015</v>
      </c>
      <c r="Q2384" s="35">
        <v>728042</v>
      </c>
      <c r="R2384" s="35">
        <v>2815770</v>
      </c>
    </row>
    <row r="2385" spans="1:18" ht="13.5" customHeight="1">
      <c r="A2385" s="20">
        <v>2381</v>
      </c>
      <c r="B2385" s="45" t="s">
        <v>286</v>
      </c>
      <c r="C2385" s="44" t="s">
        <v>79</v>
      </c>
      <c r="D2385" s="45" t="s">
        <v>435</v>
      </c>
      <c r="E2385" s="20">
        <v>134</v>
      </c>
      <c r="F2385" s="20">
        <v>2017</v>
      </c>
      <c r="G2385" s="20">
        <v>4</v>
      </c>
      <c r="H2385" s="20" t="s">
        <v>211</v>
      </c>
      <c r="I2385" s="20" t="s">
        <v>46</v>
      </c>
      <c r="J2385" s="20">
        <v>12</v>
      </c>
      <c r="K2385" s="35">
        <v>6599143</v>
      </c>
      <c r="L2385" s="35">
        <v>31119</v>
      </c>
      <c r="M2385" s="35">
        <v>62639</v>
      </c>
      <c r="N2385" s="35"/>
      <c r="O2385" s="35">
        <v>5159292</v>
      </c>
      <c r="P2385" s="35">
        <v>6527272</v>
      </c>
      <c r="Q2385" s="35">
        <v>707027</v>
      </c>
      <c r="R2385" s="35">
        <v>2815770</v>
      </c>
    </row>
    <row r="2386" spans="1:18" ht="13.5" customHeight="1">
      <c r="A2386" s="20">
        <v>2382</v>
      </c>
      <c r="B2386" s="45" t="s">
        <v>286</v>
      </c>
      <c r="C2386" s="44" t="s">
        <v>79</v>
      </c>
      <c r="D2386" s="45" t="s">
        <v>435</v>
      </c>
      <c r="E2386" s="20">
        <v>134</v>
      </c>
      <c r="F2386" s="20">
        <v>2018</v>
      </c>
      <c r="G2386" s="20">
        <v>1</v>
      </c>
      <c r="H2386" s="20" t="s">
        <v>257</v>
      </c>
      <c r="I2386" s="20" t="s">
        <v>43</v>
      </c>
      <c r="J2386" s="20">
        <v>3</v>
      </c>
      <c r="K2386" s="35">
        <v>1014963</v>
      </c>
      <c r="L2386" s="35">
        <v>-8265</v>
      </c>
      <c r="M2386" s="35">
        <v>-8265</v>
      </c>
      <c r="N2386" s="35"/>
      <c r="O2386" s="35">
        <v>5137554</v>
      </c>
      <c r="P2386" s="35">
        <v>6520077</v>
      </c>
      <c r="Q2386" s="35">
        <v>708097</v>
      </c>
      <c r="R2386" s="35">
        <v>2815770</v>
      </c>
    </row>
    <row r="2387" spans="1:18" ht="13.5" customHeight="1">
      <c r="A2387" s="20">
        <v>2383</v>
      </c>
      <c r="B2387" s="45" t="s">
        <v>286</v>
      </c>
      <c r="C2387" s="21" t="s">
        <v>79</v>
      </c>
      <c r="D2387" s="45" t="s">
        <v>435</v>
      </c>
      <c r="E2387" s="20">
        <v>134</v>
      </c>
      <c r="F2387" s="20">
        <v>2018</v>
      </c>
      <c r="G2387" s="20">
        <v>2</v>
      </c>
      <c r="H2387" s="20" t="s">
        <v>264</v>
      </c>
      <c r="I2387" s="20" t="s">
        <v>44</v>
      </c>
      <c r="J2387" s="20">
        <f>G2387*3</f>
        <v>6</v>
      </c>
      <c r="K2387" s="37">
        <v>2164952</v>
      </c>
      <c r="L2387" s="37">
        <v>-19301</v>
      </c>
      <c r="M2387" s="37">
        <v>-19301</v>
      </c>
      <c r="N2387" s="37"/>
      <c r="O2387" s="37">
        <v>5115820</v>
      </c>
      <c r="P2387" s="37">
        <v>6517811</v>
      </c>
      <c r="Q2387" s="37">
        <v>716866</v>
      </c>
      <c r="R2387" s="37">
        <v>2815770</v>
      </c>
    </row>
    <row r="2388" spans="1:18" ht="13.5" customHeight="1">
      <c r="A2388" s="20">
        <v>2384</v>
      </c>
      <c r="B2388" s="45" t="s">
        <v>286</v>
      </c>
      <c r="C2388" s="21" t="s">
        <v>79</v>
      </c>
      <c r="D2388" s="45" t="s">
        <v>435</v>
      </c>
      <c r="E2388" s="20">
        <v>134</v>
      </c>
      <c r="F2388" s="20">
        <v>2018</v>
      </c>
      <c r="G2388" s="20">
        <v>3</v>
      </c>
      <c r="H2388" s="20" t="s">
        <v>256</v>
      </c>
      <c r="I2388" s="20" t="s">
        <v>51</v>
      </c>
      <c r="J2388" s="20">
        <f>G2388*3</f>
        <v>9</v>
      </c>
      <c r="K2388" s="37">
        <v>3213346</v>
      </c>
      <c r="L2388" s="37">
        <v>-36178</v>
      </c>
      <c r="M2388" s="37">
        <v>-36178</v>
      </c>
      <c r="N2388" s="37"/>
      <c r="O2388" s="37">
        <v>5094078</v>
      </c>
      <c r="P2388" s="37">
        <v>6508377</v>
      </c>
      <c r="Q2388" s="37">
        <v>724309</v>
      </c>
      <c r="R2388" s="37">
        <v>2815770</v>
      </c>
    </row>
    <row r="2389" spans="1:18" ht="13.5" customHeight="1">
      <c r="A2389" s="20">
        <v>2385</v>
      </c>
      <c r="B2389" s="45" t="s">
        <v>286</v>
      </c>
      <c r="C2389" s="21" t="s">
        <v>79</v>
      </c>
      <c r="D2389" s="45" t="s">
        <v>435</v>
      </c>
      <c r="E2389" s="20">
        <v>134</v>
      </c>
      <c r="F2389" s="20">
        <v>2018</v>
      </c>
      <c r="G2389" s="20">
        <v>4</v>
      </c>
      <c r="H2389" s="20" t="s">
        <v>265</v>
      </c>
      <c r="I2389" s="20" t="s">
        <v>46</v>
      </c>
      <c r="J2389" s="20">
        <v>12</v>
      </c>
      <c r="K2389" s="37">
        <v>4334594</v>
      </c>
      <c r="L2389" s="37">
        <v>-118195</v>
      </c>
      <c r="M2389" s="37">
        <v>-152123</v>
      </c>
      <c r="N2389" s="37"/>
      <c r="O2389" s="37">
        <v>5071160</v>
      </c>
      <c r="P2389" s="37">
        <v>6437030</v>
      </c>
      <c r="Q2389" s="37">
        <v>768908</v>
      </c>
      <c r="R2389" s="37">
        <v>2815770</v>
      </c>
    </row>
    <row r="2390" spans="1:18" ht="13.5" customHeight="1">
      <c r="A2390" s="20">
        <v>2386</v>
      </c>
      <c r="B2390" s="45" t="s">
        <v>286</v>
      </c>
      <c r="C2390" s="21" t="s">
        <v>79</v>
      </c>
      <c r="D2390" s="45" t="s">
        <v>435</v>
      </c>
      <c r="E2390" s="20">
        <v>134</v>
      </c>
      <c r="F2390" s="20">
        <v>2019</v>
      </c>
      <c r="G2390" s="20">
        <v>1</v>
      </c>
      <c r="H2390" s="20" t="s">
        <v>277</v>
      </c>
      <c r="I2390" s="20" t="s">
        <v>43</v>
      </c>
      <c r="J2390" s="20">
        <v>3</v>
      </c>
      <c r="K2390" s="37">
        <v>1096166</v>
      </c>
      <c r="L2390" s="37">
        <v>-21823</v>
      </c>
      <c r="M2390" s="37">
        <v>-21823</v>
      </c>
      <c r="N2390" s="37"/>
      <c r="O2390" s="37">
        <v>5049577</v>
      </c>
      <c r="P2390" s="37">
        <v>6416175</v>
      </c>
      <c r="Q2390" s="37">
        <v>769876</v>
      </c>
      <c r="R2390" s="37">
        <v>2815770</v>
      </c>
    </row>
    <row r="2391" spans="1:18" ht="13.5" customHeight="1">
      <c r="A2391" s="20">
        <v>2387</v>
      </c>
      <c r="B2391" s="45" t="s">
        <v>286</v>
      </c>
      <c r="C2391" s="21" t="s">
        <v>79</v>
      </c>
      <c r="D2391" s="45" t="s">
        <v>435</v>
      </c>
      <c r="E2391" s="20">
        <v>134</v>
      </c>
      <c r="F2391" s="20">
        <v>2019</v>
      </c>
      <c r="G2391" s="20">
        <v>2</v>
      </c>
      <c r="H2391" s="20" t="s">
        <v>278</v>
      </c>
      <c r="I2391" s="20" t="s">
        <v>44</v>
      </c>
      <c r="J2391" s="20">
        <v>6</v>
      </c>
      <c r="K2391" s="37">
        <v>2115820</v>
      </c>
      <c r="L2391" s="37">
        <v>-39814</v>
      </c>
      <c r="M2391" s="37">
        <v>-39814</v>
      </c>
      <c r="N2391" s="37"/>
      <c r="O2391" s="37">
        <v>5027997</v>
      </c>
      <c r="P2391" s="37">
        <v>6398865</v>
      </c>
      <c r="Q2391" s="37">
        <v>770558</v>
      </c>
      <c r="R2391" s="37">
        <v>2815770</v>
      </c>
    </row>
    <row r="2392" spans="1:18" ht="13.5" customHeight="1">
      <c r="A2392" s="20">
        <v>2388</v>
      </c>
      <c r="B2392" s="45" t="s">
        <v>286</v>
      </c>
      <c r="C2392" s="21" t="s">
        <v>79</v>
      </c>
      <c r="D2392" s="45" t="s">
        <v>435</v>
      </c>
      <c r="E2392" s="20">
        <v>134</v>
      </c>
      <c r="F2392" s="20">
        <v>2019</v>
      </c>
      <c r="G2392" s="20">
        <v>3</v>
      </c>
      <c r="H2392" s="20" t="s">
        <v>279</v>
      </c>
      <c r="I2392" s="20" t="s">
        <v>51</v>
      </c>
      <c r="J2392" s="20">
        <v>9</v>
      </c>
      <c r="K2392" s="37">
        <v>3178188</v>
      </c>
      <c r="L2392" s="37">
        <v>-61586</v>
      </c>
      <c r="M2392" s="37">
        <v>-61586</v>
      </c>
      <c r="N2392" s="37"/>
      <c r="O2392" s="37">
        <v>5006409</v>
      </c>
      <c r="P2392" s="37">
        <v>6378801</v>
      </c>
      <c r="Q2392" s="37">
        <v>772266</v>
      </c>
      <c r="R2392" s="37">
        <v>2815770</v>
      </c>
    </row>
    <row r="2393" spans="1:18" ht="13.5" customHeight="1">
      <c r="A2393" s="20">
        <v>2389</v>
      </c>
      <c r="B2393" s="45" t="s">
        <v>286</v>
      </c>
      <c r="C2393" s="21" t="s">
        <v>79</v>
      </c>
      <c r="D2393" s="45" t="s">
        <v>435</v>
      </c>
      <c r="E2393" s="20">
        <v>134</v>
      </c>
      <c r="F2393" s="20">
        <v>2019</v>
      </c>
      <c r="G2393" s="20">
        <v>4</v>
      </c>
      <c r="H2393" s="20" t="s">
        <v>281</v>
      </c>
      <c r="I2393" s="20" t="s">
        <v>46</v>
      </c>
      <c r="J2393" s="20">
        <v>12</v>
      </c>
      <c r="K2393" s="37">
        <v>4320806</v>
      </c>
      <c r="L2393" s="37">
        <v>-79524</v>
      </c>
      <c r="M2393" s="37">
        <v>-79524</v>
      </c>
      <c r="N2393" s="37">
        <v>-79524</v>
      </c>
      <c r="O2393" s="37">
        <v>4984832</v>
      </c>
      <c r="P2393" s="37">
        <v>6356900</v>
      </c>
      <c r="Q2393" s="37">
        <v>768302</v>
      </c>
      <c r="R2393" s="37">
        <v>2815770</v>
      </c>
    </row>
    <row r="2394" spans="1:18" ht="13.5" customHeight="1">
      <c r="A2394" s="20">
        <v>2390</v>
      </c>
      <c r="B2394" s="45" t="s">
        <v>286</v>
      </c>
      <c r="C2394" s="21" t="s">
        <v>79</v>
      </c>
      <c r="D2394" s="45" t="s">
        <v>435</v>
      </c>
      <c r="E2394" s="20">
        <v>134</v>
      </c>
      <c r="F2394" s="46">
        <v>2020</v>
      </c>
      <c r="G2394" s="46">
        <v>1</v>
      </c>
      <c r="H2394" s="47" t="s">
        <v>309</v>
      </c>
      <c r="I2394" s="47" t="s">
        <v>43</v>
      </c>
      <c r="J2394" s="46">
        <v>3</v>
      </c>
      <c r="K2394" s="37"/>
      <c r="L2394" s="37">
        <v>-7325</v>
      </c>
      <c r="M2394" s="37">
        <v>-7325</v>
      </c>
      <c r="N2394" s="37">
        <v>-7325</v>
      </c>
      <c r="O2394" s="37">
        <v>2189761</v>
      </c>
      <c r="P2394" s="37">
        <v>3567559</v>
      </c>
      <c r="Q2394" s="37">
        <v>796021</v>
      </c>
      <c r="R2394" s="37">
        <v>2815770</v>
      </c>
    </row>
    <row r="2395" spans="1:18" ht="13.5" customHeight="1">
      <c r="A2395" s="20">
        <v>2391</v>
      </c>
      <c r="B2395" s="45" t="s">
        <v>286</v>
      </c>
      <c r="C2395" s="21" t="s">
        <v>79</v>
      </c>
      <c r="D2395" s="45" t="s">
        <v>435</v>
      </c>
      <c r="E2395" s="20">
        <v>134</v>
      </c>
      <c r="F2395" s="46">
        <v>2020</v>
      </c>
      <c r="G2395" s="46">
        <v>2</v>
      </c>
      <c r="H2395" s="47" t="s">
        <v>310</v>
      </c>
      <c r="I2395" s="47" t="s">
        <v>44</v>
      </c>
      <c r="J2395" s="46">
        <v>6</v>
      </c>
      <c r="K2395" s="37"/>
      <c r="L2395" s="37">
        <v>-2574</v>
      </c>
      <c r="M2395" s="37">
        <v>-2574</v>
      </c>
      <c r="N2395" s="37"/>
      <c r="O2395" s="37">
        <v>2176574</v>
      </c>
      <c r="P2395" s="37">
        <v>3569537</v>
      </c>
      <c r="Q2395" s="37">
        <v>793284</v>
      </c>
      <c r="R2395" s="37">
        <v>2815770</v>
      </c>
    </row>
    <row r="2396" spans="1:18" ht="13.5" customHeight="1">
      <c r="A2396" s="20">
        <v>2392</v>
      </c>
      <c r="B2396" s="45" t="s">
        <v>286</v>
      </c>
      <c r="C2396" s="21" t="s">
        <v>79</v>
      </c>
      <c r="D2396" s="45" t="s">
        <v>435</v>
      </c>
      <c r="E2396" s="20">
        <v>134</v>
      </c>
      <c r="F2396" s="46">
        <v>2020</v>
      </c>
      <c r="G2396" s="46">
        <v>3</v>
      </c>
      <c r="H2396" s="47" t="s">
        <v>311</v>
      </c>
      <c r="I2396" s="47" t="s">
        <v>51</v>
      </c>
      <c r="J2396" s="46">
        <v>9</v>
      </c>
      <c r="K2396" s="37"/>
      <c r="L2396" s="37">
        <v>-16814</v>
      </c>
      <c r="M2396" s="37">
        <v>-16814</v>
      </c>
      <c r="N2396" s="37">
        <v>-16814</v>
      </c>
      <c r="O2396" s="37">
        <v>2163388</v>
      </c>
      <c r="P2396" s="37">
        <v>3546898</v>
      </c>
      <c r="Q2396" s="37">
        <v>784849</v>
      </c>
      <c r="R2396" s="37">
        <v>2815770</v>
      </c>
    </row>
    <row r="2397" spans="1:18" ht="13.5" customHeight="1">
      <c r="A2397" s="20">
        <v>2393</v>
      </c>
      <c r="B2397" s="45" t="s">
        <v>290</v>
      </c>
      <c r="C2397" s="44" t="s">
        <v>233</v>
      </c>
      <c r="D2397" s="45" t="s">
        <v>436</v>
      </c>
      <c r="E2397" s="20">
        <v>135</v>
      </c>
      <c r="F2397" s="20">
        <v>2015</v>
      </c>
      <c r="G2397" s="20">
        <v>1</v>
      </c>
      <c r="H2397" s="20" t="s">
        <v>202</v>
      </c>
      <c r="I2397" s="20" t="s">
        <v>43</v>
      </c>
      <c r="J2397" s="20">
        <v>3</v>
      </c>
      <c r="K2397" s="35">
        <v>25562000</v>
      </c>
      <c r="L2397" s="35">
        <v>4826000</v>
      </c>
      <c r="M2397" s="35">
        <v>4870000</v>
      </c>
      <c r="N2397" s="35">
        <v>20846000</v>
      </c>
      <c r="O2397" s="35">
        <v>239570000</v>
      </c>
      <c r="P2397" s="35">
        <v>530832000</v>
      </c>
      <c r="Q2397" s="35">
        <v>285654000</v>
      </c>
      <c r="R2397" s="35">
        <v>277000</v>
      </c>
    </row>
    <row r="2398" spans="1:18" ht="13.5" customHeight="1">
      <c r="A2398" s="20">
        <v>2394</v>
      </c>
      <c r="B2398" s="45" t="s">
        <v>290</v>
      </c>
      <c r="C2398" s="44" t="s">
        <v>233</v>
      </c>
      <c r="D2398" s="45" t="s">
        <v>436</v>
      </c>
      <c r="E2398" s="20">
        <v>135</v>
      </c>
      <c r="F2398" s="20">
        <v>2015</v>
      </c>
      <c r="G2398" s="20">
        <v>2</v>
      </c>
      <c r="H2398" s="20" t="s">
        <v>203</v>
      </c>
      <c r="I2398" s="20" t="s">
        <v>44</v>
      </c>
      <c r="J2398" s="20">
        <v>6</v>
      </c>
      <c r="K2398" s="35">
        <v>48761000</v>
      </c>
      <c r="L2398" s="35">
        <v>8126000</v>
      </c>
      <c r="M2398" s="35">
        <v>8169000</v>
      </c>
      <c r="N2398" s="35">
        <v>25082000</v>
      </c>
      <c r="O2398" s="35">
        <v>242489000</v>
      </c>
      <c r="P2398" s="35">
        <v>535668000</v>
      </c>
      <c r="Q2398" s="35">
        <v>296100000</v>
      </c>
      <c r="R2398" s="35">
        <v>277000</v>
      </c>
    </row>
    <row r="2399" spans="1:18" ht="13.5" customHeight="1">
      <c r="A2399" s="20">
        <v>2395</v>
      </c>
      <c r="B2399" s="45" t="s">
        <v>290</v>
      </c>
      <c r="C2399" s="44" t="s">
        <v>233</v>
      </c>
      <c r="D2399" s="45" t="s">
        <v>436</v>
      </c>
      <c r="E2399" s="20">
        <v>135</v>
      </c>
      <c r="F2399" s="20">
        <v>2015</v>
      </c>
      <c r="G2399" s="20">
        <v>3</v>
      </c>
      <c r="H2399" s="20" t="s">
        <v>204</v>
      </c>
      <c r="I2399" s="20" t="s">
        <v>51</v>
      </c>
      <c r="J2399" s="20">
        <v>9</v>
      </c>
      <c r="K2399" s="35">
        <v>83004000</v>
      </c>
      <c r="L2399" s="35">
        <v>13536000</v>
      </c>
      <c r="M2399" s="35">
        <v>13579000</v>
      </c>
      <c r="N2399" s="35">
        <v>30962000</v>
      </c>
      <c r="O2399" s="35">
        <v>243332000</v>
      </c>
      <c r="P2399" s="35">
        <v>524852000</v>
      </c>
      <c r="Q2399" s="35">
        <v>279458000</v>
      </c>
      <c r="R2399" s="35">
        <v>277000</v>
      </c>
    </row>
    <row r="2400" spans="1:18" ht="13.5" customHeight="1">
      <c r="A2400" s="20">
        <v>2396</v>
      </c>
      <c r="B2400" s="45" t="s">
        <v>290</v>
      </c>
      <c r="C2400" s="44" t="s">
        <v>233</v>
      </c>
      <c r="D2400" s="45" t="s">
        <v>436</v>
      </c>
      <c r="E2400" s="20">
        <v>135</v>
      </c>
      <c r="F2400" s="20">
        <v>2015</v>
      </c>
      <c r="G2400" s="20">
        <v>4</v>
      </c>
      <c r="H2400" s="20" t="s">
        <v>205</v>
      </c>
      <c r="I2400" s="20" t="s">
        <v>46</v>
      </c>
      <c r="J2400" s="20">
        <v>12</v>
      </c>
      <c r="K2400" s="35">
        <v>112972000</v>
      </c>
      <c r="L2400" s="35">
        <v>17243000</v>
      </c>
      <c r="M2400" s="35">
        <v>12991000</v>
      </c>
      <c r="N2400" s="35">
        <v>33531000</v>
      </c>
      <c r="O2400" s="35">
        <v>288029000</v>
      </c>
      <c r="P2400" s="35">
        <v>545197000</v>
      </c>
      <c r="Q2400" s="35">
        <v>264221000</v>
      </c>
      <c r="R2400" s="35">
        <v>282000</v>
      </c>
    </row>
    <row r="2401" spans="1:18" ht="13.5" customHeight="1">
      <c r="A2401" s="20">
        <v>2397</v>
      </c>
      <c r="B2401" s="45" t="s">
        <v>290</v>
      </c>
      <c r="C2401" s="44" t="s">
        <v>233</v>
      </c>
      <c r="D2401" s="45" t="s">
        <v>436</v>
      </c>
      <c r="E2401" s="20">
        <v>135</v>
      </c>
      <c r="F2401" s="20">
        <v>2016</v>
      </c>
      <c r="G2401" s="20">
        <v>1</v>
      </c>
      <c r="H2401" s="20" t="s">
        <v>206</v>
      </c>
      <c r="I2401" s="20" t="s">
        <v>43</v>
      </c>
      <c r="J2401" s="20">
        <v>3</v>
      </c>
      <c r="K2401" s="35">
        <v>16585000</v>
      </c>
      <c r="L2401" s="35">
        <v>-2979000</v>
      </c>
      <c r="M2401" s="35">
        <v>-4480000</v>
      </c>
      <c r="N2401" s="35">
        <v>-5010000</v>
      </c>
      <c r="O2401" s="35">
        <v>375870000</v>
      </c>
      <c r="P2401" s="35">
        <v>664676000</v>
      </c>
      <c r="Q2401" s="35">
        <v>288303000</v>
      </c>
      <c r="R2401" s="35">
        <v>282000</v>
      </c>
    </row>
    <row r="2402" spans="1:18" ht="13.5" customHeight="1">
      <c r="A2402" s="20">
        <v>2398</v>
      </c>
      <c r="B2402" s="45" t="s">
        <v>290</v>
      </c>
      <c r="C2402" s="44" t="s">
        <v>233</v>
      </c>
      <c r="D2402" s="45" t="s">
        <v>436</v>
      </c>
      <c r="E2402" s="20">
        <v>135</v>
      </c>
      <c r="F2402" s="20">
        <v>2016</v>
      </c>
      <c r="G2402" s="20">
        <v>2</v>
      </c>
      <c r="H2402" s="20" t="s">
        <v>207</v>
      </c>
      <c r="I2402" s="20" t="s">
        <v>44</v>
      </c>
      <c r="J2402" s="20">
        <v>6</v>
      </c>
      <c r="K2402" s="35">
        <v>31576000</v>
      </c>
      <c r="L2402" s="35">
        <v>-12193000</v>
      </c>
      <c r="M2402" s="35">
        <v>-12808000</v>
      </c>
      <c r="N2402" s="35">
        <v>100446000</v>
      </c>
      <c r="O2402" s="35">
        <v>405231000</v>
      </c>
      <c r="P2402" s="35">
        <v>703793000</v>
      </c>
      <c r="Q2402" s="35">
        <v>327114000</v>
      </c>
      <c r="R2402" s="35">
        <v>282000</v>
      </c>
    </row>
    <row r="2403" spans="1:18" ht="13.5" customHeight="1">
      <c r="A2403" s="20">
        <v>2399</v>
      </c>
      <c r="B2403" s="45" t="s">
        <v>290</v>
      </c>
      <c r="C2403" s="44" t="s">
        <v>233</v>
      </c>
      <c r="D2403" s="45" t="s">
        <v>436</v>
      </c>
      <c r="E2403" s="20">
        <v>135</v>
      </c>
      <c r="F2403" s="20">
        <v>2016</v>
      </c>
      <c r="G2403" s="20">
        <v>3</v>
      </c>
      <c r="H2403" s="20" t="s">
        <v>208</v>
      </c>
      <c r="I2403" s="20" t="s">
        <v>51</v>
      </c>
      <c r="J2403" s="20">
        <v>9</v>
      </c>
      <c r="K2403" s="35">
        <v>49943000</v>
      </c>
      <c r="L2403" s="35">
        <v>-21464000</v>
      </c>
      <c r="M2403" s="35">
        <v>-24079000</v>
      </c>
      <c r="N2403" s="35">
        <v>117559000</v>
      </c>
      <c r="O2403" s="35">
        <v>438536000</v>
      </c>
      <c r="P2403" s="35">
        <v>709165000</v>
      </c>
      <c r="Q2403" s="35">
        <v>314723000</v>
      </c>
      <c r="R2403" s="35">
        <v>282000</v>
      </c>
    </row>
    <row r="2404" spans="1:18" ht="13.5" customHeight="1">
      <c r="A2404" s="20">
        <v>2400</v>
      </c>
      <c r="B2404" s="45" t="s">
        <v>290</v>
      </c>
      <c r="C2404" s="44" t="s">
        <v>233</v>
      </c>
      <c r="D2404" s="45" t="s">
        <v>436</v>
      </c>
      <c r="E2404" s="20">
        <v>135</v>
      </c>
      <c r="F2404" s="20">
        <v>2016</v>
      </c>
      <c r="G2404" s="20">
        <v>4</v>
      </c>
      <c r="H2404" s="20" t="s">
        <v>209</v>
      </c>
      <c r="I2404" s="20" t="s">
        <v>46</v>
      </c>
      <c r="J2404" s="20">
        <v>12</v>
      </c>
      <c r="K2404" s="35">
        <v>63384000</v>
      </c>
      <c r="L2404" s="35">
        <v>-47419000</v>
      </c>
      <c r="M2404" s="35">
        <v>-45384000</v>
      </c>
      <c r="N2404" s="35">
        <v>99036000</v>
      </c>
      <c r="O2404" s="35">
        <v>375872000</v>
      </c>
      <c r="P2404" s="35">
        <v>664676000</v>
      </c>
      <c r="Q2404" s="35">
        <v>288303000</v>
      </c>
      <c r="R2404" s="35">
        <v>282000</v>
      </c>
    </row>
    <row r="2405" spans="1:18" ht="13.5" customHeight="1">
      <c r="A2405" s="20">
        <v>2401</v>
      </c>
      <c r="B2405" s="45" t="s">
        <v>290</v>
      </c>
      <c r="C2405" s="44" t="s">
        <v>233</v>
      </c>
      <c r="D2405" s="45" t="s">
        <v>436</v>
      </c>
      <c r="E2405" s="20">
        <v>135</v>
      </c>
      <c r="F2405" s="20">
        <v>2017</v>
      </c>
      <c r="G2405" s="20">
        <v>1</v>
      </c>
      <c r="H2405" s="20" t="s">
        <v>210</v>
      </c>
      <c r="I2405" s="20" t="s">
        <v>43</v>
      </c>
      <c r="J2405" s="20">
        <v>3</v>
      </c>
      <c r="K2405" s="35">
        <v>14474000</v>
      </c>
      <c r="L2405" s="35">
        <v>-5605000</v>
      </c>
      <c r="M2405" s="35">
        <v>-5855000</v>
      </c>
      <c r="N2405" s="35">
        <v>-3403000</v>
      </c>
      <c r="O2405" s="35">
        <v>376103000</v>
      </c>
      <c r="P2405" s="35">
        <v>665592000</v>
      </c>
      <c r="Q2405" s="35">
        <v>292221000</v>
      </c>
      <c r="R2405" s="35">
        <v>282000</v>
      </c>
    </row>
    <row r="2406" spans="1:18" ht="13.5" customHeight="1">
      <c r="A2406" s="20">
        <v>2402</v>
      </c>
      <c r="B2406" s="45" t="s">
        <v>290</v>
      </c>
      <c r="C2406" s="44" t="s">
        <v>233</v>
      </c>
      <c r="D2406" s="45" t="s">
        <v>436</v>
      </c>
      <c r="E2406" s="20">
        <v>135</v>
      </c>
      <c r="F2406" s="20">
        <v>2017</v>
      </c>
      <c r="G2406" s="20">
        <v>2</v>
      </c>
      <c r="H2406" s="20" t="s">
        <v>212</v>
      </c>
      <c r="I2406" s="20" t="s">
        <v>44</v>
      </c>
      <c r="J2406" s="20">
        <v>6</v>
      </c>
      <c r="K2406" s="35">
        <v>40317000</v>
      </c>
      <c r="L2406" s="35">
        <v>-8090000</v>
      </c>
      <c r="M2406" s="35">
        <v>-8432000</v>
      </c>
      <c r="N2406" s="35">
        <v>-7383000</v>
      </c>
      <c r="O2406" s="35">
        <v>370855000</v>
      </c>
      <c r="P2406" s="35">
        <v>676930000</v>
      </c>
      <c r="Q2406" s="35">
        <v>307122000</v>
      </c>
      <c r="R2406" s="35">
        <v>282000</v>
      </c>
    </row>
    <row r="2407" spans="1:18" ht="13.5" customHeight="1">
      <c r="A2407" s="20">
        <v>2403</v>
      </c>
      <c r="B2407" s="45" t="s">
        <v>290</v>
      </c>
      <c r="C2407" s="44" t="s">
        <v>233</v>
      </c>
      <c r="D2407" s="45" t="s">
        <v>436</v>
      </c>
      <c r="E2407" s="20">
        <v>135</v>
      </c>
      <c r="F2407" s="20">
        <v>2017</v>
      </c>
      <c r="G2407" s="20">
        <v>3</v>
      </c>
      <c r="H2407" s="20" t="s">
        <v>213</v>
      </c>
      <c r="I2407" s="20" t="s">
        <v>51</v>
      </c>
      <c r="J2407" s="20">
        <v>9</v>
      </c>
      <c r="K2407" s="35">
        <v>85190000</v>
      </c>
      <c r="L2407" s="35">
        <v>-760000</v>
      </c>
      <c r="M2407" s="35">
        <v>-1620000</v>
      </c>
      <c r="N2407" s="35">
        <v>-688000</v>
      </c>
      <c r="O2407" s="35">
        <v>366076000</v>
      </c>
      <c r="P2407" s="35">
        <v>675086000</v>
      </c>
      <c r="Q2407" s="35">
        <v>298175000</v>
      </c>
      <c r="R2407" s="35">
        <v>283000</v>
      </c>
    </row>
    <row r="2408" spans="1:18" ht="13.5" customHeight="1">
      <c r="A2408" s="20">
        <v>2404</v>
      </c>
      <c r="B2408" s="45" t="s">
        <v>290</v>
      </c>
      <c r="C2408" s="44" t="s">
        <v>233</v>
      </c>
      <c r="D2408" s="45" t="s">
        <v>436</v>
      </c>
      <c r="E2408" s="20">
        <v>135</v>
      </c>
      <c r="F2408" s="20">
        <v>2017</v>
      </c>
      <c r="G2408" s="20">
        <v>4</v>
      </c>
      <c r="H2408" s="20" t="s">
        <v>211</v>
      </c>
      <c r="I2408" s="20" t="s">
        <v>46</v>
      </c>
      <c r="J2408" s="20">
        <v>12</v>
      </c>
      <c r="K2408" s="35">
        <v>127655000</v>
      </c>
      <c r="L2408" s="35">
        <v>28759000</v>
      </c>
      <c r="M2408" s="35">
        <v>96416000</v>
      </c>
      <c r="N2408" s="35">
        <v>97429000</v>
      </c>
      <c r="O2408" s="35">
        <v>394930000</v>
      </c>
      <c r="P2408" s="35">
        <v>799553000</v>
      </c>
      <c r="Q2408" s="35">
        <v>339907000</v>
      </c>
      <c r="R2408" s="35">
        <v>283000</v>
      </c>
    </row>
    <row r="2409" spans="1:18" ht="13.5" customHeight="1">
      <c r="A2409" s="20">
        <v>2405</v>
      </c>
      <c r="B2409" s="45" t="s">
        <v>290</v>
      </c>
      <c r="C2409" s="44" t="s">
        <v>233</v>
      </c>
      <c r="D2409" s="45" t="s">
        <v>436</v>
      </c>
      <c r="E2409" s="20">
        <v>135</v>
      </c>
      <c r="F2409" s="20">
        <v>2018</v>
      </c>
      <c r="G2409" s="20">
        <v>1</v>
      </c>
      <c r="H2409" s="20" t="s">
        <v>257</v>
      </c>
      <c r="I2409" s="20" t="s">
        <v>43</v>
      </c>
      <c r="J2409" s="20">
        <v>3</v>
      </c>
      <c r="K2409" s="35">
        <v>55236000</v>
      </c>
      <c r="L2409" s="35">
        <v>17987000</v>
      </c>
      <c r="M2409" s="35">
        <v>6287000</v>
      </c>
      <c r="N2409" s="35">
        <v>6514000</v>
      </c>
      <c r="O2409" s="35">
        <v>385871000</v>
      </c>
      <c r="P2409" s="35">
        <v>747076000</v>
      </c>
      <c r="Q2409" s="35">
        <v>282096000</v>
      </c>
      <c r="R2409" s="35">
        <v>296000</v>
      </c>
    </row>
    <row r="2410" spans="1:18" ht="13.5" customHeight="1">
      <c r="A2410" s="20">
        <v>2406</v>
      </c>
      <c r="B2410" s="45" t="s">
        <v>290</v>
      </c>
      <c r="C2410" s="21" t="s">
        <v>233</v>
      </c>
      <c r="D2410" s="45" t="s">
        <v>436</v>
      </c>
      <c r="E2410" s="20">
        <v>135</v>
      </c>
      <c r="F2410" s="20">
        <v>2018</v>
      </c>
      <c r="G2410" s="20">
        <v>2</v>
      </c>
      <c r="H2410" s="20" t="s">
        <v>264</v>
      </c>
      <c r="I2410" s="20" t="s">
        <v>44</v>
      </c>
      <c r="J2410" s="20">
        <f>G2410*3</f>
        <v>6</v>
      </c>
      <c r="K2410" s="37">
        <v>104794000</v>
      </c>
      <c r="L2410" s="37">
        <v>37099000</v>
      </c>
      <c r="M2410" s="37">
        <v>14844000</v>
      </c>
      <c r="N2410" s="37">
        <v>14997000</v>
      </c>
      <c r="O2410" s="37">
        <v>382066000</v>
      </c>
      <c r="P2410" s="37">
        <v>756048000</v>
      </c>
      <c r="Q2410" s="37">
        <v>290573000</v>
      </c>
      <c r="R2410" s="37">
        <v>296000</v>
      </c>
    </row>
    <row r="2411" spans="1:18" ht="13.5" customHeight="1">
      <c r="A2411" s="20">
        <v>2407</v>
      </c>
      <c r="B2411" s="45" t="s">
        <v>290</v>
      </c>
      <c r="C2411" s="21" t="s">
        <v>233</v>
      </c>
      <c r="D2411" s="45" t="s">
        <v>436</v>
      </c>
      <c r="E2411" s="20">
        <v>135</v>
      </c>
      <c r="F2411" s="20">
        <v>2018</v>
      </c>
      <c r="G2411" s="20">
        <v>3</v>
      </c>
      <c r="H2411" s="20" t="s">
        <v>256</v>
      </c>
      <c r="I2411" s="20" t="s">
        <v>51</v>
      </c>
      <c r="J2411" s="20">
        <f>G2411*3</f>
        <v>9</v>
      </c>
      <c r="K2411" s="37">
        <v>173710000</v>
      </c>
      <c r="L2411" s="37">
        <v>65053000</v>
      </c>
      <c r="M2411" s="37">
        <v>27968000</v>
      </c>
      <c r="N2411" s="37">
        <v>28436000</v>
      </c>
      <c r="O2411" s="37">
        <v>375477000</v>
      </c>
      <c r="P2411" s="37">
        <v>774773000</v>
      </c>
      <c r="Q2411" s="37">
        <v>295069000</v>
      </c>
      <c r="R2411" s="37">
        <v>296000</v>
      </c>
    </row>
    <row r="2412" spans="1:18" ht="13.5" customHeight="1">
      <c r="A2412" s="20">
        <v>2408</v>
      </c>
      <c r="B2412" s="45" t="s">
        <v>290</v>
      </c>
      <c r="C2412" s="21" t="s">
        <v>233</v>
      </c>
      <c r="D2412" s="45" t="s">
        <v>436</v>
      </c>
      <c r="E2412" s="20">
        <v>135</v>
      </c>
      <c r="F2412" s="20">
        <v>2018</v>
      </c>
      <c r="G2412" s="20">
        <v>4</v>
      </c>
      <c r="H2412" s="20" t="s">
        <v>265</v>
      </c>
      <c r="I2412" s="20" t="s">
        <v>46</v>
      </c>
      <c r="J2412" s="20">
        <v>12</v>
      </c>
      <c r="K2412" s="37">
        <v>217174000</v>
      </c>
      <c r="L2412" s="37">
        <v>85429000</v>
      </c>
      <c r="M2412" s="37">
        <v>49681000</v>
      </c>
      <c r="N2412" s="37">
        <v>51805000</v>
      </c>
      <c r="O2412" s="37">
        <v>400760000</v>
      </c>
      <c r="P2412" s="37">
        <v>851986000</v>
      </c>
      <c r="Q2412" s="37">
        <v>325690000</v>
      </c>
      <c r="R2412" s="37">
        <v>286000</v>
      </c>
    </row>
    <row r="2413" spans="1:18" ht="13.5" customHeight="1">
      <c r="A2413" s="20">
        <v>2409</v>
      </c>
      <c r="B2413" s="45" t="s">
        <v>290</v>
      </c>
      <c r="C2413" s="21" t="s">
        <v>233</v>
      </c>
      <c r="D2413" s="45" t="s">
        <v>436</v>
      </c>
      <c r="E2413" s="20">
        <v>135</v>
      </c>
      <c r="F2413" s="20">
        <v>2019</v>
      </c>
      <c r="G2413" s="20">
        <v>1</v>
      </c>
      <c r="H2413" s="20" t="s">
        <v>277</v>
      </c>
      <c r="I2413" s="20" t="s">
        <v>43</v>
      </c>
      <c r="J2413" s="20">
        <v>3</v>
      </c>
      <c r="K2413" s="37">
        <v>48941000</v>
      </c>
      <c r="L2413" s="37">
        <v>5957000</v>
      </c>
      <c r="M2413" s="37">
        <v>10022000</v>
      </c>
      <c r="N2413" s="37">
        <v>9951000</v>
      </c>
      <c r="O2413" s="37">
        <v>398630000</v>
      </c>
      <c r="P2413" s="37">
        <v>792980000</v>
      </c>
      <c r="Q2413" s="37">
        <v>290752000</v>
      </c>
      <c r="R2413" s="37">
        <v>286000</v>
      </c>
    </row>
    <row r="2414" spans="1:18" ht="13.5" customHeight="1">
      <c r="A2414" s="20">
        <v>2410</v>
      </c>
      <c r="B2414" s="45" t="s">
        <v>290</v>
      </c>
      <c r="C2414" s="21" t="s">
        <v>233</v>
      </c>
      <c r="D2414" s="45" t="s">
        <v>436</v>
      </c>
      <c r="E2414" s="20">
        <v>135</v>
      </c>
      <c r="F2414" s="20">
        <v>2019</v>
      </c>
      <c r="G2414" s="20">
        <v>2</v>
      </c>
      <c r="H2414" s="20" t="s">
        <v>278</v>
      </c>
      <c r="I2414" s="20" t="s">
        <v>44</v>
      </c>
      <c r="J2414" s="20">
        <v>6</v>
      </c>
      <c r="K2414" s="37">
        <v>108970000</v>
      </c>
      <c r="L2414" s="37">
        <v>36956000</v>
      </c>
      <c r="M2414" s="37">
        <v>37496000</v>
      </c>
      <c r="N2414" s="37">
        <v>37780000</v>
      </c>
      <c r="O2414" s="37">
        <v>382353000</v>
      </c>
      <c r="P2414" s="37">
        <v>797848000</v>
      </c>
      <c r="Q2414" s="37">
        <v>276012000</v>
      </c>
      <c r="R2414" s="37">
        <v>286000</v>
      </c>
    </row>
    <row r="2415" spans="1:18" ht="13.5" customHeight="1">
      <c r="A2415" s="20">
        <v>2411</v>
      </c>
      <c r="B2415" s="45" t="s">
        <v>290</v>
      </c>
      <c r="C2415" s="21" t="s">
        <v>233</v>
      </c>
      <c r="D2415" s="45" t="s">
        <v>436</v>
      </c>
      <c r="E2415" s="20">
        <v>135</v>
      </c>
      <c r="F2415" s="20">
        <v>2019</v>
      </c>
      <c r="G2415" s="20">
        <v>3</v>
      </c>
      <c r="H2415" s="20" t="s">
        <v>279</v>
      </c>
      <c r="I2415" s="20" t="s">
        <v>51</v>
      </c>
      <c r="J2415" s="20">
        <v>9</v>
      </c>
      <c r="K2415" s="37">
        <v>151877000</v>
      </c>
      <c r="L2415" s="37">
        <v>56713000</v>
      </c>
      <c r="M2415" s="37">
        <v>56648000</v>
      </c>
      <c r="N2415" s="37">
        <v>56578000</v>
      </c>
      <c r="O2415" s="37">
        <v>386363000</v>
      </c>
      <c r="P2415" s="37">
        <v>780106000</v>
      </c>
      <c r="Q2415" s="37">
        <v>237944000</v>
      </c>
      <c r="R2415" s="37">
        <v>286000</v>
      </c>
    </row>
    <row r="2416" spans="1:18" ht="13.5" customHeight="1">
      <c r="A2416" s="20">
        <v>2412</v>
      </c>
      <c r="B2416" s="45" t="s">
        <v>290</v>
      </c>
      <c r="C2416" s="21" t="s">
        <v>233</v>
      </c>
      <c r="D2416" s="45" t="s">
        <v>436</v>
      </c>
      <c r="E2416" s="20">
        <v>135</v>
      </c>
      <c r="F2416" s="46">
        <v>2020</v>
      </c>
      <c r="G2416" s="46">
        <v>1</v>
      </c>
      <c r="H2416" s="47" t="s">
        <v>309</v>
      </c>
      <c r="I2416" s="47" t="s">
        <v>43</v>
      </c>
      <c r="J2416" s="46">
        <v>3</v>
      </c>
      <c r="K2416" s="37">
        <v>42408000</v>
      </c>
      <c r="L2416" s="37">
        <v>-31111000</v>
      </c>
      <c r="M2416" s="37">
        <v>-34627000</v>
      </c>
      <c r="N2416" s="37">
        <v>59284000</v>
      </c>
      <c r="O2416" s="37">
        <v>5686000</v>
      </c>
      <c r="P2416" s="37">
        <v>1109038</v>
      </c>
      <c r="Q2416" s="37">
        <v>495310000</v>
      </c>
      <c r="R2416" s="37">
        <v>289000</v>
      </c>
    </row>
    <row r="2417" spans="1:18" ht="13.5" customHeight="1">
      <c r="A2417" s="20">
        <v>2413</v>
      </c>
      <c r="B2417" s="45" t="s">
        <v>290</v>
      </c>
      <c r="C2417" s="21" t="s">
        <v>233</v>
      </c>
      <c r="D2417" s="45" t="s">
        <v>436</v>
      </c>
      <c r="E2417" s="20">
        <v>135</v>
      </c>
      <c r="F2417" s="46">
        <v>2020</v>
      </c>
      <c r="G2417" s="46">
        <v>2</v>
      </c>
      <c r="H2417" s="47" t="s">
        <v>310</v>
      </c>
      <c r="I2417" s="47" t="s">
        <v>44</v>
      </c>
      <c r="J2417" s="46">
        <v>6</v>
      </c>
      <c r="K2417" s="37">
        <v>80106000</v>
      </c>
      <c r="L2417" s="37">
        <v>-49838000</v>
      </c>
      <c r="M2417" s="37">
        <v>-37782000</v>
      </c>
      <c r="N2417" s="37">
        <v>-57853000</v>
      </c>
      <c r="O2417" s="37">
        <v>5078000</v>
      </c>
      <c r="P2417" s="37">
        <v>1098420</v>
      </c>
      <c r="Q2417" s="37">
        <v>495760000</v>
      </c>
      <c r="R2417" s="37">
        <v>293000</v>
      </c>
    </row>
    <row r="2418" spans="1:18" ht="13.5" customHeight="1">
      <c r="A2418" s="20">
        <v>2414</v>
      </c>
      <c r="B2418" s="45" t="s">
        <v>290</v>
      </c>
      <c r="C2418" s="21" t="s">
        <v>233</v>
      </c>
      <c r="D2418" s="45" t="s">
        <v>436</v>
      </c>
      <c r="E2418" s="20">
        <v>135</v>
      </c>
      <c r="F2418" s="46">
        <v>2020</v>
      </c>
      <c r="G2418" s="46">
        <v>3</v>
      </c>
      <c r="H2418" s="47" t="s">
        <v>311</v>
      </c>
      <c r="I2418" s="47" t="s">
        <v>51</v>
      </c>
      <c r="J2418" s="46">
        <v>9</v>
      </c>
      <c r="K2418" s="37">
        <v>135622000</v>
      </c>
      <c r="L2418" s="37">
        <v>-45487000</v>
      </c>
      <c r="M2418" s="37">
        <v>-33682000</v>
      </c>
      <c r="N2418" s="37">
        <v>-93782000</v>
      </c>
      <c r="O2418" s="37">
        <v>5178000</v>
      </c>
      <c r="P2418" s="37">
        <v>1099339</v>
      </c>
      <c r="Q2418" s="37">
        <v>459551000</v>
      </c>
      <c r="R2418" s="37">
        <v>293000</v>
      </c>
    </row>
    <row r="2419" spans="1:18" ht="13.5" customHeight="1">
      <c r="A2419" s="20">
        <v>2415</v>
      </c>
      <c r="B2419" s="45" t="s">
        <v>301</v>
      </c>
      <c r="C2419" s="44" t="s">
        <v>255</v>
      </c>
      <c r="D2419" s="45" t="s">
        <v>437</v>
      </c>
      <c r="E2419" s="20">
        <v>136</v>
      </c>
      <c r="F2419" s="20">
        <v>2017</v>
      </c>
      <c r="G2419" s="20">
        <v>1</v>
      </c>
      <c r="H2419" s="20" t="s">
        <v>210</v>
      </c>
      <c r="I2419" s="20" t="s">
        <v>51</v>
      </c>
      <c r="J2419" s="20">
        <v>3</v>
      </c>
      <c r="K2419" s="35">
        <v>166853</v>
      </c>
      <c r="L2419" s="35"/>
      <c r="M2419" s="35">
        <v>138824</v>
      </c>
      <c r="N2419" s="35">
        <v>118493</v>
      </c>
      <c r="O2419" s="35"/>
      <c r="P2419" s="35">
        <v>5047358</v>
      </c>
      <c r="Q2419" s="35">
        <v>85332</v>
      </c>
      <c r="R2419" s="35">
        <v>3209679</v>
      </c>
    </row>
    <row r="2420" spans="1:18" ht="13.5" customHeight="1">
      <c r="A2420" s="20">
        <v>2416</v>
      </c>
      <c r="B2420" s="45" t="s">
        <v>301</v>
      </c>
      <c r="C2420" s="44" t="s">
        <v>255</v>
      </c>
      <c r="D2420" s="45" t="s">
        <v>437</v>
      </c>
      <c r="E2420" s="20">
        <v>136</v>
      </c>
      <c r="F2420" s="20">
        <v>2017</v>
      </c>
      <c r="G2420" s="20">
        <v>2</v>
      </c>
      <c r="H2420" s="20" t="s">
        <v>212</v>
      </c>
      <c r="I2420" s="20" t="s">
        <v>46</v>
      </c>
      <c r="J2420" s="20">
        <v>6</v>
      </c>
      <c r="K2420" s="35">
        <v>652736</v>
      </c>
      <c r="L2420" s="35">
        <v>611546</v>
      </c>
      <c r="M2420" s="35">
        <v>607448</v>
      </c>
      <c r="N2420" s="35">
        <v>572004</v>
      </c>
      <c r="O2420" s="35"/>
      <c r="P2420" s="35">
        <v>5112149</v>
      </c>
      <c r="Q2420" s="35">
        <v>17564</v>
      </c>
      <c r="R2420" s="35">
        <v>3209679</v>
      </c>
    </row>
    <row r="2421" spans="1:18" ht="13.5" customHeight="1">
      <c r="A2421" s="20">
        <v>2417</v>
      </c>
      <c r="B2421" s="45" t="s">
        <v>301</v>
      </c>
      <c r="C2421" s="21" t="s">
        <v>255</v>
      </c>
      <c r="D2421" s="45" t="s">
        <v>437</v>
      </c>
      <c r="E2421" s="20">
        <v>136</v>
      </c>
      <c r="F2421" s="20">
        <v>2017</v>
      </c>
      <c r="G2421" s="20">
        <v>4</v>
      </c>
      <c r="H2421" s="20" t="s">
        <v>211</v>
      </c>
      <c r="I2421" s="20" t="s">
        <v>44</v>
      </c>
      <c r="J2421" s="20">
        <v>12</v>
      </c>
      <c r="K2421" s="37">
        <v>1147048</v>
      </c>
      <c r="L2421" s="37">
        <v>1062388</v>
      </c>
      <c r="M2421" s="37">
        <v>1044248</v>
      </c>
      <c r="N2421" s="37">
        <v>973027</v>
      </c>
      <c r="O2421" s="35"/>
      <c r="P2421" s="37">
        <v>5523150</v>
      </c>
      <c r="Q2421" s="37">
        <v>24484</v>
      </c>
      <c r="R2421" s="37">
        <v>3209679</v>
      </c>
    </row>
    <row r="2422" spans="1:18" ht="13.5" customHeight="1">
      <c r="A2422" s="20">
        <v>2418</v>
      </c>
      <c r="B2422" s="45" t="s">
        <v>301</v>
      </c>
      <c r="C2422" s="21" t="s">
        <v>255</v>
      </c>
      <c r="D2422" s="45" t="s">
        <v>437</v>
      </c>
      <c r="E2422" s="20">
        <v>136</v>
      </c>
      <c r="F2422" s="20">
        <v>2018</v>
      </c>
      <c r="G2422" s="20">
        <v>1</v>
      </c>
      <c r="H2422" s="20" t="s">
        <v>257</v>
      </c>
      <c r="I2422" s="20" t="s">
        <v>51</v>
      </c>
      <c r="J2422" s="20">
        <v>3</v>
      </c>
      <c r="K2422" s="37">
        <v>-311609</v>
      </c>
      <c r="L2422" s="37">
        <v>-327635</v>
      </c>
      <c r="M2422" s="37">
        <v>-330522</v>
      </c>
      <c r="N2422" s="37"/>
      <c r="O2422" s="35"/>
      <c r="P2422" s="37">
        <v>5194640</v>
      </c>
      <c r="Q2422" s="37">
        <v>22666</v>
      </c>
      <c r="R2422" s="37">
        <v>3209679</v>
      </c>
    </row>
    <row r="2423" spans="1:18" ht="13.5" customHeight="1">
      <c r="A2423" s="20">
        <v>2419</v>
      </c>
      <c r="B2423" s="45" t="s">
        <v>301</v>
      </c>
      <c r="C2423" s="21" t="s">
        <v>255</v>
      </c>
      <c r="D2423" s="45" t="s">
        <v>437</v>
      </c>
      <c r="E2423" s="20">
        <v>136</v>
      </c>
      <c r="F2423" s="20">
        <v>2018</v>
      </c>
      <c r="G2423" s="20">
        <v>2</v>
      </c>
      <c r="H2423" s="20" t="s">
        <v>264</v>
      </c>
      <c r="I2423" s="20" t="s">
        <v>46</v>
      </c>
      <c r="J2423" s="20">
        <v>6</v>
      </c>
      <c r="K2423" s="37">
        <v>-136047</v>
      </c>
      <c r="L2423" s="37">
        <v>-165719</v>
      </c>
      <c r="M2423" s="37">
        <v>-169228</v>
      </c>
      <c r="N2423" s="37">
        <v>-166910</v>
      </c>
      <c r="O2423" s="35"/>
      <c r="P2423" s="37">
        <v>4936058</v>
      </c>
      <c r="Q2423" s="37">
        <v>21559</v>
      </c>
      <c r="R2423" s="37">
        <v>3209679</v>
      </c>
    </row>
    <row r="2424" spans="1:18" ht="13.5" customHeight="1">
      <c r="A2424" s="20">
        <v>2420</v>
      </c>
      <c r="B2424" s="45" t="s">
        <v>301</v>
      </c>
      <c r="C2424" s="21" t="s">
        <v>255</v>
      </c>
      <c r="D2424" s="45" t="s">
        <v>437</v>
      </c>
      <c r="E2424" s="20">
        <v>136</v>
      </c>
      <c r="F2424" s="20">
        <v>2018</v>
      </c>
      <c r="G2424" s="20">
        <v>3</v>
      </c>
      <c r="H2424" s="20" t="s">
        <v>256</v>
      </c>
      <c r="I2424" s="20" t="s">
        <v>43</v>
      </c>
      <c r="J2424" s="20">
        <v>9</v>
      </c>
      <c r="K2424" s="35">
        <v>1147792</v>
      </c>
      <c r="L2424" s="35">
        <v>1085768</v>
      </c>
      <c r="M2424" s="35">
        <v>1078749</v>
      </c>
      <c r="N2424" s="35">
        <v>1044571</v>
      </c>
      <c r="O2424" s="35"/>
      <c r="P2424" s="35">
        <v>5584457</v>
      </c>
      <c r="Q2424" s="35">
        <v>17307</v>
      </c>
      <c r="R2424" s="35">
        <v>3209679</v>
      </c>
    </row>
    <row r="2425" spans="1:18" ht="13.5" customHeight="1">
      <c r="A2425" s="20">
        <v>2421</v>
      </c>
      <c r="B2425" s="45" t="s">
        <v>301</v>
      </c>
      <c r="C2425" s="21" t="s">
        <v>255</v>
      </c>
      <c r="D2425" s="45" t="s">
        <v>437</v>
      </c>
      <c r="E2425" s="20">
        <v>136</v>
      </c>
      <c r="F2425" s="20">
        <v>2019</v>
      </c>
      <c r="G2425" s="20">
        <v>1</v>
      </c>
      <c r="H2425" s="20" t="s">
        <v>277</v>
      </c>
      <c r="I2425" s="20" t="s">
        <v>51</v>
      </c>
      <c r="J2425" s="20">
        <v>12</v>
      </c>
      <c r="K2425" s="37">
        <v>2921</v>
      </c>
      <c r="L2425" s="37">
        <v>-12152</v>
      </c>
      <c r="M2425" s="37">
        <v>-12152</v>
      </c>
      <c r="N2425" s="37">
        <v>-56667</v>
      </c>
      <c r="O2425" s="37"/>
      <c r="P2425" s="37">
        <v>4847393</v>
      </c>
      <c r="Q2425" s="37">
        <v>19592</v>
      </c>
      <c r="R2425" s="37">
        <v>3209679</v>
      </c>
    </row>
    <row r="2426" spans="1:18" ht="13.5" customHeight="1">
      <c r="A2426" s="20">
        <v>2422</v>
      </c>
      <c r="B2426" s="45" t="s">
        <v>301</v>
      </c>
      <c r="C2426" s="21" t="s">
        <v>255</v>
      </c>
      <c r="D2426" s="45" t="s">
        <v>437</v>
      </c>
      <c r="E2426" s="20">
        <v>136</v>
      </c>
      <c r="F2426" s="20">
        <v>2019</v>
      </c>
      <c r="G2426" s="20">
        <v>2</v>
      </c>
      <c r="H2426" s="20" t="s">
        <v>278</v>
      </c>
      <c r="I2426" s="20" t="s">
        <v>46</v>
      </c>
      <c r="J2426" s="20">
        <v>6</v>
      </c>
      <c r="K2426" s="37">
        <v>302813</v>
      </c>
      <c r="L2426" s="37">
        <v>267181</v>
      </c>
      <c r="M2426" s="37">
        <v>262496</v>
      </c>
      <c r="N2426" s="37">
        <v>224662</v>
      </c>
      <c r="O2426" s="37"/>
      <c r="P2426" s="37">
        <v>4779273</v>
      </c>
      <c r="Q2426" s="37">
        <v>16474</v>
      </c>
      <c r="R2426" s="37">
        <v>3209679</v>
      </c>
    </row>
    <row r="2427" spans="1:18" ht="13.5" customHeight="1">
      <c r="A2427" s="20">
        <v>2423</v>
      </c>
      <c r="B2427" s="45" t="s">
        <v>301</v>
      </c>
      <c r="C2427" s="21" t="s">
        <v>255</v>
      </c>
      <c r="D2427" s="45" t="s">
        <v>437</v>
      </c>
      <c r="E2427" s="20">
        <v>136</v>
      </c>
      <c r="F2427" s="20">
        <v>2019</v>
      </c>
      <c r="G2427" s="20">
        <v>3</v>
      </c>
      <c r="H2427" s="20" t="s">
        <v>279</v>
      </c>
      <c r="I2427" s="20" t="s">
        <v>43</v>
      </c>
      <c r="J2427" s="20">
        <v>9</v>
      </c>
      <c r="K2427" s="37">
        <v>218182</v>
      </c>
      <c r="L2427" s="37">
        <v>-100635</v>
      </c>
      <c r="M2427" s="37">
        <v>-108630</v>
      </c>
      <c r="N2427" s="37">
        <v>-59656</v>
      </c>
      <c r="O2427" s="35"/>
      <c r="P2427" s="37">
        <v>5037211</v>
      </c>
      <c r="Q2427" s="37">
        <v>15459</v>
      </c>
      <c r="R2427" s="37">
        <v>3209679</v>
      </c>
    </row>
    <row r="2428" spans="1:18" ht="13.5" customHeight="1">
      <c r="A2428" s="20">
        <v>2424</v>
      </c>
      <c r="B2428" s="45" t="s">
        <v>301</v>
      </c>
      <c r="C2428" s="21" t="s">
        <v>255</v>
      </c>
      <c r="D2428" s="45" t="s">
        <v>437</v>
      </c>
      <c r="E2428" s="56">
        <v>136</v>
      </c>
      <c r="F2428" s="46">
        <v>2020</v>
      </c>
      <c r="G2428" s="46">
        <v>3</v>
      </c>
      <c r="H2428" s="47" t="s">
        <v>311</v>
      </c>
      <c r="I2428" s="47" t="s">
        <v>44</v>
      </c>
      <c r="J2428" s="46">
        <v>9</v>
      </c>
      <c r="K2428" s="37">
        <v>332166</v>
      </c>
      <c r="L2428" s="37">
        <v>-156133</v>
      </c>
      <c r="M2428" s="37">
        <v>-168258</v>
      </c>
      <c r="N2428" s="37">
        <v>-246130</v>
      </c>
      <c r="O2428" s="37"/>
      <c r="P2428" s="37">
        <v>4300019</v>
      </c>
      <c r="Q2428" s="37">
        <v>14746</v>
      </c>
      <c r="R2428" s="37">
        <v>3209679</v>
      </c>
    </row>
    <row r="2429" spans="1:18" ht="13.5" customHeight="1">
      <c r="A2429" s="20">
        <v>2425</v>
      </c>
      <c r="B2429" s="45" t="s">
        <v>301</v>
      </c>
      <c r="C2429" s="21" t="s">
        <v>255</v>
      </c>
      <c r="D2429" s="45" t="s">
        <v>437</v>
      </c>
      <c r="E2429" s="56">
        <v>136</v>
      </c>
      <c r="F2429" s="46">
        <v>2020</v>
      </c>
      <c r="G2429" s="46">
        <v>4</v>
      </c>
      <c r="H2429" s="47" t="s">
        <v>312</v>
      </c>
      <c r="I2429" s="47" t="s">
        <v>51</v>
      </c>
      <c r="J2429" s="46">
        <v>12</v>
      </c>
      <c r="K2429" s="37">
        <v>520429</v>
      </c>
      <c r="L2429" s="37">
        <v>70242</v>
      </c>
      <c r="M2429" s="37">
        <v>50304</v>
      </c>
      <c r="N2429" s="37">
        <v>138210</v>
      </c>
      <c r="O2429" s="37"/>
      <c r="P2429" s="37">
        <v>4690123</v>
      </c>
      <c r="Q2429" s="37">
        <v>20510</v>
      </c>
      <c r="R2429" s="37">
        <v>3209679</v>
      </c>
    </row>
    <row r="2430" spans="1:18" ht="13.5" customHeight="1">
      <c r="A2430" s="20">
        <v>2426</v>
      </c>
      <c r="B2430" s="45" t="s">
        <v>295</v>
      </c>
      <c r="C2430" s="44" t="s">
        <v>105</v>
      </c>
      <c r="D2430" s="45" t="s">
        <v>438</v>
      </c>
      <c r="E2430" s="20">
        <v>137</v>
      </c>
      <c r="F2430" s="20">
        <v>2015</v>
      </c>
      <c r="G2430" s="20">
        <v>1</v>
      </c>
      <c r="H2430" s="20" t="s">
        <v>202</v>
      </c>
      <c r="I2430" s="20" t="s">
        <v>43</v>
      </c>
      <c r="J2430" s="20">
        <v>3</v>
      </c>
      <c r="K2430" s="35">
        <v>42379000</v>
      </c>
      <c r="L2430" s="35">
        <v>6262000</v>
      </c>
      <c r="M2430" s="35">
        <v>5010000</v>
      </c>
      <c r="N2430" s="35">
        <v>5268000</v>
      </c>
      <c r="O2430" s="35">
        <v>66049000</v>
      </c>
      <c r="P2430" s="35">
        <v>1438850000</v>
      </c>
      <c r="Q2430" s="35">
        <v>1301480000</v>
      </c>
      <c r="R2430" s="35">
        <v>6609000</v>
      </c>
    </row>
    <row r="2431" spans="1:18" ht="13.5" customHeight="1">
      <c r="A2431" s="20">
        <v>2427</v>
      </c>
      <c r="B2431" s="45" t="s">
        <v>295</v>
      </c>
      <c r="C2431" s="44" t="s">
        <v>105</v>
      </c>
      <c r="D2431" s="45" t="s">
        <v>438</v>
      </c>
      <c r="E2431" s="20">
        <v>137</v>
      </c>
      <c r="F2431" s="20">
        <v>2015</v>
      </c>
      <c r="G2431" s="20">
        <v>2</v>
      </c>
      <c r="H2431" s="20" t="s">
        <v>203</v>
      </c>
      <c r="I2431" s="20" t="s">
        <v>44</v>
      </c>
      <c r="J2431" s="20">
        <v>6</v>
      </c>
      <c r="K2431" s="35">
        <v>85202000</v>
      </c>
      <c r="L2431" s="35">
        <v>10712000</v>
      </c>
      <c r="M2431" s="35">
        <v>8570000</v>
      </c>
      <c r="N2431" s="35">
        <v>8828000</v>
      </c>
      <c r="O2431" s="35">
        <v>65457000</v>
      </c>
      <c r="P2431" s="35">
        <v>1284823000</v>
      </c>
      <c r="Q2431" s="35">
        <v>1143462000</v>
      </c>
      <c r="R2431" s="35">
        <v>6940000</v>
      </c>
    </row>
    <row r="2432" spans="1:18" ht="13.5" customHeight="1">
      <c r="A2432" s="20">
        <v>2428</v>
      </c>
      <c r="B2432" s="45" t="s">
        <v>295</v>
      </c>
      <c r="C2432" s="44" t="s">
        <v>105</v>
      </c>
      <c r="D2432" s="45" t="s">
        <v>438</v>
      </c>
      <c r="E2432" s="20">
        <v>137</v>
      </c>
      <c r="F2432" s="20">
        <v>2015</v>
      </c>
      <c r="G2432" s="20">
        <v>3</v>
      </c>
      <c r="H2432" s="20" t="s">
        <v>204</v>
      </c>
      <c r="I2432" s="20" t="s">
        <v>51</v>
      </c>
      <c r="J2432" s="20">
        <v>9</v>
      </c>
      <c r="K2432" s="35">
        <v>129238000</v>
      </c>
      <c r="L2432" s="35">
        <v>14979000</v>
      </c>
      <c r="M2432" s="35">
        <v>11983000</v>
      </c>
      <c r="N2432" s="35">
        <v>12613000</v>
      </c>
      <c r="O2432" s="35">
        <v>67627000</v>
      </c>
      <c r="P2432" s="35">
        <v>1323102000</v>
      </c>
      <c r="Q2432" s="35">
        <v>1177949000</v>
      </c>
      <c r="R2432" s="35">
        <v>6940000</v>
      </c>
    </row>
    <row r="2433" spans="1:18" ht="13.5" customHeight="1">
      <c r="A2433" s="20">
        <v>2429</v>
      </c>
      <c r="B2433" s="45" t="s">
        <v>295</v>
      </c>
      <c r="C2433" s="44" t="s">
        <v>105</v>
      </c>
      <c r="D2433" s="45" t="s">
        <v>438</v>
      </c>
      <c r="E2433" s="20">
        <v>137</v>
      </c>
      <c r="F2433" s="20">
        <v>2015</v>
      </c>
      <c r="G2433" s="20">
        <v>4</v>
      </c>
      <c r="H2433" s="20" t="s">
        <v>205</v>
      </c>
      <c r="I2433" s="20" t="s">
        <v>46</v>
      </c>
      <c r="J2433" s="20">
        <v>12</v>
      </c>
      <c r="K2433" s="35">
        <v>163878000</v>
      </c>
      <c r="L2433" s="35">
        <v>-37646000</v>
      </c>
      <c r="M2433" s="35">
        <v>-40726000</v>
      </c>
      <c r="N2433" s="35">
        <v>-37049000</v>
      </c>
      <c r="O2433" s="35">
        <v>62973000</v>
      </c>
      <c r="P2433" s="35">
        <v>1199397000</v>
      </c>
      <c r="Q2433" s="35">
        <v>1095214000</v>
      </c>
      <c r="R2433" s="35">
        <v>6940000</v>
      </c>
    </row>
    <row r="2434" spans="1:18" ht="13.5" customHeight="1">
      <c r="A2434" s="20">
        <v>2430</v>
      </c>
      <c r="B2434" s="45" t="s">
        <v>288</v>
      </c>
      <c r="C2434" s="44" t="s">
        <v>80</v>
      </c>
      <c r="D2434" s="45" t="s">
        <v>439</v>
      </c>
      <c r="E2434" s="20">
        <v>138</v>
      </c>
      <c r="F2434" s="20">
        <v>2015</v>
      </c>
      <c r="G2434" s="20">
        <v>1</v>
      </c>
      <c r="H2434" s="20" t="s">
        <v>202</v>
      </c>
      <c r="I2434" s="20" t="s">
        <v>43</v>
      </c>
      <c r="J2434" s="20">
        <v>3</v>
      </c>
      <c r="K2434" s="35">
        <v>51295</v>
      </c>
      <c r="L2434" s="35">
        <v>40065</v>
      </c>
      <c r="M2434" s="35">
        <v>40065</v>
      </c>
      <c r="N2434" s="35"/>
      <c r="O2434" s="35"/>
      <c r="P2434" s="35">
        <v>2388623</v>
      </c>
      <c r="Q2434" s="35">
        <v>-63380</v>
      </c>
      <c r="R2434" s="35"/>
    </row>
    <row r="2435" spans="1:18" ht="13.5" customHeight="1">
      <c r="A2435" s="20">
        <v>2431</v>
      </c>
      <c r="B2435" s="45" t="s">
        <v>288</v>
      </c>
      <c r="C2435" s="44" t="s">
        <v>80</v>
      </c>
      <c r="D2435" s="45" t="s">
        <v>439</v>
      </c>
      <c r="E2435" s="20">
        <v>138</v>
      </c>
      <c r="F2435" s="20">
        <v>2015</v>
      </c>
      <c r="G2435" s="20">
        <v>4</v>
      </c>
      <c r="H2435" s="20" t="s">
        <v>205</v>
      </c>
      <c r="I2435" s="20" t="s">
        <v>46</v>
      </c>
      <c r="J2435" s="20">
        <v>12</v>
      </c>
      <c r="K2435" s="35">
        <v>206840</v>
      </c>
      <c r="L2435" s="35">
        <v>158516</v>
      </c>
      <c r="M2435" s="35">
        <v>158516</v>
      </c>
      <c r="N2435" s="35"/>
      <c r="O2435" s="35"/>
      <c r="P2435" s="35">
        <v>2613489</v>
      </c>
      <c r="Q2435" s="35">
        <v>285796</v>
      </c>
      <c r="R2435" s="35"/>
    </row>
    <row r="2436" spans="1:18" ht="13.5" customHeight="1">
      <c r="A2436" s="20">
        <v>2432</v>
      </c>
      <c r="B2436" s="45" t="s">
        <v>288</v>
      </c>
      <c r="C2436" s="44" t="s">
        <v>80</v>
      </c>
      <c r="D2436" s="45" t="s">
        <v>439</v>
      </c>
      <c r="E2436" s="20">
        <v>138</v>
      </c>
      <c r="F2436" s="20">
        <v>2016</v>
      </c>
      <c r="G2436" s="20">
        <v>1</v>
      </c>
      <c r="H2436" s="20" t="s">
        <v>206</v>
      </c>
      <c r="I2436" s="20" t="s">
        <v>43</v>
      </c>
      <c r="J2436" s="20">
        <v>3</v>
      </c>
      <c r="K2436" s="35">
        <v>46803</v>
      </c>
      <c r="L2436" s="35">
        <v>35389</v>
      </c>
      <c r="M2436" s="35">
        <v>35389</v>
      </c>
      <c r="N2436" s="35"/>
      <c r="O2436" s="35"/>
      <c r="P2436" s="35">
        <v>2643169</v>
      </c>
      <c r="Q2436" s="35">
        <v>-280086</v>
      </c>
      <c r="R2436" s="35"/>
    </row>
    <row r="2437" spans="1:18" ht="13.5" customHeight="1">
      <c r="A2437" s="20">
        <v>2433</v>
      </c>
      <c r="B2437" s="45" t="s">
        <v>288</v>
      </c>
      <c r="C2437" s="44" t="s">
        <v>80</v>
      </c>
      <c r="D2437" s="45" t="s">
        <v>439</v>
      </c>
      <c r="E2437" s="20">
        <v>138</v>
      </c>
      <c r="F2437" s="20">
        <v>2016</v>
      </c>
      <c r="G2437" s="20">
        <v>4</v>
      </c>
      <c r="H2437" s="20" t="s">
        <v>209</v>
      </c>
      <c r="I2437" s="20" t="s">
        <v>46</v>
      </c>
      <c r="J2437" s="20">
        <v>12</v>
      </c>
      <c r="K2437" s="35">
        <v>203053</v>
      </c>
      <c r="L2437" s="35"/>
      <c r="M2437" s="35"/>
      <c r="N2437" s="35"/>
      <c r="O2437" s="35"/>
      <c r="P2437" s="35">
        <v>2616327</v>
      </c>
      <c r="Q2437" s="35">
        <v>282827</v>
      </c>
      <c r="R2437" s="35"/>
    </row>
    <row r="2438" spans="1:18" ht="13.5" customHeight="1">
      <c r="A2438" s="20">
        <v>2434</v>
      </c>
      <c r="B2438" s="45" t="s">
        <v>288</v>
      </c>
      <c r="C2438" s="44" t="s">
        <v>80</v>
      </c>
      <c r="D2438" s="45" t="s">
        <v>439</v>
      </c>
      <c r="E2438" s="20">
        <v>138</v>
      </c>
      <c r="F2438" s="20">
        <v>2017</v>
      </c>
      <c r="G2438" s="20">
        <v>3</v>
      </c>
      <c r="H2438" s="20" t="s">
        <v>213</v>
      </c>
      <c r="I2438" s="20" t="s">
        <v>51</v>
      </c>
      <c r="J2438" s="20">
        <v>9</v>
      </c>
      <c r="K2438" s="35">
        <v>184239</v>
      </c>
      <c r="L2438" s="35"/>
      <c r="M2438" s="35"/>
      <c r="N2438" s="35"/>
      <c r="O2438" s="35">
        <v>1904390</v>
      </c>
      <c r="P2438" s="35">
        <v>2621675</v>
      </c>
      <c r="Q2438" s="35">
        <v>-284239</v>
      </c>
      <c r="R2438" s="35"/>
    </row>
    <row r="2439" spans="1:18" ht="13.5" customHeight="1">
      <c r="A2439" s="20">
        <v>2435</v>
      </c>
      <c r="B2439" s="45" t="s">
        <v>288</v>
      </c>
      <c r="C2439" s="44" t="s">
        <v>80</v>
      </c>
      <c r="D2439" s="45" t="s">
        <v>439</v>
      </c>
      <c r="E2439" s="20">
        <v>138</v>
      </c>
      <c r="F2439" s="20">
        <v>2017</v>
      </c>
      <c r="G2439" s="20">
        <v>4</v>
      </c>
      <c r="H2439" s="20" t="s">
        <v>211</v>
      </c>
      <c r="I2439" s="20" t="s">
        <v>46</v>
      </c>
      <c r="J2439" s="20">
        <v>12</v>
      </c>
      <c r="K2439" s="35">
        <v>227373</v>
      </c>
      <c r="L2439" s="35"/>
      <c r="M2439" s="35"/>
      <c r="N2439" s="35"/>
      <c r="O2439" s="35"/>
      <c r="P2439" s="35">
        <v>2679741</v>
      </c>
      <c r="Q2439" s="35"/>
      <c r="R2439" s="35"/>
    </row>
    <row r="2440" spans="1:18" ht="13.5" customHeight="1">
      <c r="A2440" s="20">
        <v>2436</v>
      </c>
      <c r="B2440" s="45" t="s">
        <v>288</v>
      </c>
      <c r="C2440" s="44" t="s">
        <v>80</v>
      </c>
      <c r="D2440" s="45" t="s">
        <v>439</v>
      </c>
      <c r="E2440" s="20">
        <v>138</v>
      </c>
      <c r="F2440" s="20">
        <v>2018</v>
      </c>
      <c r="G2440" s="20">
        <v>1</v>
      </c>
      <c r="H2440" s="20" t="s">
        <v>257</v>
      </c>
      <c r="I2440" s="20" t="s">
        <v>43</v>
      </c>
      <c r="J2440" s="20">
        <v>3</v>
      </c>
      <c r="K2440" s="35">
        <v>56662</v>
      </c>
      <c r="L2440" s="35"/>
      <c r="M2440" s="35"/>
      <c r="N2440" s="35"/>
      <c r="O2440" s="35"/>
      <c r="P2440" s="35">
        <v>2721609</v>
      </c>
      <c r="Q2440" s="35">
        <v>-367278</v>
      </c>
      <c r="R2440" s="35"/>
    </row>
    <row r="2441" spans="1:18" ht="13.5" customHeight="1">
      <c r="A2441" s="20">
        <v>2437</v>
      </c>
      <c r="B2441" s="45" t="s">
        <v>288</v>
      </c>
      <c r="C2441" s="44" t="s">
        <v>80</v>
      </c>
      <c r="D2441" s="45" t="s">
        <v>439</v>
      </c>
      <c r="E2441" s="20">
        <v>138</v>
      </c>
      <c r="F2441" s="20">
        <v>2018</v>
      </c>
      <c r="G2441" s="20">
        <v>3</v>
      </c>
      <c r="H2441" s="20" t="s">
        <v>256</v>
      </c>
      <c r="I2441" s="20" t="s">
        <v>51</v>
      </c>
      <c r="J2441" s="20">
        <f>G2441*3</f>
        <v>9</v>
      </c>
      <c r="K2441" s="37"/>
      <c r="L2441" s="37"/>
      <c r="M2441" s="37"/>
      <c r="N2441" s="37">
        <v>166502</v>
      </c>
      <c r="O2441" s="37">
        <v>1878390</v>
      </c>
      <c r="P2441" s="37">
        <v>2794908</v>
      </c>
      <c r="Q2441" s="37">
        <v>-310410</v>
      </c>
      <c r="R2441" s="37"/>
    </row>
    <row r="2442" spans="1:18" ht="13.5" customHeight="1">
      <c r="A2442" s="20">
        <v>2438</v>
      </c>
      <c r="B2442" s="45" t="s">
        <v>288</v>
      </c>
      <c r="C2442" s="44" t="s">
        <v>80</v>
      </c>
      <c r="D2442" s="45" t="s">
        <v>439</v>
      </c>
      <c r="E2442" s="20">
        <v>138</v>
      </c>
      <c r="F2442" s="20">
        <v>2018</v>
      </c>
      <c r="G2442" s="20">
        <v>4</v>
      </c>
      <c r="H2442" s="20" t="s">
        <v>265</v>
      </c>
      <c r="I2442" s="20" t="s">
        <v>46</v>
      </c>
      <c r="J2442" s="20">
        <v>12</v>
      </c>
      <c r="K2442" s="37">
        <v>122438</v>
      </c>
      <c r="L2442" s="37"/>
      <c r="M2442" s="37"/>
      <c r="N2442" s="37">
        <v>152818</v>
      </c>
      <c r="O2442" s="37"/>
      <c r="P2442" s="37">
        <v>2721609</v>
      </c>
      <c r="Q2442" s="37">
        <v>367278</v>
      </c>
      <c r="R2442" s="37"/>
    </row>
    <row r="2443" spans="1:18" ht="13.5" customHeight="1">
      <c r="A2443" s="20">
        <v>2439</v>
      </c>
      <c r="B2443" s="45" t="s">
        <v>288</v>
      </c>
      <c r="C2443" s="44" t="s">
        <v>80</v>
      </c>
      <c r="D2443" s="45" t="s">
        <v>439</v>
      </c>
      <c r="E2443" s="20">
        <v>138</v>
      </c>
      <c r="F2443" s="20">
        <v>2019</v>
      </c>
      <c r="G2443" s="20">
        <v>1</v>
      </c>
      <c r="H2443" s="20" t="s">
        <v>277</v>
      </c>
      <c r="I2443" s="20" t="s">
        <v>43</v>
      </c>
      <c r="J2443" s="20">
        <v>3</v>
      </c>
      <c r="K2443" s="37">
        <v>54619</v>
      </c>
      <c r="L2443" s="37"/>
      <c r="M2443" s="37"/>
      <c r="N2443" s="37"/>
      <c r="O2443" s="37">
        <v>1862390</v>
      </c>
      <c r="P2443" s="37">
        <v>2729598</v>
      </c>
      <c r="Q2443" s="37">
        <v>333231</v>
      </c>
      <c r="R2443" s="37"/>
    </row>
    <row r="2444" spans="1:18" ht="13.5" customHeight="1">
      <c r="A2444" s="20">
        <v>2440</v>
      </c>
      <c r="B2444" s="45" t="s">
        <v>288</v>
      </c>
      <c r="C2444" s="44" t="s">
        <v>80</v>
      </c>
      <c r="D2444" s="45" t="s">
        <v>439</v>
      </c>
      <c r="E2444" s="20">
        <v>138</v>
      </c>
      <c r="F2444" s="20">
        <v>2019</v>
      </c>
      <c r="G2444" s="20">
        <v>2</v>
      </c>
      <c r="H2444" s="20" t="s">
        <v>278</v>
      </c>
      <c r="I2444" s="20" t="s">
        <v>44</v>
      </c>
      <c r="J2444" s="20">
        <v>3</v>
      </c>
      <c r="K2444" s="37"/>
      <c r="L2444" s="37"/>
      <c r="M2444" s="37"/>
      <c r="N2444" s="37"/>
      <c r="O2444" s="37"/>
      <c r="P2444" s="37">
        <v>2760883</v>
      </c>
      <c r="Q2444" s="37">
        <v>-461214</v>
      </c>
      <c r="R2444" s="37"/>
    </row>
    <row r="2445" spans="1:18" ht="13.5" customHeight="1">
      <c r="A2445" s="20">
        <v>2441</v>
      </c>
      <c r="B2445" s="45" t="s">
        <v>288</v>
      </c>
      <c r="C2445" s="44" t="s">
        <v>80</v>
      </c>
      <c r="D2445" s="45" t="s">
        <v>439</v>
      </c>
      <c r="E2445" s="20">
        <v>138</v>
      </c>
      <c r="F2445" s="20">
        <v>2019</v>
      </c>
      <c r="G2445" s="20">
        <v>3</v>
      </c>
      <c r="H2445" s="20" t="s">
        <v>279</v>
      </c>
      <c r="I2445" s="20" t="s">
        <v>51</v>
      </c>
      <c r="J2445" s="20">
        <v>9</v>
      </c>
      <c r="K2445" s="37">
        <v>172114</v>
      </c>
      <c r="L2445" s="37">
        <v>134908</v>
      </c>
      <c r="M2445" s="37">
        <v>134908</v>
      </c>
      <c r="N2445" s="37">
        <v>172114</v>
      </c>
      <c r="O2445" s="37"/>
      <c r="P2445" s="37">
        <v>2825339</v>
      </c>
      <c r="Q2445" s="37">
        <v>476099</v>
      </c>
      <c r="R2445" s="37"/>
    </row>
    <row r="2446" spans="1:18" ht="13.5" customHeight="1">
      <c r="A2446" s="20">
        <v>2442</v>
      </c>
      <c r="B2446" s="45" t="s">
        <v>288</v>
      </c>
      <c r="C2446" s="44" t="s">
        <v>80</v>
      </c>
      <c r="D2446" s="45" t="s">
        <v>439</v>
      </c>
      <c r="E2446" s="20">
        <v>138</v>
      </c>
      <c r="F2446" s="20">
        <v>2019</v>
      </c>
      <c r="G2446" s="20">
        <v>4</v>
      </c>
      <c r="H2446" s="20" t="s">
        <v>281</v>
      </c>
      <c r="I2446" s="20" t="s">
        <v>46</v>
      </c>
      <c r="J2446" s="20">
        <v>12</v>
      </c>
      <c r="K2446" s="37"/>
      <c r="L2446" s="37"/>
      <c r="M2446" s="37"/>
      <c r="N2446" s="37"/>
      <c r="O2446" s="37"/>
      <c r="P2446" s="37">
        <v>2719889</v>
      </c>
      <c r="Q2446" s="37">
        <v>337796</v>
      </c>
      <c r="R2446" s="37">
        <v>2000000</v>
      </c>
    </row>
    <row r="2447" spans="1:18" ht="13.5" customHeight="1">
      <c r="A2447" s="20">
        <v>2443</v>
      </c>
      <c r="B2447" s="45" t="s">
        <v>288</v>
      </c>
      <c r="C2447" s="44" t="s">
        <v>106</v>
      </c>
      <c r="D2447" s="45" t="s">
        <v>440</v>
      </c>
      <c r="E2447" s="20">
        <v>139</v>
      </c>
      <c r="F2447" s="20">
        <v>2015</v>
      </c>
      <c r="G2447" s="20">
        <v>4</v>
      </c>
      <c r="H2447" s="20" t="s">
        <v>205</v>
      </c>
      <c r="I2447" s="20" t="s">
        <v>46</v>
      </c>
      <c r="J2447" s="20">
        <v>12</v>
      </c>
      <c r="K2447" s="35">
        <v>45190.169000000002</v>
      </c>
      <c r="L2447" s="35">
        <v>23064.812999999998</v>
      </c>
      <c r="M2447" s="35">
        <v>16657.464</v>
      </c>
      <c r="N2447" s="35">
        <v>16893.307000000001</v>
      </c>
      <c r="O2447" s="35">
        <v>2213.3670000000002</v>
      </c>
      <c r="P2447" s="35">
        <v>131350.35</v>
      </c>
      <c r="Q2447" s="35">
        <v>58408.976999999999</v>
      </c>
      <c r="R2447" s="35">
        <v>22500</v>
      </c>
    </row>
    <row r="2448" spans="1:18" ht="13.5" customHeight="1">
      <c r="A2448" s="20">
        <v>2444</v>
      </c>
      <c r="B2448" s="45" t="s">
        <v>288</v>
      </c>
      <c r="C2448" s="44" t="s">
        <v>106</v>
      </c>
      <c r="D2448" s="45" t="s">
        <v>440</v>
      </c>
      <c r="E2448" s="20">
        <v>139</v>
      </c>
      <c r="F2448" s="20">
        <v>2016</v>
      </c>
      <c r="G2448" s="20">
        <v>1</v>
      </c>
      <c r="H2448" s="20" t="s">
        <v>206</v>
      </c>
      <c r="I2448" s="20" t="s">
        <v>43</v>
      </c>
      <c r="J2448" s="20">
        <v>3</v>
      </c>
      <c r="K2448" s="35">
        <v>11075.14</v>
      </c>
      <c r="L2448" s="35">
        <v>5210.5619999999999</v>
      </c>
      <c r="M2448" s="35">
        <v>5210.5619999999999</v>
      </c>
      <c r="N2448" s="35">
        <v>5210.5619999999999</v>
      </c>
      <c r="O2448" s="35">
        <v>1807.7650000000001</v>
      </c>
      <c r="P2448" s="35">
        <v>141216.62599999999</v>
      </c>
      <c r="Q2448" s="35">
        <v>63064.69</v>
      </c>
      <c r="R2448" s="35">
        <v>22500</v>
      </c>
    </row>
    <row r="2449" spans="1:18" ht="13.5" customHeight="1">
      <c r="A2449" s="20">
        <v>2445</v>
      </c>
      <c r="B2449" s="45" t="s">
        <v>288</v>
      </c>
      <c r="C2449" s="44" t="s">
        <v>106</v>
      </c>
      <c r="D2449" s="45" t="s">
        <v>440</v>
      </c>
      <c r="E2449" s="20">
        <v>139</v>
      </c>
      <c r="F2449" s="20">
        <v>2016</v>
      </c>
      <c r="G2449" s="20">
        <v>2</v>
      </c>
      <c r="H2449" s="20" t="s">
        <v>207</v>
      </c>
      <c r="I2449" s="20" t="s">
        <v>44</v>
      </c>
      <c r="J2449" s="20">
        <v>6</v>
      </c>
      <c r="K2449" s="35">
        <v>22142.657999999999</v>
      </c>
      <c r="L2449" s="35">
        <v>10413.592000000001</v>
      </c>
      <c r="M2449" s="35">
        <v>10413.592000000001</v>
      </c>
      <c r="N2449" s="35">
        <v>10413.592000000001</v>
      </c>
      <c r="O2449" s="35">
        <v>1402.2529999999999</v>
      </c>
      <c r="P2449" s="35">
        <v>146419.65599999999</v>
      </c>
      <c r="Q2449" s="35">
        <v>63064.69</v>
      </c>
      <c r="R2449" s="35">
        <v>22500</v>
      </c>
    </row>
    <row r="2450" spans="1:18" ht="13.5" customHeight="1">
      <c r="A2450" s="20">
        <v>2446</v>
      </c>
      <c r="B2450" s="45" t="s">
        <v>288</v>
      </c>
      <c r="C2450" s="44" t="s">
        <v>106</v>
      </c>
      <c r="D2450" s="45" t="s">
        <v>440</v>
      </c>
      <c r="E2450" s="20">
        <v>139</v>
      </c>
      <c r="F2450" s="20">
        <v>2016</v>
      </c>
      <c r="G2450" s="20">
        <v>3</v>
      </c>
      <c r="H2450" s="20" t="s">
        <v>208</v>
      </c>
      <c r="I2450" s="20" t="s">
        <v>51</v>
      </c>
      <c r="J2450" s="20">
        <v>9</v>
      </c>
      <c r="K2450" s="35">
        <v>33210.175999999999</v>
      </c>
      <c r="L2450" s="35">
        <v>15203.375</v>
      </c>
      <c r="M2450" s="35">
        <v>15203.375</v>
      </c>
      <c r="N2450" s="35">
        <v>15203.375</v>
      </c>
      <c r="O2450" s="35">
        <v>3063.4940000000001</v>
      </c>
      <c r="P2450" s="35">
        <v>141849.43900000001</v>
      </c>
      <c r="Q2450" s="35">
        <v>63064.69</v>
      </c>
      <c r="R2450" s="35">
        <v>22500</v>
      </c>
    </row>
    <row r="2451" spans="1:18" ht="13.5" customHeight="1">
      <c r="A2451" s="20">
        <v>2447</v>
      </c>
      <c r="B2451" s="45" t="s">
        <v>288</v>
      </c>
      <c r="C2451" s="44" t="s">
        <v>106</v>
      </c>
      <c r="D2451" s="45" t="s">
        <v>440</v>
      </c>
      <c r="E2451" s="20">
        <v>139</v>
      </c>
      <c r="F2451" s="20">
        <v>2016</v>
      </c>
      <c r="G2451" s="20">
        <v>4</v>
      </c>
      <c r="H2451" s="20" t="s">
        <v>209</v>
      </c>
      <c r="I2451" s="20" t="s">
        <v>46</v>
      </c>
      <c r="J2451" s="20">
        <v>12</v>
      </c>
      <c r="K2451" s="35">
        <v>44277.692999999999</v>
      </c>
      <c r="L2451" s="35">
        <v>19948.385999999999</v>
      </c>
      <c r="M2451" s="35">
        <v>12836.251</v>
      </c>
      <c r="N2451" s="35">
        <v>12852.365</v>
      </c>
      <c r="O2451" s="35">
        <v>1752.06</v>
      </c>
      <c r="P2451" s="35">
        <v>148967.269</v>
      </c>
      <c r="Q2451" s="35">
        <v>72533.531000000003</v>
      </c>
      <c r="R2451" s="35">
        <v>22500</v>
      </c>
    </row>
    <row r="2452" spans="1:18" ht="13.5" customHeight="1">
      <c r="A2452" s="20">
        <v>2448</v>
      </c>
      <c r="B2452" s="45" t="s">
        <v>288</v>
      </c>
      <c r="C2452" s="44" t="s">
        <v>106</v>
      </c>
      <c r="D2452" s="45" t="s">
        <v>440</v>
      </c>
      <c r="E2452" s="20">
        <v>139</v>
      </c>
      <c r="F2452" s="20">
        <v>2017</v>
      </c>
      <c r="G2452" s="20">
        <v>4</v>
      </c>
      <c r="H2452" s="20" t="s">
        <v>211</v>
      </c>
      <c r="I2452" s="20" t="s">
        <v>46</v>
      </c>
      <c r="J2452" s="20">
        <v>12</v>
      </c>
      <c r="K2452" s="35">
        <v>39292.097999999998</v>
      </c>
      <c r="L2452" s="35">
        <v>9664.5329999999994</v>
      </c>
      <c r="M2452" s="35">
        <v>8703.0120000000006</v>
      </c>
      <c r="N2452" s="35">
        <v>9057.5879999999997</v>
      </c>
      <c r="O2452" s="35">
        <v>202.52199999999999</v>
      </c>
      <c r="P2452" s="35">
        <v>162790.296</v>
      </c>
      <c r="Q2452" s="35">
        <v>70407.619000000006</v>
      </c>
      <c r="R2452" s="35">
        <v>22500</v>
      </c>
    </row>
    <row r="2453" spans="1:18" ht="13.5" customHeight="1">
      <c r="A2453" s="20">
        <v>2449</v>
      </c>
      <c r="B2453" s="45" t="s">
        <v>288</v>
      </c>
      <c r="C2453" s="44" t="s">
        <v>106</v>
      </c>
      <c r="D2453" s="45" t="s">
        <v>440</v>
      </c>
      <c r="E2453" s="20">
        <v>139</v>
      </c>
      <c r="F2453" s="20">
        <v>2018</v>
      </c>
      <c r="G2453" s="20">
        <v>4</v>
      </c>
      <c r="H2453" s="20" t="s">
        <v>265</v>
      </c>
      <c r="I2453" s="20" t="s">
        <v>46</v>
      </c>
      <c r="J2453" s="20">
        <v>12</v>
      </c>
      <c r="K2453" s="37">
        <v>43439.07</v>
      </c>
      <c r="L2453" s="37">
        <v>15073.297</v>
      </c>
      <c r="M2453" s="37">
        <v>11839.628000000001</v>
      </c>
      <c r="N2453" s="37">
        <v>11839.628000000001</v>
      </c>
      <c r="O2453" s="37">
        <v>1680.0219999999999</v>
      </c>
      <c r="P2453" s="37">
        <v>165946.26999999999</v>
      </c>
      <c r="Q2453" s="37">
        <v>65323.964999999997</v>
      </c>
      <c r="R2453" s="37">
        <v>22500</v>
      </c>
    </row>
    <row r="2454" spans="1:18" ht="13.5" customHeight="1">
      <c r="A2454" s="20">
        <v>2450</v>
      </c>
      <c r="B2454" s="45" t="s">
        <v>287</v>
      </c>
      <c r="C2454" s="44" t="s">
        <v>81</v>
      </c>
      <c r="D2454" s="45" t="s">
        <v>441</v>
      </c>
      <c r="E2454" s="20">
        <v>140</v>
      </c>
      <c r="F2454" s="20">
        <v>2015</v>
      </c>
      <c r="G2454" s="20">
        <v>1</v>
      </c>
      <c r="H2454" s="20" t="s">
        <v>202</v>
      </c>
      <c r="I2454" s="20" t="s">
        <v>43</v>
      </c>
      <c r="J2454" s="20">
        <v>3</v>
      </c>
      <c r="K2454" s="35">
        <v>2202453</v>
      </c>
      <c r="L2454" s="35">
        <v>205226</v>
      </c>
      <c r="M2454" s="35">
        <v>179573</v>
      </c>
      <c r="N2454" s="35">
        <v>179573</v>
      </c>
      <c r="O2454" s="35">
        <v>757630</v>
      </c>
      <c r="P2454" s="35">
        <v>8368364</v>
      </c>
      <c r="Q2454" s="35">
        <v>4046427</v>
      </c>
      <c r="R2454" s="35">
        <v>3435879</v>
      </c>
    </row>
    <row r="2455" spans="1:18" ht="13.5" customHeight="1">
      <c r="A2455" s="20">
        <v>2451</v>
      </c>
      <c r="B2455" s="45" t="s">
        <v>287</v>
      </c>
      <c r="C2455" s="44" t="s">
        <v>81</v>
      </c>
      <c r="D2455" s="45" t="s">
        <v>441</v>
      </c>
      <c r="E2455" s="20">
        <v>140</v>
      </c>
      <c r="F2455" s="20">
        <v>2015</v>
      </c>
      <c r="G2455" s="20">
        <v>2</v>
      </c>
      <c r="H2455" s="20" t="s">
        <v>203</v>
      </c>
      <c r="I2455" s="20" t="s">
        <v>44</v>
      </c>
      <c r="J2455" s="20">
        <v>6</v>
      </c>
      <c r="K2455" s="35">
        <v>4372696</v>
      </c>
      <c r="L2455" s="35">
        <v>702359</v>
      </c>
      <c r="M2455" s="35">
        <v>650112</v>
      </c>
      <c r="N2455" s="35">
        <v>650112</v>
      </c>
      <c r="O2455" s="35">
        <v>885692</v>
      </c>
      <c r="P2455" s="35">
        <v>9690690</v>
      </c>
      <c r="Q2455" s="35">
        <v>4598595</v>
      </c>
      <c r="R2455" s="35">
        <v>4146052</v>
      </c>
    </row>
    <row r="2456" spans="1:18" ht="13.5" customHeight="1">
      <c r="A2456" s="20">
        <v>2452</v>
      </c>
      <c r="B2456" s="45" t="s">
        <v>287</v>
      </c>
      <c r="C2456" s="44" t="s">
        <v>81</v>
      </c>
      <c r="D2456" s="45" t="s">
        <v>441</v>
      </c>
      <c r="E2456" s="20">
        <v>140</v>
      </c>
      <c r="F2456" s="20">
        <v>2015</v>
      </c>
      <c r="G2456" s="20">
        <v>3</v>
      </c>
      <c r="H2456" s="20" t="s">
        <v>204</v>
      </c>
      <c r="I2456" s="20" t="s">
        <v>51</v>
      </c>
      <c r="J2456" s="20">
        <v>9</v>
      </c>
      <c r="K2456" s="35">
        <v>5321304</v>
      </c>
      <c r="L2456" s="35">
        <v>506942</v>
      </c>
      <c r="M2456" s="35">
        <v>475213</v>
      </c>
      <c r="N2456" s="35">
        <v>475213</v>
      </c>
      <c r="O2456" s="35">
        <v>1281007</v>
      </c>
      <c r="P2456" s="35">
        <v>9026283</v>
      </c>
      <c r="Q2456" s="35">
        <v>4090326</v>
      </c>
      <c r="R2456" s="35">
        <v>4146052</v>
      </c>
    </row>
    <row r="2457" spans="1:18" ht="13.5" customHeight="1">
      <c r="A2457" s="20">
        <v>2453</v>
      </c>
      <c r="B2457" s="45" t="s">
        <v>287</v>
      </c>
      <c r="C2457" s="44" t="s">
        <v>81</v>
      </c>
      <c r="D2457" s="45" t="s">
        <v>441</v>
      </c>
      <c r="E2457" s="20">
        <v>140</v>
      </c>
      <c r="F2457" s="20">
        <v>2015</v>
      </c>
      <c r="G2457" s="20">
        <v>4</v>
      </c>
      <c r="H2457" s="20" t="s">
        <v>205</v>
      </c>
      <c r="I2457" s="20" t="s">
        <v>46</v>
      </c>
      <c r="J2457" s="20">
        <v>12</v>
      </c>
      <c r="K2457" s="35">
        <v>6992353</v>
      </c>
      <c r="L2457" s="35">
        <v>430486</v>
      </c>
      <c r="M2457" s="35">
        <v>557849</v>
      </c>
      <c r="N2457" s="35">
        <v>601876</v>
      </c>
      <c r="O2457" s="35">
        <v>842381</v>
      </c>
      <c r="P2457" s="35">
        <v>9264870</v>
      </c>
      <c r="Q2457" s="35">
        <v>4239675</v>
      </c>
      <c r="R2457" s="35">
        <v>4146052</v>
      </c>
    </row>
    <row r="2458" spans="1:18" ht="13.5" customHeight="1">
      <c r="A2458" s="20">
        <v>2454</v>
      </c>
      <c r="B2458" s="45" t="s">
        <v>287</v>
      </c>
      <c r="C2458" s="44" t="s">
        <v>81</v>
      </c>
      <c r="D2458" s="45" t="s">
        <v>441</v>
      </c>
      <c r="E2458" s="20">
        <v>140</v>
      </c>
      <c r="F2458" s="20">
        <v>2016</v>
      </c>
      <c r="G2458" s="20">
        <v>1</v>
      </c>
      <c r="H2458" s="20" t="s">
        <v>206</v>
      </c>
      <c r="I2458" s="20" t="s">
        <v>43</v>
      </c>
      <c r="J2458" s="20">
        <v>3</v>
      </c>
      <c r="K2458" s="35">
        <v>2330479</v>
      </c>
      <c r="L2458" s="35">
        <v>241153</v>
      </c>
      <c r="M2458" s="35">
        <v>215870</v>
      </c>
      <c r="N2458" s="35">
        <v>215870</v>
      </c>
      <c r="O2458" s="35">
        <v>821521</v>
      </c>
      <c r="P2458" s="35">
        <v>9533285</v>
      </c>
      <c r="Q2458" s="35">
        <v>4292581</v>
      </c>
      <c r="R2458" s="35">
        <v>4146052</v>
      </c>
    </row>
    <row r="2459" spans="1:18" ht="13.5" customHeight="1">
      <c r="A2459" s="20">
        <v>2455</v>
      </c>
      <c r="B2459" s="45" t="s">
        <v>287</v>
      </c>
      <c r="C2459" s="44" t="s">
        <v>81</v>
      </c>
      <c r="D2459" s="45" t="s">
        <v>441</v>
      </c>
      <c r="E2459" s="20">
        <v>140</v>
      </c>
      <c r="F2459" s="20">
        <v>2016</v>
      </c>
      <c r="G2459" s="20">
        <v>2</v>
      </c>
      <c r="H2459" s="20" t="s">
        <v>207</v>
      </c>
      <c r="I2459" s="20" t="s">
        <v>44</v>
      </c>
      <c r="J2459" s="20">
        <v>6</v>
      </c>
      <c r="K2459" s="35">
        <v>3337986.0090000001</v>
      </c>
      <c r="L2459" s="35">
        <v>400404.34100000001</v>
      </c>
      <c r="M2459" s="35">
        <v>373361.88500000001</v>
      </c>
      <c r="N2459" s="35"/>
      <c r="O2459" s="35">
        <v>898208</v>
      </c>
      <c r="P2459" s="35">
        <v>9228194</v>
      </c>
      <c r="Q2459" s="35">
        <v>3829636</v>
      </c>
      <c r="R2459" s="35">
        <v>4146052</v>
      </c>
    </row>
    <row r="2460" spans="1:18" ht="13.5" customHeight="1">
      <c r="A2460" s="20">
        <v>2456</v>
      </c>
      <c r="B2460" s="45" t="s">
        <v>287</v>
      </c>
      <c r="C2460" s="44" t="s">
        <v>81</v>
      </c>
      <c r="D2460" s="45" t="s">
        <v>441</v>
      </c>
      <c r="E2460" s="20">
        <v>140</v>
      </c>
      <c r="F2460" s="20">
        <v>2016</v>
      </c>
      <c r="G2460" s="20">
        <v>3</v>
      </c>
      <c r="H2460" s="20" t="s">
        <v>208</v>
      </c>
      <c r="I2460" s="20" t="s">
        <v>51</v>
      </c>
      <c r="J2460" s="20">
        <v>9</v>
      </c>
      <c r="K2460" s="35">
        <v>4357517.2719999999</v>
      </c>
      <c r="L2460" s="35">
        <v>165045.19699999999</v>
      </c>
      <c r="M2460" s="35">
        <v>147715.451</v>
      </c>
      <c r="N2460" s="35">
        <v>147715.451</v>
      </c>
      <c r="O2460" s="35">
        <v>941281</v>
      </c>
      <c r="P2460" s="35">
        <v>8900042</v>
      </c>
      <c r="Q2460" s="35">
        <v>3727132</v>
      </c>
      <c r="R2460" s="35">
        <v>4146052</v>
      </c>
    </row>
    <row r="2461" spans="1:18" ht="13.5" customHeight="1">
      <c r="A2461" s="20">
        <v>2457</v>
      </c>
      <c r="B2461" s="45" t="s">
        <v>287</v>
      </c>
      <c r="C2461" s="44" t="s">
        <v>81</v>
      </c>
      <c r="D2461" s="45" t="s">
        <v>441</v>
      </c>
      <c r="E2461" s="20">
        <v>140</v>
      </c>
      <c r="F2461" s="20">
        <v>2016</v>
      </c>
      <c r="G2461" s="20">
        <v>4</v>
      </c>
      <c r="H2461" s="20" t="s">
        <v>209</v>
      </c>
      <c r="I2461" s="20" t="s">
        <v>46</v>
      </c>
      <c r="J2461" s="20">
        <v>12</v>
      </c>
      <c r="K2461" s="35">
        <v>6763129</v>
      </c>
      <c r="L2461" s="35">
        <v>44975</v>
      </c>
      <c r="M2461" s="35">
        <v>23592</v>
      </c>
      <c r="N2461" s="35">
        <v>210232</v>
      </c>
      <c r="O2461" s="35">
        <v>1620472</v>
      </c>
      <c r="P2461" s="35">
        <v>9511560</v>
      </c>
      <c r="Q2461" s="35">
        <v>4276132</v>
      </c>
      <c r="R2461" s="35">
        <v>4170412</v>
      </c>
    </row>
    <row r="2462" spans="1:18" ht="13.5" customHeight="1">
      <c r="A2462" s="20">
        <v>2458</v>
      </c>
      <c r="B2462" s="45" t="s">
        <v>287</v>
      </c>
      <c r="C2462" s="44" t="s">
        <v>81</v>
      </c>
      <c r="D2462" s="45" t="s">
        <v>441</v>
      </c>
      <c r="E2462" s="20">
        <v>140</v>
      </c>
      <c r="F2462" s="20">
        <v>2017</v>
      </c>
      <c r="G2462" s="20">
        <v>1</v>
      </c>
      <c r="H2462" s="20" t="s">
        <v>210</v>
      </c>
      <c r="I2462" s="20" t="s">
        <v>43</v>
      </c>
      <c r="J2462" s="20">
        <v>3</v>
      </c>
      <c r="K2462" s="35">
        <v>3835355</v>
      </c>
      <c r="L2462" s="35">
        <v>488408</v>
      </c>
      <c r="M2462" s="35">
        <v>437125</v>
      </c>
      <c r="N2462" s="35">
        <v>437125</v>
      </c>
      <c r="O2462" s="35">
        <v>1582976</v>
      </c>
      <c r="P2462" s="35">
        <v>10276482</v>
      </c>
      <c r="Q2462" s="35">
        <v>4567696</v>
      </c>
      <c r="R2462" s="35">
        <v>4146052</v>
      </c>
    </row>
    <row r="2463" spans="1:18" ht="13.5" customHeight="1">
      <c r="A2463" s="20">
        <v>2459</v>
      </c>
      <c r="B2463" s="45" t="s">
        <v>287</v>
      </c>
      <c r="C2463" s="44" t="s">
        <v>81</v>
      </c>
      <c r="D2463" s="45" t="s">
        <v>441</v>
      </c>
      <c r="E2463" s="20">
        <v>140</v>
      </c>
      <c r="F2463" s="20">
        <v>2017</v>
      </c>
      <c r="G2463" s="20">
        <v>2</v>
      </c>
      <c r="H2463" s="20" t="s">
        <v>212</v>
      </c>
      <c r="I2463" s="20" t="s">
        <v>44</v>
      </c>
      <c r="J2463" s="20">
        <v>6</v>
      </c>
      <c r="K2463" s="35">
        <v>5750736</v>
      </c>
      <c r="L2463" s="35">
        <v>630701</v>
      </c>
      <c r="M2463" s="35">
        <v>588518</v>
      </c>
      <c r="N2463" s="35">
        <v>588518</v>
      </c>
      <c r="O2463" s="35">
        <v>1602137</v>
      </c>
      <c r="P2463" s="35">
        <v>9723667</v>
      </c>
      <c r="Q2463" s="35">
        <v>4024682</v>
      </c>
      <c r="R2463" s="35">
        <v>4170412</v>
      </c>
    </row>
    <row r="2464" spans="1:18" ht="13.5" customHeight="1">
      <c r="A2464" s="20">
        <v>2460</v>
      </c>
      <c r="B2464" s="45" t="s">
        <v>287</v>
      </c>
      <c r="C2464" s="44" t="s">
        <v>81</v>
      </c>
      <c r="D2464" s="45" t="s">
        <v>441</v>
      </c>
      <c r="E2464" s="20">
        <v>140</v>
      </c>
      <c r="F2464" s="20">
        <v>2017</v>
      </c>
      <c r="G2464" s="20">
        <v>3</v>
      </c>
      <c r="H2464" s="20" t="s">
        <v>213</v>
      </c>
      <c r="I2464" s="20" t="s">
        <v>51</v>
      </c>
      <c r="J2464" s="20">
        <v>9</v>
      </c>
      <c r="K2464" s="35">
        <v>7203787</v>
      </c>
      <c r="L2464" s="35">
        <v>716582</v>
      </c>
      <c r="M2464" s="35">
        <v>667940</v>
      </c>
      <c r="N2464" s="35">
        <v>672952</v>
      </c>
      <c r="O2464" s="35">
        <v>1299372</v>
      </c>
      <c r="P2464" s="35">
        <v>9747075</v>
      </c>
      <c r="Q2464" s="35">
        <v>3915096</v>
      </c>
      <c r="R2464" s="35">
        <v>4170412</v>
      </c>
    </row>
    <row r="2465" spans="1:18" ht="13.5" customHeight="1">
      <c r="A2465" s="20">
        <v>2461</v>
      </c>
      <c r="B2465" s="45" t="s">
        <v>287</v>
      </c>
      <c r="C2465" s="44" t="s">
        <v>81</v>
      </c>
      <c r="D2465" s="45" t="s">
        <v>441</v>
      </c>
      <c r="E2465" s="20">
        <v>140</v>
      </c>
      <c r="F2465" s="20">
        <v>2017</v>
      </c>
      <c r="G2465" s="20">
        <v>4</v>
      </c>
      <c r="H2465" s="20" t="s">
        <v>211</v>
      </c>
      <c r="I2465" s="20" t="s">
        <v>46</v>
      </c>
      <c r="J2465" s="20">
        <v>12</v>
      </c>
      <c r="K2465" s="35">
        <v>8300968</v>
      </c>
      <c r="L2465" s="35">
        <v>202694</v>
      </c>
      <c r="M2465" s="35">
        <v>157869</v>
      </c>
      <c r="N2465" s="35">
        <v>236476</v>
      </c>
      <c r="O2465" s="35">
        <v>1386862</v>
      </c>
      <c r="P2465" s="35">
        <v>10817675</v>
      </c>
      <c r="Q2465" s="35">
        <v>5345771</v>
      </c>
      <c r="R2465" s="35">
        <v>5250000</v>
      </c>
    </row>
    <row r="2466" spans="1:18" ht="13.5" customHeight="1">
      <c r="A2466" s="20">
        <v>2462</v>
      </c>
      <c r="B2466" s="45" t="s">
        <v>287</v>
      </c>
      <c r="C2466" s="44" t="s">
        <v>81</v>
      </c>
      <c r="D2466" s="45" t="s">
        <v>441</v>
      </c>
      <c r="E2466" s="20">
        <v>140</v>
      </c>
      <c r="F2466" s="20">
        <v>2018</v>
      </c>
      <c r="G2466" s="20">
        <v>1</v>
      </c>
      <c r="H2466" s="20" t="s">
        <v>257</v>
      </c>
      <c r="I2466" s="20" t="s">
        <v>43</v>
      </c>
      <c r="J2466" s="20">
        <v>3</v>
      </c>
      <c r="K2466" s="35">
        <v>4993648</v>
      </c>
      <c r="L2466" s="35">
        <v>625971</v>
      </c>
      <c r="M2466" s="35">
        <v>560243</v>
      </c>
      <c r="N2466" s="35">
        <v>560243</v>
      </c>
      <c r="O2466" s="35">
        <v>1396670</v>
      </c>
      <c r="P2466" s="35">
        <v>11476259</v>
      </c>
      <c r="Q2466" s="35">
        <v>5444111</v>
      </c>
      <c r="R2466" s="35">
        <v>4170412</v>
      </c>
    </row>
    <row r="2467" spans="1:18" ht="13.5" customHeight="1">
      <c r="A2467" s="20">
        <v>2463</v>
      </c>
      <c r="B2467" s="45" t="s">
        <v>287</v>
      </c>
      <c r="C2467" s="44" t="s">
        <v>81</v>
      </c>
      <c r="D2467" s="45" t="s">
        <v>441</v>
      </c>
      <c r="E2467" s="20">
        <v>140</v>
      </c>
      <c r="F2467" s="20">
        <v>2018</v>
      </c>
      <c r="G2467" s="20">
        <v>2</v>
      </c>
      <c r="H2467" s="20" t="s">
        <v>264</v>
      </c>
      <c r="I2467" s="20" t="s">
        <v>44</v>
      </c>
      <c r="J2467" s="20">
        <f>G2467*3</f>
        <v>6</v>
      </c>
      <c r="K2467" s="37">
        <v>6841731</v>
      </c>
      <c r="L2467" s="37">
        <v>744440.90399999998</v>
      </c>
      <c r="M2467" s="37">
        <v>672653.45799999998</v>
      </c>
      <c r="N2467" s="37">
        <v>672653.45799999998</v>
      </c>
      <c r="O2467" s="37">
        <v>1389579</v>
      </c>
      <c r="P2467" s="37">
        <v>10560740</v>
      </c>
      <c r="Q2467" s="37">
        <v>4476933</v>
      </c>
      <c r="R2467" s="37">
        <v>4170412</v>
      </c>
    </row>
    <row r="2468" spans="1:18" ht="13.5" customHeight="1">
      <c r="A2468" s="20">
        <v>2464</v>
      </c>
      <c r="B2468" s="45" t="s">
        <v>287</v>
      </c>
      <c r="C2468" s="44" t="s">
        <v>81</v>
      </c>
      <c r="D2468" s="45" t="s">
        <v>441</v>
      </c>
      <c r="E2468" s="20">
        <v>140</v>
      </c>
      <c r="F2468" s="20">
        <v>2018</v>
      </c>
      <c r="G2468" s="20">
        <v>3</v>
      </c>
      <c r="H2468" s="20" t="s">
        <v>256</v>
      </c>
      <c r="I2468" s="20" t="s">
        <v>51</v>
      </c>
      <c r="J2468" s="20">
        <f>G2468*3</f>
        <v>9</v>
      </c>
      <c r="K2468" s="37">
        <v>9300479.9409999996</v>
      </c>
      <c r="L2468" s="37">
        <v>601374.14199999999</v>
      </c>
      <c r="M2468" s="37">
        <v>543229.85699999996</v>
      </c>
      <c r="N2468" s="37"/>
      <c r="O2468" s="37">
        <v>1458240</v>
      </c>
      <c r="P2468" s="37">
        <v>10469311</v>
      </c>
      <c r="Q2468" s="37">
        <v>4454177</v>
      </c>
      <c r="R2468" s="37">
        <v>4170412</v>
      </c>
    </row>
    <row r="2469" spans="1:18" ht="13.5" customHeight="1">
      <c r="A2469" s="20">
        <v>2465</v>
      </c>
      <c r="B2469" s="45" t="s">
        <v>287</v>
      </c>
      <c r="C2469" s="44" t="s">
        <v>81</v>
      </c>
      <c r="D2469" s="45" t="s">
        <v>441</v>
      </c>
      <c r="E2469" s="20">
        <v>140</v>
      </c>
      <c r="F2469" s="20">
        <v>2018</v>
      </c>
      <c r="G2469" s="20">
        <v>4</v>
      </c>
      <c r="H2469" s="20" t="s">
        <v>265</v>
      </c>
      <c r="I2469" s="20" t="s">
        <v>46</v>
      </c>
      <c r="J2469" s="20">
        <v>12</v>
      </c>
      <c r="K2469" s="37">
        <v>10338077</v>
      </c>
      <c r="L2469" s="37">
        <v>540554</v>
      </c>
      <c r="M2469" s="37">
        <v>344236</v>
      </c>
      <c r="N2469" s="37">
        <v>19480</v>
      </c>
      <c r="O2469" s="37">
        <v>1468679</v>
      </c>
      <c r="P2469" s="37">
        <v>11321427</v>
      </c>
      <c r="Q2469" s="37">
        <v>5501072</v>
      </c>
      <c r="R2469" s="37">
        <v>4170412</v>
      </c>
    </row>
    <row r="2470" spans="1:18" ht="13.5" customHeight="1">
      <c r="A2470" s="20">
        <v>2466</v>
      </c>
      <c r="B2470" s="45" t="s">
        <v>287</v>
      </c>
      <c r="C2470" s="44" t="s">
        <v>81</v>
      </c>
      <c r="D2470" s="45" t="s">
        <v>441</v>
      </c>
      <c r="E2470" s="20">
        <v>140</v>
      </c>
      <c r="F2470" s="20">
        <v>2019</v>
      </c>
      <c r="G2470" s="20">
        <v>1</v>
      </c>
      <c r="H2470" s="20" t="s">
        <v>277</v>
      </c>
      <c r="I2470" s="20" t="s">
        <v>43</v>
      </c>
      <c r="J2470" s="20">
        <v>3</v>
      </c>
      <c r="K2470" s="37">
        <v>4031385</v>
      </c>
      <c r="L2470" s="37">
        <v>344860</v>
      </c>
      <c r="M2470" s="37">
        <v>308650</v>
      </c>
      <c r="N2470" s="37">
        <v>308650</v>
      </c>
      <c r="O2470" s="37">
        <v>1465385</v>
      </c>
      <c r="P2470" s="37">
        <v>11088050</v>
      </c>
      <c r="Q2470" s="37">
        <v>4959050</v>
      </c>
      <c r="R2470" s="37">
        <v>4170412</v>
      </c>
    </row>
    <row r="2471" spans="1:18" ht="13.5" customHeight="1">
      <c r="A2471" s="20">
        <v>2467</v>
      </c>
      <c r="B2471" s="45" t="s">
        <v>287</v>
      </c>
      <c r="C2471" s="44" t="s">
        <v>81</v>
      </c>
      <c r="D2471" s="45" t="s">
        <v>441</v>
      </c>
      <c r="E2471" s="20">
        <v>140</v>
      </c>
      <c r="F2471" s="20">
        <v>2019</v>
      </c>
      <c r="G2471" s="20">
        <v>2</v>
      </c>
      <c r="H2471" s="20" t="s">
        <v>278</v>
      </c>
      <c r="I2471" s="20" t="s">
        <v>44</v>
      </c>
      <c r="J2471" s="20">
        <v>6</v>
      </c>
      <c r="K2471" s="37">
        <v>6570953</v>
      </c>
      <c r="L2471" s="37">
        <v>536862</v>
      </c>
      <c r="M2471" s="37">
        <v>480491</v>
      </c>
      <c r="N2471" s="37"/>
      <c r="O2471" s="37">
        <v>1463771</v>
      </c>
      <c r="P2471" s="37">
        <v>10905993</v>
      </c>
      <c r="Q2471" s="37">
        <v>4605149</v>
      </c>
      <c r="R2471" s="37">
        <v>4170412</v>
      </c>
    </row>
    <row r="2472" spans="1:18" ht="13.5" customHeight="1">
      <c r="A2472" s="20">
        <v>2468</v>
      </c>
      <c r="B2472" s="45" t="s">
        <v>287</v>
      </c>
      <c r="C2472" s="44" t="s">
        <v>81</v>
      </c>
      <c r="D2472" s="45" t="s">
        <v>441</v>
      </c>
      <c r="E2472" s="20">
        <v>140</v>
      </c>
      <c r="F2472" s="20">
        <v>2019</v>
      </c>
      <c r="G2472" s="20">
        <v>3</v>
      </c>
      <c r="H2472" s="20" t="s">
        <v>279</v>
      </c>
      <c r="I2472" s="20" t="s">
        <v>51</v>
      </c>
      <c r="J2472" s="20">
        <v>9</v>
      </c>
      <c r="K2472" s="37">
        <v>8988884</v>
      </c>
      <c r="L2472" s="37">
        <v>560746</v>
      </c>
      <c r="M2472" s="37">
        <v>501868</v>
      </c>
      <c r="N2472" s="37">
        <v>516868</v>
      </c>
      <c r="O2472" s="37">
        <v>1459014</v>
      </c>
      <c r="P2472" s="37">
        <v>10569742</v>
      </c>
      <c r="Q2472" s="37">
        <v>4232522</v>
      </c>
      <c r="R2472" s="37">
        <v>4170412</v>
      </c>
    </row>
    <row r="2473" spans="1:18" ht="13.5" customHeight="1">
      <c r="A2473" s="20">
        <v>2469</v>
      </c>
      <c r="B2473" s="45" t="s">
        <v>287</v>
      </c>
      <c r="C2473" s="44" t="s">
        <v>81</v>
      </c>
      <c r="D2473" s="45" t="s">
        <v>441</v>
      </c>
      <c r="E2473" s="20">
        <v>140</v>
      </c>
      <c r="F2473" s="20">
        <v>2019</v>
      </c>
      <c r="G2473" s="20">
        <v>4</v>
      </c>
      <c r="H2473" s="20" t="s">
        <v>281</v>
      </c>
      <c r="I2473" s="20" t="s">
        <v>46</v>
      </c>
      <c r="J2473" s="20">
        <v>12</v>
      </c>
      <c r="K2473" s="37">
        <v>10698161.992000001</v>
      </c>
      <c r="L2473" s="37">
        <v>414701.935</v>
      </c>
      <c r="M2473" s="37">
        <v>371158.23200000002</v>
      </c>
      <c r="N2473" s="37"/>
      <c r="O2473" s="37">
        <v>1335104</v>
      </c>
      <c r="P2473" s="37">
        <v>13179066</v>
      </c>
      <c r="Q2473" s="37">
        <v>5431860</v>
      </c>
      <c r="R2473" s="37">
        <v>5682248</v>
      </c>
    </row>
    <row r="2474" spans="1:18" ht="13.5" customHeight="1">
      <c r="A2474" s="20">
        <v>2470</v>
      </c>
      <c r="B2474" s="45" t="s">
        <v>287</v>
      </c>
      <c r="C2474" s="44" t="s">
        <v>81</v>
      </c>
      <c r="D2474" s="45" t="s">
        <v>441</v>
      </c>
      <c r="E2474" s="20">
        <v>140</v>
      </c>
      <c r="F2474" s="46">
        <v>2020</v>
      </c>
      <c r="G2474" s="46">
        <v>1</v>
      </c>
      <c r="H2474" s="47" t="s">
        <v>309</v>
      </c>
      <c r="I2474" s="47" t="s">
        <v>43</v>
      </c>
      <c r="J2474" s="46">
        <v>3</v>
      </c>
      <c r="K2474" s="37">
        <v>3579289</v>
      </c>
      <c r="L2474" s="37">
        <v>306745</v>
      </c>
      <c r="M2474" s="37">
        <v>274536</v>
      </c>
      <c r="N2474" s="37">
        <v>274536</v>
      </c>
      <c r="O2474" s="37">
        <v>1342499</v>
      </c>
      <c r="P2474" s="37">
        <v>13363057</v>
      </c>
      <c r="Q2474" s="37">
        <v>5301913</v>
      </c>
      <c r="R2474" s="37">
        <v>5682248</v>
      </c>
    </row>
    <row r="2475" spans="1:18" ht="13.5" customHeight="1">
      <c r="A2475" s="20">
        <v>2471</v>
      </c>
      <c r="B2475" s="45" t="s">
        <v>287</v>
      </c>
      <c r="C2475" s="44" t="s">
        <v>81</v>
      </c>
      <c r="D2475" s="45" t="s">
        <v>441</v>
      </c>
      <c r="E2475" s="20">
        <v>140</v>
      </c>
      <c r="F2475" s="46">
        <v>2020</v>
      </c>
      <c r="G2475" s="46">
        <v>2</v>
      </c>
      <c r="H2475" s="47" t="s">
        <v>310</v>
      </c>
      <c r="I2475" s="47" t="s">
        <v>44</v>
      </c>
      <c r="J2475" s="46">
        <v>6</v>
      </c>
      <c r="K2475" s="37">
        <v>5552362.5130000003</v>
      </c>
      <c r="L2475" s="37">
        <v>501198.02899999998</v>
      </c>
      <c r="M2475" s="37">
        <v>448572.23599999998</v>
      </c>
      <c r="N2475" s="37">
        <v>448572.23599999998</v>
      </c>
      <c r="O2475" s="37">
        <v>1343900</v>
      </c>
      <c r="P2475" s="37">
        <v>13191510</v>
      </c>
      <c r="Q2475" s="37">
        <v>4999260</v>
      </c>
      <c r="R2475" s="37">
        <v>5682248</v>
      </c>
    </row>
    <row r="2476" spans="1:18" ht="13.5" customHeight="1">
      <c r="A2476" s="20">
        <v>2472</v>
      </c>
      <c r="B2476" s="45" t="s">
        <v>287</v>
      </c>
      <c r="C2476" s="44" t="s">
        <v>81</v>
      </c>
      <c r="D2476" s="45" t="s">
        <v>441</v>
      </c>
      <c r="E2476" s="20">
        <v>140</v>
      </c>
      <c r="F2476" s="46">
        <v>2020</v>
      </c>
      <c r="G2476" s="46">
        <v>3</v>
      </c>
      <c r="H2476" s="47" t="s">
        <v>311</v>
      </c>
      <c r="I2476" s="47" t="s">
        <v>51</v>
      </c>
      <c r="J2476" s="46">
        <v>9</v>
      </c>
      <c r="K2476" s="37">
        <v>8275032.8439999996</v>
      </c>
      <c r="L2476" s="37">
        <v>600110.18200000003</v>
      </c>
      <c r="M2476" s="37">
        <v>537098.61300000001</v>
      </c>
      <c r="N2476" s="37">
        <v>537098.61300000001</v>
      </c>
      <c r="O2476" s="37">
        <v>1358789</v>
      </c>
      <c r="P2476" s="37">
        <v>12692415</v>
      </c>
      <c r="Q2476" s="37">
        <v>4411639</v>
      </c>
      <c r="R2476" s="37">
        <v>5682248</v>
      </c>
    </row>
    <row r="2477" spans="1:18" ht="13.5" customHeight="1">
      <c r="A2477" s="20">
        <v>2473</v>
      </c>
      <c r="B2477" s="45" t="s">
        <v>295</v>
      </c>
      <c r="C2477" s="44" t="s">
        <v>84</v>
      </c>
      <c r="D2477" s="45" t="s">
        <v>442</v>
      </c>
      <c r="E2477" s="20">
        <v>141</v>
      </c>
      <c r="F2477" s="20">
        <v>2015</v>
      </c>
      <c r="G2477" s="20">
        <v>1</v>
      </c>
      <c r="H2477" s="20" t="s">
        <v>202</v>
      </c>
      <c r="I2477" s="20" t="s">
        <v>43</v>
      </c>
      <c r="J2477" s="20">
        <v>3</v>
      </c>
      <c r="K2477" s="35">
        <v>33787000</v>
      </c>
      <c r="L2477" s="35">
        <v>4815000</v>
      </c>
      <c r="M2477" s="35">
        <v>4214000</v>
      </c>
      <c r="N2477" s="35">
        <v>5602000</v>
      </c>
      <c r="O2477" s="35">
        <v>24535000</v>
      </c>
      <c r="P2477" s="35">
        <v>960680000</v>
      </c>
      <c r="Q2477" s="35">
        <v>840797000</v>
      </c>
      <c r="R2477" s="35">
        <v>5000000</v>
      </c>
    </row>
    <row r="2478" spans="1:18" ht="13.5" customHeight="1">
      <c r="A2478" s="20">
        <v>2474</v>
      </c>
      <c r="B2478" s="45" t="s">
        <v>295</v>
      </c>
      <c r="C2478" s="44" t="s">
        <v>84</v>
      </c>
      <c r="D2478" s="45" t="s">
        <v>442</v>
      </c>
      <c r="E2478" s="20">
        <v>141</v>
      </c>
      <c r="F2478" s="20">
        <v>2015</v>
      </c>
      <c r="G2478" s="20">
        <v>2</v>
      </c>
      <c r="H2478" s="20" t="s">
        <v>203</v>
      </c>
      <c r="I2478" s="20" t="s">
        <v>44</v>
      </c>
      <c r="J2478" s="20">
        <v>6</v>
      </c>
      <c r="K2478" s="35">
        <v>68295000</v>
      </c>
      <c r="L2478" s="35">
        <v>9537000</v>
      </c>
      <c r="M2478" s="35">
        <v>9695000</v>
      </c>
      <c r="N2478" s="35">
        <v>11882000</v>
      </c>
      <c r="O2478" s="35">
        <v>24975000</v>
      </c>
      <c r="P2478" s="35">
        <v>1033430000</v>
      </c>
      <c r="Q2478" s="35">
        <v>911174000</v>
      </c>
      <c r="R2478" s="35">
        <v>5000000</v>
      </c>
    </row>
    <row r="2479" spans="1:18" ht="13.5" customHeight="1">
      <c r="A2479" s="20">
        <v>2475</v>
      </c>
      <c r="B2479" s="45" t="s">
        <v>295</v>
      </c>
      <c r="C2479" s="44" t="s">
        <v>84</v>
      </c>
      <c r="D2479" s="45" t="s">
        <v>442</v>
      </c>
      <c r="E2479" s="20">
        <v>141</v>
      </c>
      <c r="F2479" s="20">
        <v>2015</v>
      </c>
      <c r="G2479" s="20">
        <v>3</v>
      </c>
      <c r="H2479" s="20" t="s">
        <v>204</v>
      </c>
      <c r="I2479" s="20" t="s">
        <v>51</v>
      </c>
      <c r="J2479" s="20">
        <v>9</v>
      </c>
      <c r="K2479" s="35">
        <v>104418000</v>
      </c>
      <c r="L2479" s="35">
        <v>15367000</v>
      </c>
      <c r="M2479" s="35">
        <v>13562000</v>
      </c>
      <c r="N2479" s="35">
        <v>16374000</v>
      </c>
      <c r="O2479" s="35">
        <v>25340000</v>
      </c>
      <c r="P2479" s="35">
        <v>1000822000</v>
      </c>
      <c r="Q2479" s="35">
        <v>883068000</v>
      </c>
      <c r="R2479" s="35">
        <v>5000000</v>
      </c>
    </row>
    <row r="2480" spans="1:18" ht="13.5" customHeight="1">
      <c r="A2480" s="20">
        <v>2476</v>
      </c>
      <c r="B2480" s="45" t="s">
        <v>295</v>
      </c>
      <c r="C2480" s="44" t="s">
        <v>84</v>
      </c>
      <c r="D2480" s="45" t="s">
        <v>442</v>
      </c>
      <c r="E2480" s="20">
        <v>141</v>
      </c>
      <c r="F2480" s="20">
        <v>2015</v>
      </c>
      <c r="G2480" s="20">
        <v>4</v>
      </c>
      <c r="H2480" s="20" t="s">
        <v>205</v>
      </c>
      <c r="I2480" s="20" t="s">
        <v>46</v>
      </c>
      <c r="J2480" s="20">
        <v>12</v>
      </c>
      <c r="K2480" s="35">
        <v>140027000</v>
      </c>
      <c r="L2480" s="35">
        <v>23651000</v>
      </c>
      <c r="M2480" s="35">
        <v>18891000</v>
      </c>
      <c r="N2480" s="35">
        <v>21616000</v>
      </c>
      <c r="O2480" s="35">
        <v>25311000</v>
      </c>
      <c r="P2480" s="35">
        <v>937564000</v>
      </c>
      <c r="Q2480" s="35">
        <v>808597000</v>
      </c>
      <c r="R2480" s="35">
        <v>5000000</v>
      </c>
    </row>
    <row r="2481" spans="1:18" ht="13.5" customHeight="1">
      <c r="A2481" s="20">
        <v>2477</v>
      </c>
      <c r="B2481" s="45" t="s">
        <v>295</v>
      </c>
      <c r="C2481" s="44" t="s">
        <v>84</v>
      </c>
      <c r="D2481" s="45" t="s">
        <v>442</v>
      </c>
      <c r="E2481" s="20">
        <v>141</v>
      </c>
      <c r="F2481" s="20">
        <v>2016</v>
      </c>
      <c r="G2481" s="20">
        <v>1</v>
      </c>
      <c r="H2481" s="20" t="s">
        <v>206</v>
      </c>
      <c r="I2481" s="20" t="s">
        <v>43</v>
      </c>
      <c r="J2481" s="20">
        <v>3</v>
      </c>
      <c r="K2481" s="35">
        <v>34780000</v>
      </c>
      <c r="L2481" s="35">
        <v>10243000</v>
      </c>
      <c r="M2481" s="35">
        <v>7791000</v>
      </c>
      <c r="N2481" s="35">
        <v>6459000</v>
      </c>
      <c r="O2481" s="35">
        <v>25243000</v>
      </c>
      <c r="P2481" s="35">
        <v>1076635000</v>
      </c>
      <c r="Q2481" s="35">
        <v>941195000</v>
      </c>
      <c r="R2481" s="35">
        <v>5000000</v>
      </c>
    </row>
    <row r="2482" spans="1:18" ht="13.5" customHeight="1">
      <c r="A2482" s="20">
        <v>2478</v>
      </c>
      <c r="B2482" s="45" t="s">
        <v>295</v>
      </c>
      <c r="C2482" s="44" t="s">
        <v>84</v>
      </c>
      <c r="D2482" s="45" t="s">
        <v>442</v>
      </c>
      <c r="E2482" s="20">
        <v>141</v>
      </c>
      <c r="F2482" s="20">
        <v>2016</v>
      </c>
      <c r="G2482" s="20">
        <v>2</v>
      </c>
      <c r="H2482" s="20" t="s">
        <v>207</v>
      </c>
      <c r="I2482" s="20" t="s">
        <v>44</v>
      </c>
      <c r="J2482" s="20">
        <v>6</v>
      </c>
      <c r="K2482" s="35">
        <v>71320000</v>
      </c>
      <c r="L2482" s="35">
        <v>15682000</v>
      </c>
      <c r="M2482" s="35">
        <v>11317000</v>
      </c>
      <c r="N2482" s="35">
        <v>9795000</v>
      </c>
      <c r="O2482" s="35">
        <v>25572000</v>
      </c>
      <c r="P2482" s="35">
        <v>1174543000</v>
      </c>
      <c r="Q2482" s="35">
        <v>1036797000</v>
      </c>
      <c r="R2482" s="35">
        <v>5000000</v>
      </c>
    </row>
    <row r="2483" spans="1:18" ht="13.5" customHeight="1">
      <c r="A2483" s="20">
        <v>2479</v>
      </c>
      <c r="B2483" s="45" t="s">
        <v>295</v>
      </c>
      <c r="C2483" s="44" t="s">
        <v>84</v>
      </c>
      <c r="D2483" s="45" t="s">
        <v>442</v>
      </c>
      <c r="E2483" s="20">
        <v>141</v>
      </c>
      <c r="F2483" s="20">
        <v>2016</v>
      </c>
      <c r="G2483" s="20">
        <v>3</v>
      </c>
      <c r="H2483" s="20" t="s">
        <v>208</v>
      </c>
      <c r="I2483" s="20" t="s">
        <v>51</v>
      </c>
      <c r="J2483" s="20">
        <v>9</v>
      </c>
      <c r="K2483" s="35">
        <v>114622000</v>
      </c>
      <c r="L2483" s="35">
        <v>25688000</v>
      </c>
      <c r="M2483" s="35">
        <v>20152000</v>
      </c>
      <c r="N2483" s="35">
        <v>15791000</v>
      </c>
      <c r="O2483" s="35">
        <v>24173000</v>
      </c>
      <c r="P2483" s="35">
        <v>1146224000</v>
      </c>
      <c r="Q2483" s="35">
        <v>1001423000</v>
      </c>
      <c r="R2483" s="35">
        <v>5000000</v>
      </c>
    </row>
    <row r="2484" spans="1:18" ht="13.5" customHeight="1">
      <c r="A2484" s="20">
        <v>2480</v>
      </c>
      <c r="B2484" s="45" t="s">
        <v>295</v>
      </c>
      <c r="C2484" s="44" t="s">
        <v>84</v>
      </c>
      <c r="D2484" s="45" t="s">
        <v>442</v>
      </c>
      <c r="E2484" s="20">
        <v>141</v>
      </c>
      <c r="F2484" s="20">
        <v>2016</v>
      </c>
      <c r="G2484" s="20">
        <v>4</v>
      </c>
      <c r="H2484" s="20" t="s">
        <v>209</v>
      </c>
      <c r="I2484" s="20" t="s">
        <v>46</v>
      </c>
      <c r="J2484" s="20">
        <v>12</v>
      </c>
      <c r="K2484" s="35">
        <v>156425000</v>
      </c>
      <c r="L2484" s="35">
        <v>37209000</v>
      </c>
      <c r="M2484" s="35">
        <v>28520000</v>
      </c>
      <c r="N2484" s="35">
        <v>28187000</v>
      </c>
      <c r="O2484" s="35">
        <v>22962000</v>
      </c>
      <c r="P2484" s="35">
        <v>1053523000</v>
      </c>
      <c r="Q2484" s="35">
        <v>912725000</v>
      </c>
      <c r="R2484" s="35">
        <v>5000000</v>
      </c>
    </row>
    <row r="2485" spans="1:18" ht="13.5" customHeight="1">
      <c r="A2485" s="20">
        <v>2481</v>
      </c>
      <c r="B2485" s="45" t="s">
        <v>295</v>
      </c>
      <c r="C2485" s="44" t="s">
        <v>84</v>
      </c>
      <c r="D2485" s="45" t="s">
        <v>442</v>
      </c>
      <c r="E2485" s="20">
        <v>141</v>
      </c>
      <c r="F2485" s="20">
        <v>2017</v>
      </c>
      <c r="G2485" s="20">
        <v>1</v>
      </c>
      <c r="H2485" s="20" t="s">
        <v>210</v>
      </c>
      <c r="I2485" s="20" t="s">
        <v>43</v>
      </c>
      <c r="J2485" s="20">
        <v>3</v>
      </c>
      <c r="K2485" s="35">
        <v>47022000</v>
      </c>
      <c r="L2485" s="35">
        <v>18626000</v>
      </c>
      <c r="M2485" s="35">
        <v>16074000</v>
      </c>
      <c r="N2485" s="35">
        <v>16925000</v>
      </c>
      <c r="O2485" s="35">
        <v>22702000</v>
      </c>
      <c r="P2485" s="35">
        <v>1165427000</v>
      </c>
      <c r="Q2485" s="35">
        <v>1009379000</v>
      </c>
      <c r="R2485" s="35">
        <v>5000000</v>
      </c>
    </row>
    <row r="2486" spans="1:18" ht="13.5" customHeight="1">
      <c r="A2486" s="20">
        <v>2482</v>
      </c>
      <c r="B2486" s="45" t="s">
        <v>295</v>
      </c>
      <c r="C2486" s="44" t="s">
        <v>84</v>
      </c>
      <c r="D2486" s="45" t="s">
        <v>442</v>
      </c>
      <c r="E2486" s="20">
        <v>141</v>
      </c>
      <c r="F2486" s="20">
        <v>2017</v>
      </c>
      <c r="G2486" s="20">
        <v>2</v>
      </c>
      <c r="H2486" s="20" t="s">
        <v>212</v>
      </c>
      <c r="I2486" s="20" t="s">
        <v>44</v>
      </c>
      <c r="J2486" s="20">
        <v>6</v>
      </c>
      <c r="K2486" s="35">
        <v>97198000</v>
      </c>
      <c r="L2486" s="35">
        <v>29169000</v>
      </c>
      <c r="M2486" s="35">
        <v>24112000</v>
      </c>
      <c r="N2486" s="35">
        <v>23976000</v>
      </c>
      <c r="O2486" s="35">
        <v>22467000</v>
      </c>
      <c r="P2486" s="35">
        <v>1273960000</v>
      </c>
      <c r="Q2486" s="35">
        <v>1112495000</v>
      </c>
      <c r="R2486" s="35">
        <v>5000000</v>
      </c>
    </row>
    <row r="2487" spans="1:18" ht="13.5" customHeight="1">
      <c r="A2487" s="20">
        <v>2483</v>
      </c>
      <c r="B2487" s="45" t="s">
        <v>295</v>
      </c>
      <c r="C2487" s="44" t="s">
        <v>84</v>
      </c>
      <c r="D2487" s="45" t="s">
        <v>442</v>
      </c>
      <c r="E2487" s="20">
        <v>141</v>
      </c>
      <c r="F2487" s="20">
        <v>2017</v>
      </c>
      <c r="G2487" s="20">
        <v>3</v>
      </c>
      <c r="H2487" s="20" t="s">
        <v>213</v>
      </c>
      <c r="I2487" s="20" t="s">
        <v>51</v>
      </c>
      <c r="J2487" s="20">
        <v>9</v>
      </c>
      <c r="K2487" s="35">
        <v>154220000</v>
      </c>
      <c r="L2487" s="35">
        <v>45650000</v>
      </c>
      <c r="M2487" s="35">
        <v>37672000</v>
      </c>
      <c r="N2487" s="35">
        <v>37859000</v>
      </c>
      <c r="O2487" s="35">
        <v>22296000</v>
      </c>
      <c r="P2487" s="35">
        <v>1417733000</v>
      </c>
      <c r="Q2487" s="35">
        <v>1248882000</v>
      </c>
      <c r="R2487" s="35">
        <v>5000000</v>
      </c>
    </row>
    <row r="2488" spans="1:18" ht="13.5" customHeight="1">
      <c r="A2488" s="20">
        <v>2484</v>
      </c>
      <c r="B2488" s="45" t="s">
        <v>295</v>
      </c>
      <c r="C2488" s="44" t="s">
        <v>84</v>
      </c>
      <c r="D2488" s="45" t="s">
        <v>442</v>
      </c>
      <c r="E2488" s="20">
        <v>141</v>
      </c>
      <c r="F2488" s="20">
        <v>2017</v>
      </c>
      <c r="G2488" s="20">
        <v>4</v>
      </c>
      <c r="H2488" s="20" t="s">
        <v>211</v>
      </c>
      <c r="I2488" s="20" t="s">
        <v>46</v>
      </c>
      <c r="J2488" s="20">
        <v>12</v>
      </c>
      <c r="K2488" s="35">
        <v>212434000</v>
      </c>
      <c r="L2488" s="35">
        <v>61166000</v>
      </c>
      <c r="M2488" s="35">
        <v>48381000</v>
      </c>
      <c r="N2488" s="35">
        <v>52695000</v>
      </c>
      <c r="O2488" s="35">
        <v>21883000</v>
      </c>
      <c r="P2488" s="35">
        <v>1386416000</v>
      </c>
      <c r="Q2488" s="35">
        <v>1201198000</v>
      </c>
      <c r="R2488" s="35">
        <v>5025000</v>
      </c>
    </row>
    <row r="2489" spans="1:18" ht="13.5" customHeight="1">
      <c r="A2489" s="20">
        <v>2485</v>
      </c>
      <c r="B2489" s="45" t="s">
        <v>295</v>
      </c>
      <c r="C2489" s="44" t="s">
        <v>84</v>
      </c>
      <c r="D2489" s="45" t="s">
        <v>442</v>
      </c>
      <c r="E2489" s="20">
        <v>141</v>
      </c>
      <c r="F2489" s="20">
        <v>2018</v>
      </c>
      <c r="G2489" s="20">
        <v>1</v>
      </c>
      <c r="H2489" s="20" t="s">
        <v>257</v>
      </c>
      <c r="I2489" s="20" t="s">
        <v>43</v>
      </c>
      <c r="J2489" s="20">
        <v>3</v>
      </c>
      <c r="K2489" s="35">
        <v>57389000</v>
      </c>
      <c r="L2489" s="35">
        <v>26690000</v>
      </c>
      <c r="M2489" s="35">
        <v>23067000</v>
      </c>
      <c r="N2489" s="35">
        <v>20866000</v>
      </c>
      <c r="O2489" s="35">
        <v>21633000</v>
      </c>
      <c r="P2489" s="35">
        <v>1405257000</v>
      </c>
      <c r="Q2489" s="35">
        <v>1209302000</v>
      </c>
      <c r="R2489" s="35">
        <v>5025000</v>
      </c>
    </row>
    <row r="2490" spans="1:18" ht="13.5" customHeight="1">
      <c r="A2490" s="20">
        <v>2486</v>
      </c>
      <c r="B2490" s="45" t="s">
        <v>295</v>
      </c>
      <c r="C2490" s="44" t="s">
        <v>84</v>
      </c>
      <c r="D2490" s="45" t="s">
        <v>442</v>
      </c>
      <c r="E2490" s="20">
        <v>141</v>
      </c>
      <c r="F2490" s="20">
        <v>2018</v>
      </c>
      <c r="G2490" s="20">
        <v>2</v>
      </c>
      <c r="H2490" s="20" t="s">
        <v>264</v>
      </c>
      <c r="I2490" s="20" t="s">
        <v>44</v>
      </c>
      <c r="J2490" s="20">
        <f>G2490*3</f>
        <v>6</v>
      </c>
      <c r="K2490" s="37">
        <v>114207000</v>
      </c>
      <c r="L2490" s="37">
        <v>50730000</v>
      </c>
      <c r="M2490" s="37">
        <v>43084000</v>
      </c>
      <c r="N2490" s="37">
        <v>41626000</v>
      </c>
      <c r="O2490" s="37">
        <v>21781000</v>
      </c>
      <c r="P2490" s="37">
        <v>1372723000</v>
      </c>
      <c r="Q2490" s="37">
        <v>1162257000</v>
      </c>
      <c r="R2490" s="37">
        <v>5025000</v>
      </c>
    </row>
    <row r="2491" spans="1:18" ht="13.5" customHeight="1">
      <c r="A2491" s="20">
        <v>2487</v>
      </c>
      <c r="B2491" s="45" t="s">
        <v>295</v>
      </c>
      <c r="C2491" s="44" t="s">
        <v>84</v>
      </c>
      <c r="D2491" s="45" t="s">
        <v>442</v>
      </c>
      <c r="E2491" s="20">
        <v>141</v>
      </c>
      <c r="F2491" s="20">
        <v>2018</v>
      </c>
      <c r="G2491" s="20">
        <v>3</v>
      </c>
      <c r="H2491" s="20" t="s">
        <v>256</v>
      </c>
      <c r="I2491" s="20" t="s">
        <v>51</v>
      </c>
      <c r="J2491" s="20">
        <f>G2491*3</f>
        <v>9</v>
      </c>
      <c r="K2491" s="37">
        <v>168801000</v>
      </c>
      <c r="L2491" s="37">
        <v>70380000</v>
      </c>
      <c r="M2491" s="37">
        <v>59757000</v>
      </c>
      <c r="N2491" s="37">
        <v>0</v>
      </c>
      <c r="O2491" s="37">
        <v>21409000</v>
      </c>
      <c r="P2491" s="37">
        <v>1543921000</v>
      </c>
      <c r="Q2491" s="37">
        <v>1325264000</v>
      </c>
      <c r="R2491" s="37">
        <v>5057000</v>
      </c>
    </row>
    <row r="2492" spans="1:18" ht="13.5" customHeight="1">
      <c r="A2492" s="20">
        <v>2488</v>
      </c>
      <c r="B2492" s="45" t="s">
        <v>295</v>
      </c>
      <c r="C2492" s="44" t="s">
        <v>84</v>
      </c>
      <c r="D2492" s="45" t="s">
        <v>442</v>
      </c>
      <c r="E2492" s="20">
        <v>141</v>
      </c>
      <c r="F2492" s="20">
        <v>2018</v>
      </c>
      <c r="G2492" s="20">
        <v>4</v>
      </c>
      <c r="H2492" s="20" t="s">
        <v>265</v>
      </c>
      <c r="I2492" s="20" t="s">
        <v>46</v>
      </c>
      <c r="J2492" s="20">
        <v>12</v>
      </c>
      <c r="K2492" s="37">
        <v>222360000</v>
      </c>
      <c r="L2492" s="37">
        <v>88152000</v>
      </c>
      <c r="M2492" s="37">
        <v>74440000</v>
      </c>
      <c r="N2492" s="37">
        <v>0</v>
      </c>
      <c r="O2492" s="37">
        <v>21652000</v>
      </c>
      <c r="P2492" s="37">
        <v>1663661000</v>
      </c>
      <c r="Q2492" s="37">
        <v>1423994000</v>
      </c>
      <c r="R2492" s="37">
        <v>5120000</v>
      </c>
    </row>
    <row r="2493" spans="1:18" ht="13.5" customHeight="1">
      <c r="A2493" s="20">
        <v>2489</v>
      </c>
      <c r="B2493" s="45" t="s">
        <v>295</v>
      </c>
      <c r="C2493" s="44" t="s">
        <v>84</v>
      </c>
      <c r="D2493" s="45" t="s">
        <v>442</v>
      </c>
      <c r="E2493" s="20">
        <v>141</v>
      </c>
      <c r="F2493" s="20">
        <v>2019</v>
      </c>
      <c r="G2493" s="20">
        <v>1</v>
      </c>
      <c r="H2493" s="20" t="s">
        <v>277</v>
      </c>
      <c r="I2493" s="20" t="s">
        <v>43</v>
      </c>
      <c r="J2493" s="20">
        <v>3</v>
      </c>
      <c r="K2493" s="37">
        <v>58693000</v>
      </c>
      <c r="L2493" s="37">
        <v>23509000</v>
      </c>
      <c r="M2493" s="37">
        <v>19150000</v>
      </c>
      <c r="N2493" s="37">
        <v>23382000</v>
      </c>
      <c r="O2493" s="37">
        <v>23887000</v>
      </c>
      <c r="P2493" s="37">
        <v>1579453000</v>
      </c>
      <c r="Q2493" s="37">
        <v>1316404000</v>
      </c>
      <c r="R2493" s="37">
        <v>5120000</v>
      </c>
    </row>
    <row r="2494" spans="1:18" ht="13.5" customHeight="1">
      <c r="A2494" s="20">
        <v>2490</v>
      </c>
      <c r="B2494" s="45" t="s">
        <v>295</v>
      </c>
      <c r="C2494" s="44" t="s">
        <v>84</v>
      </c>
      <c r="D2494" s="45" t="s">
        <v>442</v>
      </c>
      <c r="E2494" s="20">
        <v>141</v>
      </c>
      <c r="F2494" s="20">
        <v>2019</v>
      </c>
      <c r="G2494" s="20">
        <v>2</v>
      </c>
      <c r="H2494" s="20" t="s">
        <v>278</v>
      </c>
      <c r="I2494" s="20" t="s">
        <v>44</v>
      </c>
      <c r="J2494" s="20">
        <v>6</v>
      </c>
      <c r="K2494" s="37">
        <v>117374000</v>
      </c>
      <c r="L2494" s="37">
        <v>44650000</v>
      </c>
      <c r="M2494" s="37">
        <v>36245000</v>
      </c>
      <c r="N2494" s="37">
        <v>40910000</v>
      </c>
      <c r="O2494" s="37">
        <v>25608000</v>
      </c>
      <c r="P2494" s="37">
        <v>1619278000</v>
      </c>
      <c r="Q2494" s="37">
        <v>1354874000</v>
      </c>
      <c r="R2494" s="37">
        <v>5120000</v>
      </c>
    </row>
    <row r="2495" spans="1:18" ht="13.5" customHeight="1">
      <c r="A2495" s="20">
        <v>2491</v>
      </c>
      <c r="B2495" s="45" t="s">
        <v>295</v>
      </c>
      <c r="C2495" s="44" t="s">
        <v>84</v>
      </c>
      <c r="D2495" s="45" t="s">
        <v>442</v>
      </c>
      <c r="E2495" s="20">
        <v>141</v>
      </c>
      <c r="F2495" s="20">
        <v>2019</v>
      </c>
      <c r="G2495" s="20">
        <v>3</v>
      </c>
      <c r="H2495" s="20" t="s">
        <v>279</v>
      </c>
      <c r="I2495" s="20" t="s">
        <v>51</v>
      </c>
      <c r="J2495" s="20">
        <v>9</v>
      </c>
      <c r="K2495" s="37">
        <v>176157</v>
      </c>
      <c r="L2495" s="37">
        <v>69108</v>
      </c>
      <c r="M2495" s="37">
        <v>55552</v>
      </c>
      <c r="N2495" s="37">
        <v>57597</v>
      </c>
      <c r="O2495" s="37">
        <v>27055000</v>
      </c>
      <c r="P2495" s="37">
        <v>1832942000</v>
      </c>
      <c r="Q2495" s="37">
        <v>1540732000</v>
      </c>
      <c r="R2495" s="37">
        <v>5237000</v>
      </c>
    </row>
    <row r="2496" spans="1:18" ht="13.5" customHeight="1">
      <c r="A2496" s="20">
        <v>2492</v>
      </c>
      <c r="B2496" s="45" t="s">
        <v>295</v>
      </c>
      <c r="C2496" s="44" t="s">
        <v>84</v>
      </c>
      <c r="D2496" s="45" t="s">
        <v>442</v>
      </c>
      <c r="E2496" s="20">
        <v>141</v>
      </c>
      <c r="F2496" s="20">
        <v>2019</v>
      </c>
      <c r="G2496" s="20">
        <v>4</v>
      </c>
      <c r="H2496" s="20" t="s">
        <v>281</v>
      </c>
      <c r="I2496" s="20" t="s">
        <v>46</v>
      </c>
      <c r="J2496" s="20">
        <v>12</v>
      </c>
      <c r="K2496" s="37">
        <v>233808</v>
      </c>
      <c r="L2496" s="37">
        <v>90925</v>
      </c>
      <c r="M2496" s="37">
        <v>75035</v>
      </c>
      <c r="N2496" s="37">
        <v>76961</v>
      </c>
      <c r="O2496" s="37">
        <v>27778000</v>
      </c>
      <c r="P2496" s="37">
        <v>1876456000</v>
      </c>
      <c r="Q2496" s="37">
        <v>1574227000</v>
      </c>
      <c r="R2496" s="37">
        <v>5252000</v>
      </c>
    </row>
    <row r="2497" spans="1:18" ht="13.5" customHeight="1">
      <c r="A2497" s="20">
        <v>2493</v>
      </c>
      <c r="B2497" s="45" t="s">
        <v>295</v>
      </c>
      <c r="C2497" s="44" t="s">
        <v>84</v>
      </c>
      <c r="D2497" s="45" t="s">
        <v>442</v>
      </c>
      <c r="E2497" s="20">
        <v>141</v>
      </c>
      <c r="F2497" s="46">
        <v>2020</v>
      </c>
      <c r="G2497" s="46">
        <v>1</v>
      </c>
      <c r="H2497" s="47" t="s">
        <v>309</v>
      </c>
      <c r="I2497" s="47" t="s">
        <v>43</v>
      </c>
      <c r="J2497" s="46">
        <v>3</v>
      </c>
      <c r="K2497" s="37">
        <v>61418000</v>
      </c>
      <c r="L2497" s="37">
        <v>24413000</v>
      </c>
      <c r="M2497" s="37">
        <v>20601000</v>
      </c>
      <c r="N2497" s="37">
        <v>18568000</v>
      </c>
      <c r="O2497" s="37">
        <v>27876000</v>
      </c>
      <c r="P2497" s="37">
        <v>2427552000</v>
      </c>
      <c r="Q2497" s="37">
        <v>3274012000</v>
      </c>
      <c r="R2497" s="37">
        <v>5252000</v>
      </c>
    </row>
    <row r="2498" spans="1:18" ht="13.5" customHeight="1">
      <c r="A2498" s="20">
        <v>2494</v>
      </c>
      <c r="B2498" s="45" t="s">
        <v>295</v>
      </c>
      <c r="C2498" s="44" t="s">
        <v>84</v>
      </c>
      <c r="D2498" s="45" t="s">
        <v>442</v>
      </c>
      <c r="E2498" s="20">
        <v>141</v>
      </c>
      <c r="F2498" s="46">
        <v>2020</v>
      </c>
      <c r="G2498" s="46">
        <v>3</v>
      </c>
      <c r="H2498" s="47" t="s">
        <v>311</v>
      </c>
      <c r="I2498" s="47" t="s">
        <v>51</v>
      </c>
      <c r="J2498" s="46">
        <v>9</v>
      </c>
      <c r="K2498" s="37">
        <v>183286000</v>
      </c>
      <c r="L2498" s="37">
        <v>76865000</v>
      </c>
      <c r="M2498" s="37">
        <v>66163000</v>
      </c>
      <c r="N2498" s="37">
        <v>74804000</v>
      </c>
      <c r="O2498" s="37">
        <v>30691000</v>
      </c>
      <c r="P2498" s="37">
        <v>2578513000</v>
      </c>
      <c r="Q2498" s="37">
        <v>2212753000</v>
      </c>
      <c r="R2498" s="37">
        <v>5553000</v>
      </c>
    </row>
    <row r="2499" spans="1:18" ht="13.5" customHeight="1">
      <c r="A2499" s="20">
        <v>2495</v>
      </c>
      <c r="B2499" s="45" t="s">
        <v>287</v>
      </c>
      <c r="C2499" s="44" t="s">
        <v>85</v>
      </c>
      <c r="D2499" s="45" t="s">
        <v>443</v>
      </c>
      <c r="E2499" s="20">
        <v>142</v>
      </c>
      <c r="F2499" s="20">
        <v>2015</v>
      </c>
      <c r="G2499" s="20">
        <v>1</v>
      </c>
      <c r="H2499" s="20" t="s">
        <v>202</v>
      </c>
      <c r="I2499" s="20" t="s">
        <v>43</v>
      </c>
      <c r="J2499" s="20">
        <v>3</v>
      </c>
      <c r="K2499" s="35">
        <v>1566563</v>
      </c>
      <c r="L2499" s="35">
        <v>554078</v>
      </c>
      <c r="M2499" s="35">
        <v>369739</v>
      </c>
      <c r="N2499" s="35">
        <v>336524</v>
      </c>
      <c r="O2499" s="35">
        <v>2322978</v>
      </c>
      <c r="P2499" s="35">
        <v>11128833</v>
      </c>
      <c r="Q2499" s="35">
        <v>6672152</v>
      </c>
      <c r="R2499" s="35">
        <v>5996587</v>
      </c>
    </row>
    <row r="2500" spans="1:18" ht="13.5" customHeight="1">
      <c r="A2500" s="20">
        <v>2496</v>
      </c>
      <c r="B2500" s="45" t="s">
        <v>287</v>
      </c>
      <c r="C2500" s="44" t="s">
        <v>85</v>
      </c>
      <c r="D2500" s="45" t="s">
        <v>443</v>
      </c>
      <c r="E2500" s="20">
        <v>142</v>
      </c>
      <c r="F2500" s="20">
        <v>2015</v>
      </c>
      <c r="G2500" s="20">
        <v>2</v>
      </c>
      <c r="H2500" s="20" t="s">
        <v>203</v>
      </c>
      <c r="I2500" s="20" t="s">
        <v>44</v>
      </c>
      <c r="J2500" s="20">
        <v>6</v>
      </c>
      <c r="K2500" s="35">
        <v>2512392</v>
      </c>
      <c r="L2500" s="35">
        <v>605883</v>
      </c>
      <c r="M2500" s="35">
        <v>496326</v>
      </c>
      <c r="N2500" s="35">
        <v>369853</v>
      </c>
      <c r="O2500" s="35">
        <v>2294846</v>
      </c>
      <c r="P2500" s="35">
        <v>10430057</v>
      </c>
      <c r="Q2500" s="35">
        <v>6435234</v>
      </c>
      <c r="R2500" s="35">
        <v>5996587</v>
      </c>
    </row>
    <row r="2501" spans="1:18" ht="13.5" customHeight="1">
      <c r="A2501" s="20">
        <v>2497</v>
      </c>
      <c r="B2501" s="45" t="s">
        <v>287</v>
      </c>
      <c r="C2501" s="44" t="s">
        <v>85</v>
      </c>
      <c r="D2501" s="45" t="s">
        <v>443</v>
      </c>
      <c r="E2501" s="20">
        <v>142</v>
      </c>
      <c r="F2501" s="20">
        <v>2015</v>
      </c>
      <c r="G2501" s="20">
        <v>3</v>
      </c>
      <c r="H2501" s="20" t="s">
        <v>204</v>
      </c>
      <c r="I2501" s="20" t="s">
        <v>51</v>
      </c>
      <c r="J2501" s="20">
        <v>9</v>
      </c>
      <c r="K2501" s="35">
        <v>3992526</v>
      </c>
      <c r="L2501" s="35">
        <v>496490</v>
      </c>
      <c r="M2501" s="35">
        <v>280646</v>
      </c>
      <c r="N2501" s="35">
        <v>101899</v>
      </c>
      <c r="O2501" s="35">
        <v>2403321</v>
      </c>
      <c r="P2501" s="35">
        <v>10578970</v>
      </c>
      <c r="Q2501" s="35">
        <v>6930559</v>
      </c>
      <c r="R2501" s="35">
        <v>5996587</v>
      </c>
    </row>
    <row r="2502" spans="1:18" ht="13.5" customHeight="1">
      <c r="A2502" s="20">
        <v>2498</v>
      </c>
      <c r="B2502" s="45" t="s">
        <v>287</v>
      </c>
      <c r="C2502" s="44" t="s">
        <v>85</v>
      </c>
      <c r="D2502" s="45" t="s">
        <v>443</v>
      </c>
      <c r="E2502" s="20">
        <v>142</v>
      </c>
      <c r="F2502" s="20">
        <v>2015</v>
      </c>
      <c r="G2502" s="20">
        <v>4</v>
      </c>
      <c r="H2502" s="20" t="s">
        <v>205</v>
      </c>
      <c r="I2502" s="20" t="s">
        <v>46</v>
      </c>
      <c r="J2502" s="20">
        <v>12</v>
      </c>
      <c r="K2502" s="35">
        <v>5426185</v>
      </c>
      <c r="L2502" s="35">
        <v>819040</v>
      </c>
      <c r="M2502" s="35">
        <v>887481</v>
      </c>
      <c r="N2502" s="35">
        <v>952134</v>
      </c>
      <c r="O2502" s="35">
        <v>2897893</v>
      </c>
      <c r="P2502" s="35">
        <v>11787369</v>
      </c>
      <c r="Q2502" s="35">
        <v>7190571</v>
      </c>
      <c r="R2502" s="35">
        <v>5996587</v>
      </c>
    </row>
    <row r="2503" spans="1:18" ht="13.5" customHeight="1">
      <c r="A2503" s="20">
        <v>2499</v>
      </c>
      <c r="B2503" s="45" t="s">
        <v>287</v>
      </c>
      <c r="C2503" s="44" t="s">
        <v>85</v>
      </c>
      <c r="D2503" s="45" t="s">
        <v>443</v>
      </c>
      <c r="E2503" s="20">
        <v>142</v>
      </c>
      <c r="F2503" s="20">
        <v>2016</v>
      </c>
      <c r="G2503" s="20">
        <v>1</v>
      </c>
      <c r="H2503" s="20" t="s">
        <v>206</v>
      </c>
      <c r="I2503" s="20" t="s">
        <v>43</v>
      </c>
      <c r="J2503" s="20">
        <v>3</v>
      </c>
      <c r="K2503" s="35">
        <v>1452846</v>
      </c>
      <c r="L2503" s="35">
        <v>155248</v>
      </c>
      <c r="M2503" s="35">
        <v>116249</v>
      </c>
      <c r="N2503" s="35">
        <v>67346</v>
      </c>
      <c r="O2503" s="35">
        <v>2840719</v>
      </c>
      <c r="P2503" s="35">
        <v>11709625</v>
      </c>
      <c r="Q2503" s="35">
        <v>6989746</v>
      </c>
      <c r="R2503" s="35">
        <v>5996587</v>
      </c>
    </row>
    <row r="2504" spans="1:18" ht="13.5" customHeight="1">
      <c r="A2504" s="20">
        <v>2500</v>
      </c>
      <c r="B2504" s="45" t="s">
        <v>287</v>
      </c>
      <c r="C2504" s="44" t="s">
        <v>85</v>
      </c>
      <c r="D2504" s="45" t="s">
        <v>443</v>
      </c>
      <c r="E2504" s="20">
        <v>142</v>
      </c>
      <c r="F2504" s="20">
        <v>2016</v>
      </c>
      <c r="G2504" s="20">
        <v>2</v>
      </c>
      <c r="H2504" s="20" t="s">
        <v>207</v>
      </c>
      <c r="I2504" s="20" t="s">
        <v>44</v>
      </c>
      <c r="J2504" s="20">
        <v>6</v>
      </c>
      <c r="K2504" s="35">
        <v>2836064</v>
      </c>
      <c r="L2504" s="35">
        <v>290582</v>
      </c>
      <c r="M2504" s="35">
        <v>311415</v>
      </c>
      <c r="N2504" s="35">
        <v>-277689</v>
      </c>
      <c r="O2504" s="35">
        <v>2812277</v>
      </c>
      <c r="P2504" s="35">
        <v>12317237</v>
      </c>
      <c r="Q2504" s="35">
        <v>7383135</v>
      </c>
      <c r="R2504" s="35">
        <v>5996587</v>
      </c>
    </row>
    <row r="2505" spans="1:18" ht="13.5" customHeight="1">
      <c r="A2505" s="20">
        <v>2501</v>
      </c>
      <c r="B2505" s="45" t="s">
        <v>287</v>
      </c>
      <c r="C2505" s="44" t="s">
        <v>85</v>
      </c>
      <c r="D2505" s="45" t="s">
        <v>443</v>
      </c>
      <c r="E2505" s="20">
        <v>142</v>
      </c>
      <c r="F2505" s="20">
        <v>2016</v>
      </c>
      <c r="G2505" s="20">
        <v>3</v>
      </c>
      <c r="H2505" s="20" t="s">
        <v>208</v>
      </c>
      <c r="I2505" s="20" t="s">
        <v>51</v>
      </c>
      <c r="J2505" s="20">
        <v>9</v>
      </c>
      <c r="K2505" s="35">
        <v>4114540</v>
      </c>
      <c r="L2505" s="35">
        <v>821500</v>
      </c>
      <c r="M2505" s="35">
        <v>717151</v>
      </c>
      <c r="N2505" s="35">
        <v>634522</v>
      </c>
      <c r="O2505" s="35">
        <v>2786260</v>
      </c>
      <c r="P2505" s="35">
        <v>12571330</v>
      </c>
      <c r="Q2505" s="35">
        <v>7284228</v>
      </c>
      <c r="R2505" s="35">
        <v>5996587</v>
      </c>
    </row>
    <row r="2506" spans="1:18" ht="13.5" customHeight="1">
      <c r="A2506" s="20">
        <v>2502</v>
      </c>
      <c r="B2506" s="45" t="s">
        <v>287</v>
      </c>
      <c r="C2506" s="44" t="s">
        <v>85</v>
      </c>
      <c r="D2506" s="45" t="s">
        <v>443</v>
      </c>
      <c r="E2506" s="20">
        <v>142</v>
      </c>
      <c r="F2506" s="20">
        <v>2016</v>
      </c>
      <c r="G2506" s="20">
        <v>4</v>
      </c>
      <c r="H2506" s="20" t="s">
        <v>209</v>
      </c>
      <c r="I2506" s="20" t="s">
        <v>46</v>
      </c>
      <c r="J2506" s="20">
        <v>12</v>
      </c>
      <c r="K2506" s="35">
        <v>4340422</v>
      </c>
      <c r="L2506" s="35">
        <v>-1214904</v>
      </c>
      <c r="M2506" s="35">
        <v>-1341669</v>
      </c>
      <c r="N2506" s="35">
        <v>55125</v>
      </c>
      <c r="O2506" s="35">
        <v>6257177</v>
      </c>
      <c r="P2506" s="35">
        <v>13020020</v>
      </c>
      <c r="Q2506" s="35">
        <v>8368097</v>
      </c>
      <c r="R2506" s="35">
        <v>5996587</v>
      </c>
    </row>
    <row r="2507" spans="1:18" ht="13.5" customHeight="1">
      <c r="A2507" s="20">
        <v>2503</v>
      </c>
      <c r="B2507" s="45" t="s">
        <v>287</v>
      </c>
      <c r="C2507" s="44" t="s">
        <v>85</v>
      </c>
      <c r="D2507" s="45" t="s">
        <v>443</v>
      </c>
      <c r="E2507" s="20">
        <v>142</v>
      </c>
      <c r="F2507" s="20">
        <v>2017</v>
      </c>
      <c r="G2507" s="20">
        <v>1</v>
      </c>
      <c r="H2507" s="20" t="s">
        <v>210</v>
      </c>
      <c r="I2507" s="20" t="s">
        <v>43</v>
      </c>
      <c r="J2507" s="20">
        <v>3</v>
      </c>
      <c r="K2507" s="35">
        <v>1274981</v>
      </c>
      <c r="L2507" s="35">
        <v>323287</v>
      </c>
      <c r="M2507" s="35">
        <v>270908</v>
      </c>
      <c r="N2507" s="35">
        <v>270908</v>
      </c>
      <c r="O2507" s="35">
        <v>6203205</v>
      </c>
      <c r="P2507" s="35">
        <v>13212965</v>
      </c>
      <c r="Q2507" s="35">
        <v>8082133</v>
      </c>
      <c r="R2507" s="35">
        <v>5996587</v>
      </c>
    </row>
    <row r="2508" spans="1:18" ht="13.5" customHeight="1">
      <c r="A2508" s="20">
        <v>2504</v>
      </c>
      <c r="B2508" s="45" t="s">
        <v>287</v>
      </c>
      <c r="C2508" s="44" t="s">
        <v>85</v>
      </c>
      <c r="D2508" s="45" t="s">
        <v>443</v>
      </c>
      <c r="E2508" s="20">
        <v>142</v>
      </c>
      <c r="F2508" s="20">
        <v>2017</v>
      </c>
      <c r="G2508" s="20">
        <v>2</v>
      </c>
      <c r="H2508" s="20" t="s">
        <v>212</v>
      </c>
      <c r="I2508" s="20" t="s">
        <v>44</v>
      </c>
      <c r="J2508" s="20">
        <v>6</v>
      </c>
      <c r="K2508" s="35">
        <v>3146920</v>
      </c>
      <c r="L2508" s="35">
        <v>480852</v>
      </c>
      <c r="M2508" s="35">
        <v>379759</v>
      </c>
      <c r="N2508" s="35">
        <v>466855</v>
      </c>
      <c r="O2508" s="35">
        <v>6174536</v>
      </c>
      <c r="P2508" s="35">
        <v>13616416</v>
      </c>
      <c r="Q2508" s="35">
        <v>8325863</v>
      </c>
      <c r="R2508" s="35">
        <v>6454912</v>
      </c>
    </row>
    <row r="2509" spans="1:18" ht="13.5" customHeight="1">
      <c r="A2509" s="20">
        <v>2505</v>
      </c>
      <c r="B2509" s="45" t="s">
        <v>287</v>
      </c>
      <c r="C2509" s="44" t="s">
        <v>85</v>
      </c>
      <c r="D2509" s="45" t="s">
        <v>443</v>
      </c>
      <c r="E2509" s="20">
        <v>142</v>
      </c>
      <c r="F2509" s="20">
        <v>2017</v>
      </c>
      <c r="G2509" s="20">
        <v>3</v>
      </c>
      <c r="H2509" s="20" t="s">
        <v>213</v>
      </c>
      <c r="I2509" s="20" t="s">
        <v>51</v>
      </c>
      <c r="J2509" s="20">
        <v>9</v>
      </c>
      <c r="K2509" s="35">
        <v>3826533</v>
      </c>
      <c r="L2509" s="35">
        <v>544768</v>
      </c>
      <c r="M2509" s="35">
        <v>434647</v>
      </c>
      <c r="N2509" s="35">
        <v>536920</v>
      </c>
      <c r="O2509" s="35">
        <v>6120318</v>
      </c>
      <c r="P2509" s="35">
        <v>13185442</v>
      </c>
      <c r="Q2509" s="35">
        <v>7987469</v>
      </c>
      <c r="R2509" s="35">
        <v>6455515</v>
      </c>
    </row>
    <row r="2510" spans="1:18" ht="13.5" customHeight="1">
      <c r="A2510" s="20">
        <v>2506</v>
      </c>
      <c r="B2510" s="45" t="s">
        <v>287</v>
      </c>
      <c r="C2510" s="21" t="s">
        <v>85</v>
      </c>
      <c r="D2510" s="45" t="s">
        <v>443</v>
      </c>
      <c r="E2510" s="20">
        <v>142</v>
      </c>
      <c r="F2510" s="20">
        <v>2017</v>
      </c>
      <c r="G2510" s="20">
        <v>4</v>
      </c>
      <c r="H2510" s="20" t="s">
        <v>211</v>
      </c>
      <c r="I2510" s="20" t="s">
        <v>46</v>
      </c>
      <c r="J2510" s="20">
        <f>G2510*3</f>
        <v>12</v>
      </c>
      <c r="K2510" s="37">
        <v>4997763</v>
      </c>
      <c r="L2510" s="37">
        <v>65559</v>
      </c>
      <c r="M2510" s="37">
        <v>58553</v>
      </c>
      <c r="N2510" s="37">
        <v>307018</v>
      </c>
      <c r="O2510" s="37">
        <v>6307811</v>
      </c>
      <c r="P2510" s="37">
        <v>13088310</v>
      </c>
      <c r="Q2510" s="37">
        <v>8076735</v>
      </c>
      <c r="R2510" s="37">
        <v>6455515</v>
      </c>
    </row>
    <row r="2511" spans="1:18" ht="13.5" customHeight="1">
      <c r="A2511" s="20">
        <v>2507</v>
      </c>
      <c r="B2511" s="45" t="s">
        <v>287</v>
      </c>
      <c r="C2511" s="21" t="s">
        <v>85</v>
      </c>
      <c r="D2511" s="45" t="s">
        <v>443</v>
      </c>
      <c r="E2511" s="20">
        <v>142</v>
      </c>
      <c r="F2511" s="20">
        <v>2018</v>
      </c>
      <c r="G2511" s="20">
        <v>1</v>
      </c>
      <c r="H2511" s="20" t="s">
        <v>257</v>
      </c>
      <c r="I2511" s="20" t="s">
        <v>43</v>
      </c>
      <c r="J2511" s="20">
        <f>G2511*3</f>
        <v>3</v>
      </c>
      <c r="K2511" s="37">
        <v>1558239</v>
      </c>
      <c r="L2511" s="37">
        <v>477379</v>
      </c>
      <c r="M2511" s="37">
        <v>406403</v>
      </c>
      <c r="N2511" s="37">
        <v>475457</v>
      </c>
      <c r="O2511" s="37">
        <v>6313644</v>
      </c>
      <c r="P2511" s="37">
        <v>13453171</v>
      </c>
      <c r="Q2511" s="37">
        <v>7966335</v>
      </c>
      <c r="R2511" s="37">
        <v>6455515</v>
      </c>
    </row>
    <row r="2512" spans="1:18" ht="13.5" customHeight="1">
      <c r="A2512" s="20">
        <v>2508</v>
      </c>
      <c r="B2512" s="45" t="s">
        <v>287</v>
      </c>
      <c r="C2512" s="21" t="s">
        <v>85</v>
      </c>
      <c r="D2512" s="45" t="s">
        <v>443</v>
      </c>
      <c r="E2512" s="20">
        <v>142</v>
      </c>
      <c r="F2512" s="20">
        <v>2018</v>
      </c>
      <c r="G2512" s="20">
        <v>2</v>
      </c>
      <c r="H2512" s="20" t="s">
        <v>264</v>
      </c>
      <c r="I2512" s="20" t="s">
        <v>51</v>
      </c>
      <c r="J2512" s="20">
        <f>G2512*3</f>
        <v>6</v>
      </c>
      <c r="K2512" s="37">
        <v>2345313</v>
      </c>
      <c r="L2512" s="37">
        <v>337451</v>
      </c>
      <c r="M2512" s="37">
        <v>284952</v>
      </c>
      <c r="N2512" s="37">
        <v>284952</v>
      </c>
      <c r="O2512" s="37">
        <v>6246067</v>
      </c>
      <c r="P2512" s="37">
        <v>13547505</v>
      </c>
      <c r="Q2512" s="37">
        <v>8250977</v>
      </c>
      <c r="R2512" s="37">
        <v>6455515</v>
      </c>
    </row>
    <row r="2513" spans="1:18" ht="13.5" customHeight="1">
      <c r="A2513" s="20">
        <v>2509</v>
      </c>
      <c r="B2513" s="45" t="s">
        <v>287</v>
      </c>
      <c r="C2513" s="44" t="s">
        <v>107</v>
      </c>
      <c r="D2513" s="45" t="s">
        <v>444</v>
      </c>
      <c r="E2513" s="20">
        <v>143</v>
      </c>
      <c r="F2513" s="20">
        <v>2015</v>
      </c>
      <c r="G2513" s="20">
        <v>1</v>
      </c>
      <c r="H2513" s="20" t="s">
        <v>202</v>
      </c>
      <c r="I2513" s="20" t="s">
        <v>43</v>
      </c>
      <c r="J2513" s="20">
        <v>3</v>
      </c>
      <c r="K2513" s="35">
        <v>1629731</v>
      </c>
      <c r="L2513" s="35">
        <v>461822</v>
      </c>
      <c r="M2513" s="35">
        <v>413822</v>
      </c>
      <c r="N2513" s="35">
        <v>409606</v>
      </c>
      <c r="O2513" s="35">
        <v>2403785</v>
      </c>
      <c r="P2513" s="35">
        <v>10646184</v>
      </c>
      <c r="Q2513" s="35">
        <v>6754200</v>
      </c>
      <c r="R2513" s="35">
        <v>3070544</v>
      </c>
    </row>
    <row r="2514" spans="1:18" ht="13.5" customHeight="1">
      <c r="A2514" s="20">
        <v>2510</v>
      </c>
      <c r="B2514" s="45" t="s">
        <v>287</v>
      </c>
      <c r="C2514" s="44" t="s">
        <v>107</v>
      </c>
      <c r="D2514" s="45" t="s">
        <v>444</v>
      </c>
      <c r="E2514" s="20">
        <v>143</v>
      </c>
      <c r="F2514" s="20">
        <v>2015</v>
      </c>
      <c r="G2514" s="20">
        <v>2</v>
      </c>
      <c r="H2514" s="20" t="s">
        <v>203</v>
      </c>
      <c r="I2514" s="20" t="s">
        <v>44</v>
      </c>
      <c r="J2514" s="20">
        <v>6</v>
      </c>
      <c r="K2514" s="35">
        <v>3265952</v>
      </c>
      <c r="L2514" s="35">
        <v>316986</v>
      </c>
      <c r="M2514" s="35">
        <v>267762</v>
      </c>
      <c r="N2514" s="35">
        <v>261381</v>
      </c>
      <c r="O2514" s="35">
        <v>2327598</v>
      </c>
      <c r="P2514" s="35">
        <v>10460268</v>
      </c>
      <c r="Q2514" s="35">
        <v>6796472</v>
      </c>
      <c r="R2514" s="35">
        <v>3070544</v>
      </c>
    </row>
    <row r="2515" spans="1:18" ht="13.5" customHeight="1">
      <c r="A2515" s="20">
        <v>2511</v>
      </c>
      <c r="B2515" s="45" t="s">
        <v>287</v>
      </c>
      <c r="C2515" s="44" t="s">
        <v>107</v>
      </c>
      <c r="D2515" s="45" t="s">
        <v>444</v>
      </c>
      <c r="E2515" s="20">
        <v>143</v>
      </c>
      <c r="F2515" s="20">
        <v>2015</v>
      </c>
      <c r="G2515" s="20">
        <v>3</v>
      </c>
      <c r="H2515" s="20" t="s">
        <v>204</v>
      </c>
      <c r="I2515" s="20" t="s">
        <v>51</v>
      </c>
      <c r="J2515" s="20">
        <v>9</v>
      </c>
      <c r="K2515" s="35">
        <v>5251421</v>
      </c>
      <c r="L2515" s="35">
        <v>512935</v>
      </c>
      <c r="M2515" s="35">
        <v>466560</v>
      </c>
      <c r="N2515" s="35">
        <v>451765</v>
      </c>
      <c r="O2515" s="35">
        <v>2490544</v>
      </c>
      <c r="P2515" s="35">
        <v>10568263</v>
      </c>
      <c r="Q2515" s="35">
        <v>6732269</v>
      </c>
      <c r="R2515" s="35">
        <v>3070544</v>
      </c>
    </row>
    <row r="2516" spans="1:18" ht="13.5" customHeight="1">
      <c r="A2516" s="20">
        <v>2512</v>
      </c>
      <c r="B2516" s="45" t="s">
        <v>287</v>
      </c>
      <c r="C2516" s="44" t="s">
        <v>107</v>
      </c>
      <c r="D2516" s="45" t="s">
        <v>444</v>
      </c>
      <c r="E2516" s="20">
        <v>143</v>
      </c>
      <c r="F2516" s="20">
        <v>2015</v>
      </c>
      <c r="G2516" s="20">
        <v>4</v>
      </c>
      <c r="H2516" s="20" t="s">
        <v>205</v>
      </c>
      <c r="I2516" s="20" t="s">
        <v>46</v>
      </c>
      <c r="J2516" s="20">
        <v>12</v>
      </c>
      <c r="K2516" s="35">
        <v>6179116</v>
      </c>
      <c r="L2516" s="35">
        <v>168610</v>
      </c>
      <c r="M2516" s="35">
        <v>84323</v>
      </c>
      <c r="N2516" s="35">
        <v>46410</v>
      </c>
      <c r="O2516" s="35">
        <v>2631694</v>
      </c>
      <c r="P2516" s="35">
        <v>10939827</v>
      </c>
      <c r="Q2516" s="35">
        <v>7449068</v>
      </c>
      <c r="R2516" s="35">
        <v>3070544</v>
      </c>
    </row>
    <row r="2517" spans="1:18" ht="13.5" customHeight="1">
      <c r="A2517" s="20">
        <v>2513</v>
      </c>
      <c r="B2517" s="45" t="s">
        <v>287</v>
      </c>
      <c r="C2517" s="44" t="s">
        <v>107</v>
      </c>
      <c r="D2517" s="45" t="s">
        <v>444</v>
      </c>
      <c r="E2517" s="20">
        <v>143</v>
      </c>
      <c r="F2517" s="20">
        <v>2016</v>
      </c>
      <c r="G2517" s="20">
        <v>1</v>
      </c>
      <c r="H2517" s="20" t="s">
        <v>206</v>
      </c>
      <c r="I2517" s="20" t="s">
        <v>43</v>
      </c>
      <c r="J2517" s="20">
        <v>3</v>
      </c>
      <c r="K2517" s="35">
        <v>1684189</v>
      </c>
      <c r="L2517" s="35">
        <v>292118</v>
      </c>
      <c r="M2517" s="35">
        <v>261166</v>
      </c>
      <c r="N2517" s="35">
        <v>261166</v>
      </c>
      <c r="O2517" s="35">
        <v>2599979</v>
      </c>
      <c r="P2517" s="35">
        <v>11185271</v>
      </c>
      <c r="Q2517" s="35">
        <v>7396709</v>
      </c>
      <c r="R2517" s="35">
        <v>3070544</v>
      </c>
    </row>
    <row r="2518" spans="1:18" ht="13.5" customHeight="1">
      <c r="A2518" s="20">
        <v>2514</v>
      </c>
      <c r="B2518" s="45" t="s">
        <v>287</v>
      </c>
      <c r="C2518" s="44" t="s">
        <v>107</v>
      </c>
      <c r="D2518" s="45" t="s">
        <v>444</v>
      </c>
      <c r="E2518" s="20">
        <v>143</v>
      </c>
      <c r="F2518" s="20">
        <v>2016</v>
      </c>
      <c r="G2518" s="20">
        <v>2</v>
      </c>
      <c r="H2518" s="20" t="s">
        <v>207</v>
      </c>
      <c r="I2518" s="20" t="s">
        <v>44</v>
      </c>
      <c r="J2518" s="20">
        <v>6</v>
      </c>
      <c r="K2518" s="35">
        <v>2968872</v>
      </c>
      <c r="L2518" s="35">
        <v>277753</v>
      </c>
      <c r="M2518" s="35">
        <v>240005</v>
      </c>
      <c r="N2518" s="35">
        <v>249037</v>
      </c>
      <c r="O2518" s="35">
        <v>2692401</v>
      </c>
      <c r="P2518" s="35">
        <v>11338204</v>
      </c>
      <c r="Q2518" s="35">
        <v>7558935</v>
      </c>
      <c r="R2518" s="35">
        <v>3070544</v>
      </c>
    </row>
    <row r="2519" spans="1:18" ht="13.5" customHeight="1">
      <c r="A2519" s="20">
        <v>2515</v>
      </c>
      <c r="B2519" s="45" t="s">
        <v>287</v>
      </c>
      <c r="C2519" s="44" t="s">
        <v>107</v>
      </c>
      <c r="D2519" s="45" t="s">
        <v>444</v>
      </c>
      <c r="E2519" s="20">
        <v>143</v>
      </c>
      <c r="F2519" s="20">
        <v>2016</v>
      </c>
      <c r="G2519" s="20">
        <v>3</v>
      </c>
      <c r="H2519" s="20" t="s">
        <v>208</v>
      </c>
      <c r="I2519" s="20" t="s">
        <v>51</v>
      </c>
      <c r="J2519" s="20">
        <v>9</v>
      </c>
      <c r="K2519" s="35">
        <v>4425640</v>
      </c>
      <c r="L2519" s="35">
        <v>-1100065</v>
      </c>
      <c r="M2519" s="35">
        <v>-1198186</v>
      </c>
      <c r="N2519" s="35">
        <v>-1191755</v>
      </c>
      <c r="O2519" s="35">
        <v>2670605</v>
      </c>
      <c r="P2519" s="35">
        <v>10434177</v>
      </c>
      <c r="Q2519" s="35">
        <v>6477171</v>
      </c>
      <c r="R2519" s="35">
        <v>4670544</v>
      </c>
    </row>
    <row r="2520" spans="1:18" ht="13.5" customHeight="1">
      <c r="A2520" s="20">
        <v>2516</v>
      </c>
      <c r="B2520" s="45" t="s">
        <v>287</v>
      </c>
      <c r="C2520" s="44" t="s">
        <v>107</v>
      </c>
      <c r="D2520" s="45" t="s">
        <v>444</v>
      </c>
      <c r="E2520" s="20">
        <v>143</v>
      </c>
      <c r="F2520" s="20">
        <v>2016</v>
      </c>
      <c r="G2520" s="20">
        <v>4</v>
      </c>
      <c r="H2520" s="20" t="s">
        <v>209</v>
      </c>
      <c r="I2520" s="20" t="s">
        <v>46</v>
      </c>
      <c r="J2520" s="20">
        <v>12</v>
      </c>
      <c r="K2520" s="35">
        <v>5181787</v>
      </c>
      <c r="L2520" s="35">
        <v>-1720684</v>
      </c>
      <c r="M2520" s="35">
        <v>-1859670</v>
      </c>
      <c r="N2520" s="35">
        <v>-1878937</v>
      </c>
      <c r="O2520" s="35">
        <v>3128403</v>
      </c>
      <c r="P2520" s="35">
        <v>10758297</v>
      </c>
      <c r="Q2520" s="35">
        <v>6903423</v>
      </c>
      <c r="R2520" s="35">
        <v>4670544</v>
      </c>
    </row>
    <row r="2521" spans="1:18" ht="13.5" customHeight="1">
      <c r="A2521" s="20">
        <v>2517</v>
      </c>
      <c r="B2521" s="45" t="s">
        <v>287</v>
      </c>
      <c r="C2521" s="44" t="s">
        <v>107</v>
      </c>
      <c r="D2521" s="45" t="s">
        <v>444</v>
      </c>
      <c r="E2521" s="20">
        <v>143</v>
      </c>
      <c r="F2521" s="20">
        <v>2017</v>
      </c>
      <c r="G2521" s="20">
        <v>1</v>
      </c>
      <c r="H2521" s="20" t="s">
        <v>210</v>
      </c>
      <c r="I2521" s="20" t="s">
        <v>43</v>
      </c>
      <c r="J2521" s="20">
        <v>3</v>
      </c>
      <c r="K2521" s="35">
        <v>2061624</v>
      </c>
      <c r="L2521" s="35">
        <v>312112</v>
      </c>
      <c r="M2521" s="35">
        <v>279612</v>
      </c>
      <c r="N2521" s="35">
        <v>197460</v>
      </c>
      <c r="O2521" s="35">
        <v>3090039</v>
      </c>
      <c r="P2521" s="35">
        <v>10824141</v>
      </c>
      <c r="Q2521" s="35">
        <v>6782867</v>
      </c>
      <c r="R2521" s="35">
        <v>4670544</v>
      </c>
    </row>
    <row r="2522" spans="1:18" ht="13.5" customHeight="1">
      <c r="A2522" s="20">
        <v>2518</v>
      </c>
      <c r="B2522" s="45" t="s">
        <v>287</v>
      </c>
      <c r="C2522" s="44" t="s">
        <v>107</v>
      </c>
      <c r="D2522" s="45" t="s">
        <v>444</v>
      </c>
      <c r="E2522" s="20">
        <v>143</v>
      </c>
      <c r="F2522" s="20">
        <v>2017</v>
      </c>
      <c r="G2522" s="20">
        <v>2</v>
      </c>
      <c r="H2522" s="20" t="s">
        <v>212</v>
      </c>
      <c r="I2522" s="20" t="s">
        <v>44</v>
      </c>
      <c r="J2522" s="20">
        <v>6</v>
      </c>
      <c r="K2522" s="35">
        <v>3626792</v>
      </c>
      <c r="L2522" s="35">
        <v>233067</v>
      </c>
      <c r="M2522" s="35">
        <v>202040</v>
      </c>
      <c r="N2522" s="35">
        <v>205126</v>
      </c>
      <c r="O2522" s="35">
        <v>3102805</v>
      </c>
      <c r="P2522" s="35">
        <v>10813465</v>
      </c>
      <c r="Q2522" s="35">
        <v>6776194</v>
      </c>
      <c r="R2522" s="35">
        <v>4670544</v>
      </c>
    </row>
    <row r="2523" spans="1:18" ht="13.5" customHeight="1">
      <c r="A2523" s="20">
        <v>2519</v>
      </c>
      <c r="B2523" s="45" t="s">
        <v>287</v>
      </c>
      <c r="C2523" s="44" t="s">
        <v>107</v>
      </c>
      <c r="D2523" s="45" t="s">
        <v>444</v>
      </c>
      <c r="E2523" s="20">
        <v>143</v>
      </c>
      <c r="F2523" s="20">
        <v>2017</v>
      </c>
      <c r="G2523" s="20">
        <v>3</v>
      </c>
      <c r="H2523" s="20" t="s">
        <v>213</v>
      </c>
      <c r="I2523" s="20" t="s">
        <v>51</v>
      </c>
      <c r="J2523" s="20">
        <v>9</v>
      </c>
      <c r="K2523" s="35">
        <v>4965191</v>
      </c>
      <c r="L2523" s="35">
        <v>25163</v>
      </c>
      <c r="M2523" s="35">
        <v>-10857</v>
      </c>
      <c r="N2523" s="35">
        <v>56973</v>
      </c>
      <c r="O2523" s="35">
        <v>3076337</v>
      </c>
      <c r="P2523" s="35">
        <v>10566680</v>
      </c>
      <c r="Q2523" s="35">
        <v>6676853</v>
      </c>
      <c r="R2523" s="35">
        <v>4670544</v>
      </c>
    </row>
    <row r="2524" spans="1:18" ht="13.5" customHeight="1">
      <c r="A2524" s="20">
        <v>2520</v>
      </c>
      <c r="B2524" s="45" t="s">
        <v>295</v>
      </c>
      <c r="C2524" s="44" t="s">
        <v>86</v>
      </c>
      <c r="D2524" s="45" t="s">
        <v>445</v>
      </c>
      <c r="E2524" s="20">
        <v>144</v>
      </c>
      <c r="F2524" s="20">
        <v>2015</v>
      </c>
      <c r="G2524" s="20">
        <v>1</v>
      </c>
      <c r="H2524" s="20" t="s">
        <v>202</v>
      </c>
      <c r="I2524" s="20" t="s">
        <v>43</v>
      </c>
      <c r="J2524" s="20">
        <v>3</v>
      </c>
      <c r="K2524" s="35">
        <v>27226310</v>
      </c>
      <c r="L2524" s="35">
        <v>4041868</v>
      </c>
      <c r="M2524" s="35">
        <v>3912311</v>
      </c>
      <c r="N2524" s="35">
        <v>3677278</v>
      </c>
      <c r="O2524" s="35">
        <v>14382287</v>
      </c>
      <c r="P2524" s="35">
        <v>841900112</v>
      </c>
      <c r="Q2524" s="35">
        <v>753507551</v>
      </c>
      <c r="R2524" s="35">
        <v>14395209</v>
      </c>
    </row>
    <row r="2525" spans="1:18" ht="13.5" customHeight="1">
      <c r="A2525" s="20">
        <v>2521</v>
      </c>
      <c r="B2525" s="45" t="s">
        <v>295</v>
      </c>
      <c r="C2525" s="44" t="s">
        <v>86</v>
      </c>
      <c r="D2525" s="45" t="s">
        <v>445</v>
      </c>
      <c r="E2525" s="20">
        <v>144</v>
      </c>
      <c r="F2525" s="20">
        <v>2015</v>
      </c>
      <c r="G2525" s="20">
        <v>2</v>
      </c>
      <c r="H2525" s="20" t="s">
        <v>203</v>
      </c>
      <c r="I2525" s="20" t="s">
        <v>44</v>
      </c>
      <c r="J2525" s="20">
        <v>6</v>
      </c>
      <c r="K2525" s="35">
        <v>55042140</v>
      </c>
      <c r="L2525" s="35">
        <v>6055622</v>
      </c>
      <c r="M2525" s="35">
        <v>5425503</v>
      </c>
      <c r="N2525" s="35">
        <v>5423017</v>
      </c>
      <c r="O2525" s="35">
        <v>14185983</v>
      </c>
      <c r="P2525" s="35">
        <v>834049215</v>
      </c>
      <c r="Q2525" s="35">
        <v>745638338</v>
      </c>
      <c r="R2525" s="35">
        <v>14395209</v>
      </c>
    </row>
    <row r="2526" spans="1:18" ht="13.5" customHeight="1">
      <c r="A2526" s="20">
        <v>2522</v>
      </c>
      <c r="B2526" s="45" t="s">
        <v>295</v>
      </c>
      <c r="C2526" s="44" t="s">
        <v>86</v>
      </c>
      <c r="D2526" s="45" t="s">
        <v>445</v>
      </c>
      <c r="E2526" s="20">
        <v>144</v>
      </c>
      <c r="F2526" s="20">
        <v>2015</v>
      </c>
      <c r="G2526" s="20">
        <v>3</v>
      </c>
      <c r="H2526" s="20" t="s">
        <v>204</v>
      </c>
      <c r="I2526" s="20" t="s">
        <v>51</v>
      </c>
      <c r="J2526" s="20">
        <v>9</v>
      </c>
      <c r="K2526" s="35">
        <v>81811576</v>
      </c>
      <c r="L2526" s="35">
        <v>8304134</v>
      </c>
      <c r="M2526" s="35">
        <v>7547592</v>
      </c>
      <c r="N2526" s="35">
        <v>5214545</v>
      </c>
      <c r="O2526" s="35">
        <v>14894843</v>
      </c>
      <c r="P2526" s="35">
        <v>792548631</v>
      </c>
      <c r="Q2526" s="35">
        <v>704346226</v>
      </c>
      <c r="R2526" s="35">
        <v>14395209</v>
      </c>
    </row>
    <row r="2527" spans="1:18" ht="13.5" customHeight="1">
      <c r="A2527" s="20">
        <v>2523</v>
      </c>
      <c r="B2527" s="45" t="s">
        <v>295</v>
      </c>
      <c r="C2527" s="44" t="s">
        <v>86</v>
      </c>
      <c r="D2527" s="45" t="s">
        <v>445</v>
      </c>
      <c r="E2527" s="20">
        <v>144</v>
      </c>
      <c r="F2527" s="20">
        <v>2015</v>
      </c>
      <c r="G2527" s="20">
        <v>4</v>
      </c>
      <c r="H2527" s="20" t="s">
        <v>205</v>
      </c>
      <c r="I2527" s="20" t="s">
        <v>46</v>
      </c>
      <c r="J2527" s="20">
        <v>12</v>
      </c>
      <c r="K2527" s="35">
        <v>110193835</v>
      </c>
      <c r="L2527" s="35">
        <v>11016301</v>
      </c>
      <c r="M2527" s="35">
        <v>10292577</v>
      </c>
      <c r="N2527" s="35">
        <v>12577887</v>
      </c>
      <c r="O2527" s="35">
        <v>15258217</v>
      </c>
      <c r="P2527" s="35">
        <v>799451417</v>
      </c>
      <c r="Q2527" s="35">
        <v>703885670</v>
      </c>
      <c r="R2527" s="35">
        <v>14395209</v>
      </c>
    </row>
    <row r="2528" spans="1:18" ht="13.5" customHeight="1">
      <c r="A2528" s="20">
        <v>2524</v>
      </c>
      <c r="B2528" s="45" t="s">
        <v>295</v>
      </c>
      <c r="C2528" s="44" t="s">
        <v>86</v>
      </c>
      <c r="D2528" s="45" t="s">
        <v>445</v>
      </c>
      <c r="E2528" s="20">
        <v>144</v>
      </c>
      <c r="F2528" s="20">
        <v>2016</v>
      </c>
      <c r="G2528" s="20">
        <v>1</v>
      </c>
      <c r="H2528" s="20" t="s">
        <v>206</v>
      </c>
      <c r="I2528" s="20" t="s">
        <v>43</v>
      </c>
      <c r="J2528" s="20">
        <v>3</v>
      </c>
      <c r="K2528" s="35">
        <v>25504000</v>
      </c>
      <c r="L2528" s="35">
        <v>2805000</v>
      </c>
      <c r="M2528" s="35">
        <v>2541000</v>
      </c>
      <c r="N2528" s="35">
        <v>-1134000</v>
      </c>
      <c r="O2528" s="35">
        <v>14940505</v>
      </c>
      <c r="P2528" s="35">
        <v>804316056</v>
      </c>
      <c r="Q2528" s="35">
        <v>709882167</v>
      </c>
      <c r="R2528" s="35">
        <v>14395209</v>
      </c>
    </row>
    <row r="2529" spans="1:18" ht="13.5" customHeight="1">
      <c r="A2529" s="20">
        <v>2525</v>
      </c>
      <c r="B2529" s="45" t="s">
        <v>295</v>
      </c>
      <c r="C2529" s="44" t="s">
        <v>86</v>
      </c>
      <c r="D2529" s="45" t="s">
        <v>445</v>
      </c>
      <c r="E2529" s="20">
        <v>144</v>
      </c>
      <c r="F2529" s="20">
        <v>2016</v>
      </c>
      <c r="G2529" s="20">
        <v>2</v>
      </c>
      <c r="H2529" s="20" t="s">
        <v>207</v>
      </c>
      <c r="I2529" s="20" t="s">
        <v>44</v>
      </c>
      <c r="J2529" s="20">
        <v>6</v>
      </c>
      <c r="K2529" s="35">
        <v>50055025</v>
      </c>
      <c r="L2529" s="35">
        <v>4380748</v>
      </c>
      <c r="M2529" s="35">
        <v>4020759</v>
      </c>
      <c r="N2529" s="35">
        <v>-8848853</v>
      </c>
      <c r="O2529" s="35">
        <v>14651450</v>
      </c>
      <c r="P2529" s="35">
        <v>959226389</v>
      </c>
      <c r="Q2529" s="35">
        <v>875100632</v>
      </c>
      <c r="R2529" s="35">
        <v>14395209</v>
      </c>
    </row>
    <row r="2530" spans="1:18" ht="13.5" customHeight="1">
      <c r="A2530" s="20">
        <v>2526</v>
      </c>
      <c r="B2530" s="45" t="s">
        <v>295</v>
      </c>
      <c r="C2530" s="44" t="s">
        <v>86</v>
      </c>
      <c r="D2530" s="45" t="s">
        <v>445</v>
      </c>
      <c r="E2530" s="20">
        <v>144</v>
      </c>
      <c r="F2530" s="20">
        <v>2016</v>
      </c>
      <c r="G2530" s="20">
        <v>3</v>
      </c>
      <c r="H2530" s="20" t="s">
        <v>208</v>
      </c>
      <c r="I2530" s="20" t="s">
        <v>51</v>
      </c>
      <c r="J2530" s="20">
        <v>9</v>
      </c>
      <c r="K2530" s="35">
        <v>79652087</v>
      </c>
      <c r="L2530" s="35">
        <v>6069000</v>
      </c>
      <c r="M2530" s="35">
        <v>5535000</v>
      </c>
      <c r="N2530" s="35">
        <v>-10724000</v>
      </c>
      <c r="O2530" s="35">
        <v>15106910</v>
      </c>
      <c r="P2530" s="35">
        <v>890296189</v>
      </c>
      <c r="Q2530" s="35">
        <v>808043840</v>
      </c>
      <c r="R2530" s="35">
        <v>14395209</v>
      </c>
    </row>
    <row r="2531" spans="1:18" ht="13.5" customHeight="1">
      <c r="A2531" s="20">
        <v>2527</v>
      </c>
      <c r="B2531" s="45" t="s">
        <v>295</v>
      </c>
      <c r="C2531" s="44" t="s">
        <v>162</v>
      </c>
      <c r="D2531" s="45" t="s">
        <v>445</v>
      </c>
      <c r="E2531" s="20">
        <v>144</v>
      </c>
      <c r="F2531" s="20">
        <v>2016</v>
      </c>
      <c r="G2531" s="20">
        <v>4</v>
      </c>
      <c r="H2531" s="20" t="s">
        <v>209</v>
      </c>
      <c r="I2531" s="20" t="s">
        <v>46</v>
      </c>
      <c r="J2531" s="20">
        <v>12</v>
      </c>
      <c r="K2531" s="35">
        <v>111439833</v>
      </c>
      <c r="L2531" s="35">
        <v>6019000</v>
      </c>
      <c r="M2531" s="35">
        <v>5182000</v>
      </c>
      <c r="N2531" s="35">
        <v>-7314587</v>
      </c>
      <c r="O2531" s="35">
        <v>14605000</v>
      </c>
      <c r="P2531" s="35">
        <v>834192000</v>
      </c>
      <c r="Q2531" s="35">
        <v>748529927</v>
      </c>
      <c r="R2531" s="35">
        <v>14395209</v>
      </c>
    </row>
    <row r="2532" spans="1:18" ht="13.5" customHeight="1">
      <c r="A2532" s="20">
        <v>2528</v>
      </c>
      <c r="B2532" s="45" t="s">
        <v>295</v>
      </c>
      <c r="C2532" s="44" t="s">
        <v>162</v>
      </c>
      <c r="D2532" s="45" t="s">
        <v>445</v>
      </c>
      <c r="E2532" s="20">
        <v>144</v>
      </c>
      <c r="F2532" s="20">
        <v>2017</v>
      </c>
      <c r="G2532" s="20">
        <v>1</v>
      </c>
      <c r="H2532" s="20" t="s">
        <v>210</v>
      </c>
      <c r="I2532" s="20" t="s">
        <v>43</v>
      </c>
      <c r="J2532" s="20">
        <v>3</v>
      </c>
      <c r="K2532" s="35">
        <v>28554000</v>
      </c>
      <c r="L2532" s="35">
        <v>2031000</v>
      </c>
      <c r="M2532" s="35">
        <v>1876000</v>
      </c>
      <c r="N2532" s="35">
        <v>1872000</v>
      </c>
      <c r="O2532" s="35">
        <v>14163000</v>
      </c>
      <c r="P2532" s="35">
        <v>891275000</v>
      </c>
      <c r="Q2532" s="35">
        <v>803744000</v>
      </c>
      <c r="R2532" s="35">
        <v>14395000</v>
      </c>
    </row>
    <row r="2533" spans="1:18" ht="13.5" customHeight="1">
      <c r="A2533" s="20">
        <v>2529</v>
      </c>
      <c r="B2533" s="45" t="s">
        <v>295</v>
      </c>
      <c r="C2533" s="44" t="s">
        <v>86</v>
      </c>
      <c r="D2533" s="45" t="s">
        <v>445</v>
      </c>
      <c r="E2533" s="20">
        <v>144</v>
      </c>
      <c r="F2533" s="20">
        <v>2017</v>
      </c>
      <c r="G2533" s="20">
        <v>2</v>
      </c>
      <c r="H2533" s="20" t="s">
        <v>212</v>
      </c>
      <c r="I2533" s="20" t="s">
        <v>44</v>
      </c>
      <c r="J2533" s="20">
        <v>6</v>
      </c>
      <c r="K2533" s="35">
        <v>57101000</v>
      </c>
      <c r="L2533" s="35">
        <v>4334000</v>
      </c>
      <c r="M2533" s="35">
        <v>3802000</v>
      </c>
      <c r="N2533" s="35">
        <v>8953000</v>
      </c>
      <c r="O2533" s="35">
        <v>16180000</v>
      </c>
      <c r="P2533" s="35">
        <v>957861000</v>
      </c>
      <c r="Q2533" s="35">
        <v>863249000</v>
      </c>
      <c r="R2533" s="35">
        <v>14395000</v>
      </c>
    </row>
    <row r="2534" spans="1:18" ht="13.5" customHeight="1">
      <c r="A2534" s="20">
        <v>2530</v>
      </c>
      <c r="B2534" s="45" t="s">
        <v>295</v>
      </c>
      <c r="C2534" s="44" t="s">
        <v>86</v>
      </c>
      <c r="D2534" s="45" t="s">
        <v>445</v>
      </c>
      <c r="E2534" s="20">
        <v>144</v>
      </c>
      <c r="F2534" s="20">
        <v>2017</v>
      </c>
      <c r="G2534" s="20">
        <v>3</v>
      </c>
      <c r="H2534" s="20" t="s">
        <v>213</v>
      </c>
      <c r="I2534" s="20" t="s">
        <v>51</v>
      </c>
      <c r="J2534" s="20">
        <v>9</v>
      </c>
      <c r="K2534" s="35">
        <v>94649000</v>
      </c>
      <c r="L2534" s="35">
        <v>6563000</v>
      </c>
      <c r="M2534" s="35">
        <v>5905000</v>
      </c>
      <c r="N2534" s="35">
        <v>11673000</v>
      </c>
      <c r="O2534" s="35">
        <v>17431000</v>
      </c>
      <c r="P2534" s="35">
        <v>961019000</v>
      </c>
      <c r="Q2534" s="35">
        <v>863687000</v>
      </c>
      <c r="R2534" s="35">
        <v>14395000</v>
      </c>
    </row>
    <row r="2535" spans="1:18" ht="13.5" customHeight="1">
      <c r="A2535" s="20">
        <v>2531</v>
      </c>
      <c r="B2535" s="45" t="s">
        <v>295</v>
      </c>
      <c r="C2535" s="44" t="s">
        <v>86</v>
      </c>
      <c r="D2535" s="45" t="s">
        <v>445</v>
      </c>
      <c r="E2535" s="20">
        <v>144</v>
      </c>
      <c r="F2535" s="20">
        <v>2017</v>
      </c>
      <c r="G2535" s="20">
        <v>4</v>
      </c>
      <c r="H2535" s="20" t="s">
        <v>211</v>
      </c>
      <c r="I2535" s="20" t="s">
        <v>46</v>
      </c>
      <c r="J2535" s="20">
        <v>12</v>
      </c>
      <c r="K2535" s="35">
        <f>110318000+12876000+4669000+5627000</f>
        <v>133490000</v>
      </c>
      <c r="L2535" s="35">
        <v>8105000</v>
      </c>
      <c r="M2535" s="35">
        <v>8020000</v>
      </c>
      <c r="N2535" s="35">
        <v>16775000</v>
      </c>
      <c r="O2535" s="35">
        <v>16451000</v>
      </c>
      <c r="P2535" s="35">
        <v>1072201000</v>
      </c>
      <c r="Q2535" s="35">
        <v>969264000</v>
      </c>
      <c r="R2535" s="35">
        <v>14395000</v>
      </c>
    </row>
    <row r="2536" spans="1:18" ht="13.5" customHeight="1">
      <c r="A2536" s="20">
        <v>2532</v>
      </c>
      <c r="B2536" s="45" t="s">
        <v>295</v>
      </c>
      <c r="C2536" s="44" t="s">
        <v>86</v>
      </c>
      <c r="D2536" s="45" t="s">
        <v>445</v>
      </c>
      <c r="E2536" s="20">
        <v>144</v>
      </c>
      <c r="F2536" s="20">
        <v>2018</v>
      </c>
      <c r="G2536" s="20">
        <v>1</v>
      </c>
      <c r="H2536" s="20" t="s">
        <v>257</v>
      </c>
      <c r="I2536" s="20" t="s">
        <v>43</v>
      </c>
      <c r="J2536" s="20">
        <v>3</v>
      </c>
      <c r="K2536" s="35">
        <v>39762000</v>
      </c>
      <c r="L2536" s="35">
        <v>3175000</v>
      </c>
      <c r="M2536" s="35">
        <v>3100000</v>
      </c>
      <c r="N2536" s="35">
        <v>11856000</v>
      </c>
      <c r="O2536" s="35">
        <v>16942000</v>
      </c>
      <c r="P2536" s="35">
        <v>1102921000</v>
      </c>
      <c r="Q2536" s="35">
        <v>1005121000</v>
      </c>
      <c r="R2536" s="35">
        <v>14395000</v>
      </c>
    </row>
    <row r="2537" spans="1:18" ht="13.5" customHeight="1">
      <c r="A2537" s="20">
        <v>2533</v>
      </c>
      <c r="B2537" s="45" t="s">
        <v>295</v>
      </c>
      <c r="C2537" s="21" t="s">
        <v>86</v>
      </c>
      <c r="D2537" s="45" t="s">
        <v>445</v>
      </c>
      <c r="E2537" s="20">
        <v>144</v>
      </c>
      <c r="F2537" s="20">
        <v>2018</v>
      </c>
      <c r="G2537" s="20">
        <v>2</v>
      </c>
      <c r="H2537" s="20" t="s">
        <v>264</v>
      </c>
      <c r="I2537" s="20" t="s">
        <v>44</v>
      </c>
      <c r="J2537" s="20">
        <f>G2537*3</f>
        <v>6</v>
      </c>
      <c r="K2537" s="37">
        <v>77608000</v>
      </c>
      <c r="L2537" s="37">
        <v>6363000</v>
      </c>
      <c r="M2537" s="37">
        <v>6214000</v>
      </c>
      <c r="N2537" s="37">
        <v>8414000</v>
      </c>
      <c r="O2537" s="37">
        <v>15855000</v>
      </c>
      <c r="P2537" s="37">
        <v>1039075000</v>
      </c>
      <c r="Q2537" s="37">
        <v>934790000</v>
      </c>
      <c r="R2537" s="37">
        <v>14395000</v>
      </c>
    </row>
    <row r="2538" spans="1:18" ht="13.5" customHeight="1">
      <c r="A2538" s="20">
        <v>2534</v>
      </c>
      <c r="B2538" s="45" t="s">
        <v>295</v>
      </c>
      <c r="C2538" s="21" t="s">
        <v>86</v>
      </c>
      <c r="D2538" s="45" t="s">
        <v>445</v>
      </c>
      <c r="E2538" s="20">
        <v>144</v>
      </c>
      <c r="F2538" s="20">
        <v>2018</v>
      </c>
      <c r="G2538" s="20">
        <v>3</v>
      </c>
      <c r="H2538" s="20" t="s">
        <v>256</v>
      </c>
      <c r="I2538" s="20" t="s">
        <v>51</v>
      </c>
      <c r="J2538" s="20">
        <f>G2538*3</f>
        <v>9</v>
      </c>
      <c r="K2538" s="37">
        <v>93596000</v>
      </c>
      <c r="L2538" s="37">
        <v>8502000</v>
      </c>
      <c r="M2538" s="37">
        <v>8205000</v>
      </c>
      <c r="N2538" s="37">
        <v>9569000</v>
      </c>
      <c r="O2538" s="37">
        <v>15847000</v>
      </c>
      <c r="P2538" s="37">
        <v>1080009000</v>
      </c>
      <c r="Q2538" s="37">
        <v>973842000</v>
      </c>
      <c r="R2538" s="37">
        <v>14395000</v>
      </c>
    </row>
    <row r="2539" spans="1:18" ht="13.5" customHeight="1">
      <c r="A2539" s="20">
        <v>2535</v>
      </c>
      <c r="B2539" s="45" t="s">
        <v>295</v>
      </c>
      <c r="C2539" s="21" t="s">
        <v>86</v>
      </c>
      <c r="D2539" s="45" t="s">
        <v>445</v>
      </c>
      <c r="E2539" s="20">
        <v>144</v>
      </c>
      <c r="F2539" s="20">
        <v>2018</v>
      </c>
      <c r="G2539" s="20">
        <v>4</v>
      </c>
      <c r="H2539" s="20" t="s">
        <v>265</v>
      </c>
      <c r="I2539" s="20" t="s">
        <v>46</v>
      </c>
      <c r="J2539" s="20">
        <v>12</v>
      </c>
      <c r="K2539" s="37">
        <v>143546000</v>
      </c>
      <c r="L2539" s="37">
        <v>9489000</v>
      </c>
      <c r="M2539" s="37">
        <v>9218000</v>
      </c>
      <c r="N2539" s="37">
        <v>5965000</v>
      </c>
      <c r="O2539" s="37">
        <v>16942000</v>
      </c>
      <c r="P2539" s="37">
        <v>1102921000</v>
      </c>
      <c r="Q2539" s="37">
        <v>1005121000</v>
      </c>
      <c r="R2539" s="37">
        <v>14395000</v>
      </c>
    </row>
    <row r="2540" spans="1:18" ht="13.5" customHeight="1">
      <c r="A2540" s="20">
        <v>2536</v>
      </c>
      <c r="B2540" s="45" t="s">
        <v>295</v>
      </c>
      <c r="C2540" s="21" t="s">
        <v>86</v>
      </c>
      <c r="D2540" s="45" t="s">
        <v>445</v>
      </c>
      <c r="E2540" s="20">
        <v>144</v>
      </c>
      <c r="F2540" s="20">
        <v>2019</v>
      </c>
      <c r="G2540" s="20">
        <v>1</v>
      </c>
      <c r="H2540" s="20" t="s">
        <v>277</v>
      </c>
      <c r="I2540" s="20" t="s">
        <v>43</v>
      </c>
      <c r="J2540" s="20">
        <v>3</v>
      </c>
      <c r="K2540" s="37">
        <v>36056000</v>
      </c>
      <c r="L2540" s="37">
        <v>3273000</v>
      </c>
      <c r="M2540" s="37">
        <v>3240000</v>
      </c>
      <c r="N2540" s="37">
        <v>10223000</v>
      </c>
      <c r="O2540" s="37">
        <v>18112000</v>
      </c>
      <c r="P2540" s="37">
        <v>1133407000</v>
      </c>
      <c r="Q2540" s="37">
        <v>1025383000</v>
      </c>
      <c r="R2540" s="37">
        <v>14395000</v>
      </c>
    </row>
    <row r="2541" spans="1:18" ht="13.5" customHeight="1">
      <c r="A2541" s="20">
        <v>2537</v>
      </c>
      <c r="B2541" s="45" t="s">
        <v>295</v>
      </c>
      <c r="C2541" s="21" t="s">
        <v>86</v>
      </c>
      <c r="D2541" s="45" t="s">
        <v>445</v>
      </c>
      <c r="E2541" s="20">
        <v>144</v>
      </c>
      <c r="F2541" s="20">
        <v>2019</v>
      </c>
      <c r="G2541" s="20">
        <v>2</v>
      </c>
      <c r="H2541" s="20" t="s">
        <v>278</v>
      </c>
      <c r="I2541" s="20" t="s">
        <v>44</v>
      </c>
      <c r="J2541" s="20">
        <v>6</v>
      </c>
      <c r="K2541" s="37">
        <v>73348000</v>
      </c>
      <c r="L2541" s="37">
        <v>6001000</v>
      </c>
      <c r="M2541" s="37">
        <v>5662000</v>
      </c>
      <c r="N2541" s="37">
        <v>12383000</v>
      </c>
      <c r="O2541" s="37">
        <v>17861000</v>
      </c>
      <c r="P2541" s="37">
        <v>1156341000</v>
      </c>
      <c r="Q2541" s="37">
        <v>1046157000</v>
      </c>
      <c r="R2541" s="37">
        <v>14395000</v>
      </c>
    </row>
    <row r="2542" spans="1:18" ht="13.5" customHeight="1">
      <c r="A2542" s="20">
        <v>2538</v>
      </c>
      <c r="B2542" s="45" t="s">
        <v>295</v>
      </c>
      <c r="C2542" s="21" t="s">
        <v>86</v>
      </c>
      <c r="D2542" s="45" t="s">
        <v>445</v>
      </c>
      <c r="E2542" s="20">
        <v>144</v>
      </c>
      <c r="F2542" s="20">
        <v>2019</v>
      </c>
      <c r="G2542" s="20">
        <v>3</v>
      </c>
      <c r="H2542" s="20" t="s">
        <v>279</v>
      </c>
      <c r="I2542" s="20" t="s">
        <v>51</v>
      </c>
      <c r="J2542" s="20">
        <v>9</v>
      </c>
      <c r="K2542" s="37">
        <v>113043000</v>
      </c>
      <c r="L2542" s="37">
        <v>7651000</v>
      </c>
      <c r="M2542" s="37">
        <v>7579000</v>
      </c>
      <c r="N2542" s="37">
        <v>11736000</v>
      </c>
      <c r="O2542" s="37">
        <v>19432000</v>
      </c>
      <c r="P2542" s="37">
        <v>1201016000</v>
      </c>
      <c r="Q2542" s="37">
        <v>1091481000</v>
      </c>
      <c r="R2542" s="37">
        <v>14395000</v>
      </c>
    </row>
    <row r="2543" spans="1:18" ht="13.5" customHeight="1">
      <c r="A2543" s="20">
        <v>2539</v>
      </c>
      <c r="B2543" s="45" t="s">
        <v>295</v>
      </c>
      <c r="C2543" s="21" t="s">
        <v>86</v>
      </c>
      <c r="D2543" s="45" t="s">
        <v>445</v>
      </c>
      <c r="E2543" s="20">
        <v>144</v>
      </c>
      <c r="F2543" s="20">
        <v>2019</v>
      </c>
      <c r="G2543" s="20">
        <v>4</v>
      </c>
      <c r="H2543" s="20" t="s">
        <v>281</v>
      </c>
      <c r="I2543" s="20" t="s">
        <v>46</v>
      </c>
      <c r="J2543" s="20">
        <v>12</v>
      </c>
      <c r="K2543" s="37">
        <v>149469000</v>
      </c>
      <c r="L2543" s="37">
        <v>10913000</v>
      </c>
      <c r="M2543" s="37">
        <v>10808000</v>
      </c>
      <c r="N2543" s="37">
        <v>21101000</v>
      </c>
      <c r="O2543" s="37">
        <v>18475000</v>
      </c>
      <c r="P2543" s="37">
        <v>1203646000</v>
      </c>
      <c r="Q2543" s="37">
        <v>1084745000</v>
      </c>
      <c r="R2543" s="37">
        <v>14395000</v>
      </c>
    </row>
    <row r="2544" spans="1:18" ht="13.5" customHeight="1">
      <c r="A2544" s="20">
        <v>2540</v>
      </c>
      <c r="B2544" s="45" t="s">
        <v>295</v>
      </c>
      <c r="C2544" s="21" t="s">
        <v>86</v>
      </c>
      <c r="D2544" s="45" t="s">
        <v>445</v>
      </c>
      <c r="E2544" s="20">
        <v>144</v>
      </c>
      <c r="F2544" s="46">
        <v>2020</v>
      </c>
      <c r="G2544" s="46">
        <v>1</v>
      </c>
      <c r="H2544" s="47" t="s">
        <v>309</v>
      </c>
      <c r="I2544" s="47" t="s">
        <v>43</v>
      </c>
      <c r="J2544" s="46">
        <v>3</v>
      </c>
      <c r="K2544" s="37">
        <v>32916000</v>
      </c>
      <c r="L2544" s="37">
        <v>2219000</v>
      </c>
      <c r="M2544" s="37">
        <v>2065000</v>
      </c>
      <c r="N2544" s="37">
        <v>-4349000</v>
      </c>
      <c r="O2544" s="37">
        <v>17611000</v>
      </c>
      <c r="P2544" s="37">
        <v>1231323000</v>
      </c>
      <c r="Q2544" s="37">
        <v>1116114000</v>
      </c>
      <c r="R2544" s="37">
        <v>14395000</v>
      </c>
    </row>
    <row r="2545" spans="1:18" ht="13.5" customHeight="1">
      <c r="A2545" s="20">
        <v>2541</v>
      </c>
      <c r="B2545" s="45" t="s">
        <v>295</v>
      </c>
      <c r="C2545" s="21" t="s">
        <v>86</v>
      </c>
      <c r="D2545" s="45" t="s">
        <v>445</v>
      </c>
      <c r="E2545" s="20">
        <v>144</v>
      </c>
      <c r="F2545" s="46">
        <v>2020</v>
      </c>
      <c r="G2545" s="46">
        <v>2</v>
      </c>
      <c r="H2545" s="47" t="s">
        <v>310</v>
      </c>
      <c r="I2545" s="47" t="s">
        <v>44</v>
      </c>
      <c r="J2545" s="46">
        <v>6</v>
      </c>
      <c r="K2545" s="37">
        <v>70234000</v>
      </c>
      <c r="L2545" s="37">
        <v>5678000</v>
      </c>
      <c r="M2545" s="37">
        <v>5414000</v>
      </c>
      <c r="N2545" s="37">
        <v>10007000</v>
      </c>
      <c r="O2545" s="37">
        <v>17247000</v>
      </c>
      <c r="P2545" s="37">
        <v>1294228000</v>
      </c>
      <c r="Q2545" s="37">
        <v>1165526000</v>
      </c>
      <c r="R2545" s="37">
        <v>14395000</v>
      </c>
    </row>
    <row r="2546" spans="1:18" ht="13.5" customHeight="1">
      <c r="A2546" s="20">
        <v>2542</v>
      </c>
      <c r="B2546" s="45" t="s">
        <v>286</v>
      </c>
      <c r="C2546" s="44" t="s">
        <v>87</v>
      </c>
      <c r="D2546" s="45" t="s">
        <v>446</v>
      </c>
      <c r="E2546" s="20">
        <v>145</v>
      </c>
      <c r="F2546" s="20">
        <v>2015</v>
      </c>
      <c r="G2546" s="20">
        <v>1</v>
      </c>
      <c r="H2546" s="20" t="s">
        <v>202</v>
      </c>
      <c r="I2546" s="20" t="s">
        <v>43</v>
      </c>
      <c r="J2546" s="51">
        <v>3</v>
      </c>
      <c r="K2546" s="35">
        <v>1695343</v>
      </c>
      <c r="L2546" s="35">
        <v>-25529</v>
      </c>
      <c r="M2546" s="35">
        <v>-28538</v>
      </c>
      <c r="N2546" s="35"/>
      <c r="O2546" s="35">
        <v>5163312</v>
      </c>
      <c r="P2546" s="35">
        <v>10130873</v>
      </c>
      <c r="Q2546" s="35">
        <v>8363478</v>
      </c>
      <c r="R2546" s="35">
        <v>297443</v>
      </c>
    </row>
    <row r="2547" spans="1:18" ht="13.5" customHeight="1">
      <c r="A2547" s="20">
        <v>2543</v>
      </c>
      <c r="B2547" s="45" t="s">
        <v>286</v>
      </c>
      <c r="C2547" s="44" t="s">
        <v>87</v>
      </c>
      <c r="D2547" s="45" t="s">
        <v>446</v>
      </c>
      <c r="E2547" s="20">
        <v>145</v>
      </c>
      <c r="F2547" s="20">
        <v>2015</v>
      </c>
      <c r="G2547" s="20">
        <v>2</v>
      </c>
      <c r="H2547" s="20" t="s">
        <v>203</v>
      </c>
      <c r="I2547" s="20" t="s">
        <v>44</v>
      </c>
      <c r="J2547" s="20">
        <v>6</v>
      </c>
      <c r="K2547" s="35">
        <v>3697934</v>
      </c>
      <c r="L2547" s="35">
        <v>-67935</v>
      </c>
      <c r="M2547" s="35">
        <v>-79434</v>
      </c>
      <c r="N2547" s="35">
        <v>-79434</v>
      </c>
      <c r="O2547" s="35">
        <v>5163312</v>
      </c>
      <c r="P2547" s="35">
        <v>10130873</v>
      </c>
      <c r="Q2547" s="35">
        <v>8363478</v>
      </c>
      <c r="R2547" s="35">
        <v>297443</v>
      </c>
    </row>
    <row r="2548" spans="1:18" ht="13.5" customHeight="1">
      <c r="A2548" s="20">
        <v>2544</v>
      </c>
      <c r="B2548" s="45" t="s">
        <v>286</v>
      </c>
      <c r="C2548" s="44" t="s">
        <v>87</v>
      </c>
      <c r="D2548" s="45" t="s">
        <v>446</v>
      </c>
      <c r="E2548" s="20">
        <v>145</v>
      </c>
      <c r="F2548" s="20">
        <v>2015</v>
      </c>
      <c r="G2548" s="20">
        <v>3</v>
      </c>
      <c r="H2548" s="20" t="s">
        <v>204</v>
      </c>
      <c r="I2548" s="20" t="s">
        <v>51</v>
      </c>
      <c r="J2548" s="20">
        <v>9</v>
      </c>
      <c r="K2548" s="35">
        <v>5813526</v>
      </c>
      <c r="L2548" s="35">
        <v>-88264</v>
      </c>
      <c r="M2548" s="35">
        <v>-106248</v>
      </c>
      <c r="N2548" s="35">
        <v>-106248</v>
      </c>
      <c r="O2548" s="35">
        <v>6125602</v>
      </c>
      <c r="P2548" s="35">
        <v>10635989</v>
      </c>
      <c r="Q2548" s="35">
        <v>8933841</v>
      </c>
      <c r="R2548" s="35">
        <v>297443</v>
      </c>
    </row>
    <row r="2549" spans="1:18" ht="13.5" customHeight="1">
      <c r="A2549" s="20">
        <v>2545</v>
      </c>
      <c r="B2549" s="45" t="s">
        <v>286</v>
      </c>
      <c r="C2549" s="44" t="s">
        <v>87</v>
      </c>
      <c r="D2549" s="45" t="s">
        <v>446</v>
      </c>
      <c r="E2549" s="20">
        <v>145</v>
      </c>
      <c r="F2549" s="20">
        <v>2015</v>
      </c>
      <c r="G2549" s="20">
        <v>4</v>
      </c>
      <c r="H2549" s="20" t="s">
        <v>205</v>
      </c>
      <c r="I2549" s="20" t="s">
        <v>46</v>
      </c>
      <c r="J2549" s="20">
        <v>12</v>
      </c>
      <c r="K2549" s="35">
        <v>7891898</v>
      </c>
      <c r="L2549" s="35">
        <v>-165584</v>
      </c>
      <c r="M2549" s="35">
        <v>-93784</v>
      </c>
      <c r="N2549" s="35">
        <v>-93784</v>
      </c>
      <c r="O2549" s="35">
        <v>6125602</v>
      </c>
      <c r="P2549" s="35">
        <v>10635989</v>
      </c>
      <c r="Q2549" s="35">
        <v>8933841</v>
      </c>
      <c r="R2549" s="35">
        <v>297443</v>
      </c>
    </row>
    <row r="2550" spans="1:18" ht="13.5" customHeight="1">
      <c r="A2550" s="20">
        <v>2546</v>
      </c>
      <c r="B2550" s="45" t="s">
        <v>286</v>
      </c>
      <c r="C2550" s="44" t="s">
        <v>87</v>
      </c>
      <c r="D2550" s="45" t="s">
        <v>446</v>
      </c>
      <c r="E2550" s="20">
        <v>145</v>
      </c>
      <c r="F2550" s="20">
        <v>2016</v>
      </c>
      <c r="G2550" s="20">
        <v>1</v>
      </c>
      <c r="H2550" s="20" t="s">
        <v>206</v>
      </c>
      <c r="I2550" s="20" t="s">
        <v>43</v>
      </c>
      <c r="J2550" s="20">
        <v>3</v>
      </c>
      <c r="K2550" s="35">
        <v>2416591</v>
      </c>
      <c r="L2550" s="35">
        <v>55444</v>
      </c>
      <c r="M2550" s="35">
        <v>47065</v>
      </c>
      <c r="N2550" s="35">
        <v>47065</v>
      </c>
      <c r="O2550" s="35">
        <v>6046771</v>
      </c>
      <c r="P2550" s="35">
        <v>10621636</v>
      </c>
      <c r="Q2550" s="35">
        <v>8872424</v>
      </c>
      <c r="R2550" s="35">
        <v>297443</v>
      </c>
    </row>
    <row r="2551" spans="1:18" ht="13.5" customHeight="1">
      <c r="A2551" s="20">
        <v>2547</v>
      </c>
      <c r="B2551" s="45" t="s">
        <v>286</v>
      </c>
      <c r="C2551" s="44" t="s">
        <v>87</v>
      </c>
      <c r="D2551" s="45" t="s">
        <v>446</v>
      </c>
      <c r="E2551" s="20">
        <v>145</v>
      </c>
      <c r="F2551" s="20">
        <v>2016</v>
      </c>
      <c r="G2551" s="20">
        <v>2</v>
      </c>
      <c r="H2551" s="20" t="s">
        <v>207</v>
      </c>
      <c r="I2551" s="20" t="s">
        <v>44</v>
      </c>
      <c r="J2551" s="20">
        <v>6</v>
      </c>
      <c r="K2551" s="35">
        <v>4849644</v>
      </c>
      <c r="L2551" s="35">
        <v>88689</v>
      </c>
      <c r="M2551" s="35">
        <v>72135</v>
      </c>
      <c r="N2551" s="35">
        <v>72135</v>
      </c>
      <c r="O2551" s="35">
        <v>5945213</v>
      </c>
      <c r="P2551" s="35">
        <v>10665061</v>
      </c>
      <c r="Q2551" s="35">
        <v>8890779</v>
      </c>
      <c r="R2551" s="35">
        <v>297443</v>
      </c>
    </row>
    <row r="2552" spans="1:18" ht="13.5" customHeight="1">
      <c r="A2552" s="20">
        <v>2548</v>
      </c>
      <c r="B2552" s="45" t="s">
        <v>286</v>
      </c>
      <c r="C2552" s="44" t="s">
        <v>87</v>
      </c>
      <c r="D2552" s="45" t="s">
        <v>446</v>
      </c>
      <c r="E2552" s="20">
        <v>145</v>
      </c>
      <c r="F2552" s="20">
        <v>2016</v>
      </c>
      <c r="G2552" s="20">
        <v>3</v>
      </c>
      <c r="H2552" s="20" t="s">
        <v>208</v>
      </c>
      <c r="I2552" s="20" t="s">
        <v>51</v>
      </c>
      <c r="J2552" s="20">
        <v>9</v>
      </c>
      <c r="K2552" s="35">
        <v>7026491</v>
      </c>
      <c r="L2552" s="35">
        <v>131594</v>
      </c>
      <c r="M2552" s="35">
        <v>106186</v>
      </c>
      <c r="N2552" s="35">
        <v>106186</v>
      </c>
      <c r="O2552" s="35">
        <v>5941292</v>
      </c>
      <c r="P2552" s="35">
        <v>9533750</v>
      </c>
      <c r="Q2552" s="35">
        <v>7725417</v>
      </c>
      <c r="R2552" s="35">
        <v>297443</v>
      </c>
    </row>
    <row r="2553" spans="1:18" ht="13.5" customHeight="1">
      <c r="A2553" s="20">
        <v>2549</v>
      </c>
      <c r="B2553" s="45" t="s">
        <v>286</v>
      </c>
      <c r="C2553" s="44" t="s">
        <v>87</v>
      </c>
      <c r="D2553" s="45" t="s">
        <v>446</v>
      </c>
      <c r="E2553" s="20">
        <v>145</v>
      </c>
      <c r="F2553" s="20">
        <v>2016</v>
      </c>
      <c r="G2553" s="20">
        <v>4</v>
      </c>
      <c r="H2553" s="20" t="s">
        <v>209</v>
      </c>
      <c r="I2553" s="20" t="s">
        <v>46</v>
      </c>
      <c r="J2553" s="20">
        <v>12</v>
      </c>
      <c r="K2553" s="35">
        <v>10254095</v>
      </c>
      <c r="L2553" s="35">
        <v>470447</v>
      </c>
      <c r="M2553" s="35">
        <v>256620</v>
      </c>
      <c r="N2553" s="35">
        <v>256620</v>
      </c>
      <c r="O2553" s="35">
        <v>5969557</v>
      </c>
      <c r="P2553" s="35">
        <v>10173624</v>
      </c>
      <c r="Q2553" s="35">
        <v>8214856</v>
      </c>
      <c r="R2553" s="35">
        <v>297443</v>
      </c>
    </row>
    <row r="2554" spans="1:18" ht="13.5" customHeight="1">
      <c r="A2554" s="20">
        <v>2550</v>
      </c>
      <c r="B2554" s="45" t="s">
        <v>286</v>
      </c>
      <c r="C2554" s="44" t="s">
        <v>87</v>
      </c>
      <c r="D2554" s="45" t="s">
        <v>446</v>
      </c>
      <c r="E2554" s="20">
        <v>145</v>
      </c>
      <c r="F2554" s="20">
        <v>2017</v>
      </c>
      <c r="G2554" s="20">
        <v>1</v>
      </c>
      <c r="H2554" s="20" t="s">
        <v>210</v>
      </c>
      <c r="I2554" s="20" t="s">
        <v>43</v>
      </c>
      <c r="J2554" s="20">
        <v>3</v>
      </c>
      <c r="K2554" s="35">
        <v>2434366</v>
      </c>
      <c r="L2554" s="35">
        <v>116338</v>
      </c>
      <c r="M2554" s="35">
        <v>105899</v>
      </c>
      <c r="N2554" s="35">
        <v>105899</v>
      </c>
      <c r="O2554" s="35">
        <v>5952804</v>
      </c>
      <c r="P2554" s="35">
        <v>9885337</v>
      </c>
      <c r="Q2554" s="35">
        <v>7820669</v>
      </c>
      <c r="R2554" s="35">
        <v>297443</v>
      </c>
    </row>
    <row r="2555" spans="1:18" ht="13.5" customHeight="1">
      <c r="A2555" s="20">
        <v>2551</v>
      </c>
      <c r="B2555" s="45" t="s">
        <v>286</v>
      </c>
      <c r="C2555" s="44" t="s">
        <v>87</v>
      </c>
      <c r="D2555" s="45" t="s">
        <v>446</v>
      </c>
      <c r="E2555" s="20">
        <v>145</v>
      </c>
      <c r="F2555" s="20">
        <v>2017</v>
      </c>
      <c r="G2555" s="20">
        <v>2</v>
      </c>
      <c r="H2555" s="20" t="s">
        <v>212</v>
      </c>
      <c r="I2555" s="20" t="s">
        <v>44</v>
      </c>
      <c r="J2555" s="20">
        <v>6</v>
      </c>
      <c r="K2555" s="35">
        <v>5308901</v>
      </c>
      <c r="L2555" s="35">
        <v>340463</v>
      </c>
      <c r="M2555" s="35">
        <v>315955</v>
      </c>
      <c r="N2555" s="35">
        <v>315955</v>
      </c>
      <c r="O2555" s="35">
        <v>6028117</v>
      </c>
      <c r="P2555" s="35">
        <v>10020080</v>
      </c>
      <c r="Q2555" s="35">
        <v>7745357</v>
      </c>
      <c r="R2555" s="35">
        <v>297443</v>
      </c>
    </row>
    <row r="2556" spans="1:18" ht="13.5" customHeight="1">
      <c r="A2556" s="20">
        <v>2552</v>
      </c>
      <c r="B2556" s="45" t="s">
        <v>286</v>
      </c>
      <c r="C2556" s="44" t="s">
        <v>87</v>
      </c>
      <c r="D2556" s="45" t="s">
        <v>446</v>
      </c>
      <c r="E2556" s="20">
        <v>145</v>
      </c>
      <c r="F2556" s="20">
        <v>2017</v>
      </c>
      <c r="G2556" s="20">
        <v>4</v>
      </c>
      <c r="H2556" s="20" t="s">
        <v>211</v>
      </c>
      <c r="I2556" s="20" t="s">
        <v>46</v>
      </c>
      <c r="J2556" s="20">
        <v>12</v>
      </c>
      <c r="K2556" s="35">
        <v>9496442</v>
      </c>
      <c r="L2556" s="35">
        <v>566485</v>
      </c>
      <c r="M2556" s="35">
        <v>308577</v>
      </c>
      <c r="N2556" s="35">
        <v>308577</v>
      </c>
      <c r="O2556" s="35">
        <v>5554009</v>
      </c>
      <c r="P2556" s="35">
        <v>9508044</v>
      </c>
      <c r="Q2556" s="35">
        <v>7240699</v>
      </c>
      <c r="R2556" s="35">
        <v>297443</v>
      </c>
    </row>
    <row r="2557" spans="1:18" ht="13.5" customHeight="1">
      <c r="A2557" s="20">
        <v>2553</v>
      </c>
      <c r="B2557" s="45" t="s">
        <v>286</v>
      </c>
      <c r="C2557" s="44" t="s">
        <v>87</v>
      </c>
      <c r="D2557" s="45" t="s">
        <v>446</v>
      </c>
      <c r="E2557" s="20">
        <v>145</v>
      </c>
      <c r="F2557" s="20">
        <v>2018</v>
      </c>
      <c r="G2557" s="20">
        <v>1</v>
      </c>
      <c r="H2557" s="20" t="s">
        <v>257</v>
      </c>
      <c r="I2557" s="20" t="s">
        <v>43</v>
      </c>
      <c r="J2557" s="20">
        <v>3</v>
      </c>
      <c r="K2557" s="35">
        <v>2426534</v>
      </c>
      <c r="L2557" s="35">
        <v>149215</v>
      </c>
      <c r="M2557" s="35">
        <v>137619</v>
      </c>
      <c r="N2557" s="35">
        <v>137619</v>
      </c>
      <c r="O2557" s="35">
        <v>5445686</v>
      </c>
      <c r="P2557" s="35">
        <v>8974136</v>
      </c>
      <c r="Q2557" s="35">
        <v>6569171</v>
      </c>
      <c r="R2557" s="35">
        <v>297443</v>
      </c>
    </row>
    <row r="2558" spans="1:18" ht="13.5" customHeight="1">
      <c r="A2558" s="20">
        <v>2554</v>
      </c>
      <c r="B2558" s="45" t="s">
        <v>286</v>
      </c>
      <c r="C2558" s="21" t="s">
        <v>87</v>
      </c>
      <c r="D2558" s="45" t="s">
        <v>446</v>
      </c>
      <c r="E2558" s="20">
        <v>145</v>
      </c>
      <c r="F2558" s="20">
        <v>2018</v>
      </c>
      <c r="G2558" s="20">
        <v>2</v>
      </c>
      <c r="H2558" s="20" t="s">
        <v>264</v>
      </c>
      <c r="I2558" s="20" t="s">
        <v>44</v>
      </c>
      <c r="J2558" s="20">
        <f>G2558*3</f>
        <v>6</v>
      </c>
      <c r="K2558" s="37">
        <v>4758570</v>
      </c>
      <c r="L2558" s="37">
        <v>391500</v>
      </c>
      <c r="M2558" s="37">
        <v>366328</v>
      </c>
      <c r="N2558" s="37">
        <v>366328</v>
      </c>
      <c r="O2558" s="37">
        <v>5331481</v>
      </c>
      <c r="P2558" s="37">
        <v>9612125</v>
      </c>
      <c r="Q2558" s="37">
        <v>6978452</v>
      </c>
      <c r="R2558" s="37">
        <v>297443</v>
      </c>
    </row>
    <row r="2559" spans="1:18" ht="13.5" customHeight="1">
      <c r="A2559" s="20">
        <v>2555</v>
      </c>
      <c r="B2559" s="45" t="s">
        <v>286</v>
      </c>
      <c r="C2559" s="21" t="s">
        <v>87</v>
      </c>
      <c r="D2559" s="45" t="s">
        <v>446</v>
      </c>
      <c r="E2559" s="20">
        <v>145</v>
      </c>
      <c r="F2559" s="20">
        <v>2018</v>
      </c>
      <c r="G2559" s="20">
        <v>3</v>
      </c>
      <c r="H2559" s="20" t="s">
        <v>256</v>
      </c>
      <c r="I2559" s="20" t="s">
        <v>51</v>
      </c>
      <c r="J2559" s="20">
        <f>G2559*3</f>
        <v>9</v>
      </c>
      <c r="K2559" s="37">
        <v>6967547</v>
      </c>
      <c r="L2559" s="37">
        <v>543338</v>
      </c>
      <c r="M2559" s="37">
        <v>507961</v>
      </c>
      <c r="N2559" s="37">
        <v>507961</v>
      </c>
      <c r="O2559" s="37">
        <v>5204114</v>
      </c>
      <c r="P2559" s="37">
        <v>9427053</v>
      </c>
      <c r="Q2559" s="37">
        <v>6651747</v>
      </c>
      <c r="R2559" s="37">
        <v>297443</v>
      </c>
    </row>
    <row r="2560" spans="1:18" ht="13.5" customHeight="1">
      <c r="A2560" s="20">
        <v>2556</v>
      </c>
      <c r="B2560" s="45" t="s">
        <v>286</v>
      </c>
      <c r="C2560" s="21" t="s">
        <v>87</v>
      </c>
      <c r="D2560" s="45" t="s">
        <v>446</v>
      </c>
      <c r="E2560" s="20">
        <v>145</v>
      </c>
      <c r="F2560" s="20">
        <v>2018</v>
      </c>
      <c r="G2560" s="20">
        <v>4</v>
      </c>
      <c r="H2560" s="20" t="s">
        <v>265</v>
      </c>
      <c r="I2560" s="20" t="s">
        <v>46</v>
      </c>
      <c r="J2560" s="20">
        <v>12</v>
      </c>
      <c r="K2560" s="37">
        <v>9735749</v>
      </c>
      <c r="L2560" s="37">
        <v>632993</v>
      </c>
      <c r="M2560" s="37">
        <v>269448</v>
      </c>
      <c r="N2560" s="37">
        <v>269448</v>
      </c>
      <c r="O2560" s="37">
        <v>4936128</v>
      </c>
      <c r="P2560" s="37">
        <v>9454860</v>
      </c>
      <c r="Q2560" s="37">
        <v>6918067</v>
      </c>
      <c r="R2560" s="37">
        <v>297443</v>
      </c>
    </row>
    <row r="2561" spans="1:18" ht="13.5" customHeight="1">
      <c r="A2561" s="20">
        <v>2557</v>
      </c>
      <c r="B2561" s="45" t="s">
        <v>286</v>
      </c>
      <c r="C2561" s="21" t="s">
        <v>87</v>
      </c>
      <c r="D2561" s="45" t="s">
        <v>446</v>
      </c>
      <c r="E2561" s="20">
        <v>145</v>
      </c>
      <c r="F2561" s="20">
        <v>2019</v>
      </c>
      <c r="G2561" s="20">
        <v>1</v>
      </c>
      <c r="H2561" s="20" t="s">
        <v>277</v>
      </c>
      <c r="I2561" s="20" t="s">
        <v>43</v>
      </c>
      <c r="J2561" s="20">
        <v>3</v>
      </c>
      <c r="K2561" s="37">
        <v>2645726</v>
      </c>
      <c r="L2561" s="37">
        <v>194955</v>
      </c>
      <c r="M2561" s="37">
        <v>181272</v>
      </c>
      <c r="N2561" s="37">
        <v>181272</v>
      </c>
      <c r="O2561" s="37">
        <v>4842315</v>
      </c>
      <c r="P2561" s="37">
        <v>9168410</v>
      </c>
      <c r="Q2561" s="37">
        <v>6450343</v>
      </c>
      <c r="R2561" s="37">
        <v>297443</v>
      </c>
    </row>
    <row r="2562" spans="1:18" ht="13.5" customHeight="1">
      <c r="A2562" s="20">
        <v>2558</v>
      </c>
      <c r="B2562" s="45" t="s">
        <v>286</v>
      </c>
      <c r="C2562" s="21" t="s">
        <v>87</v>
      </c>
      <c r="D2562" s="45" t="s">
        <v>446</v>
      </c>
      <c r="E2562" s="20">
        <v>145</v>
      </c>
      <c r="F2562" s="20">
        <v>2019</v>
      </c>
      <c r="G2562" s="20">
        <v>2</v>
      </c>
      <c r="H2562" s="20" t="s">
        <v>278</v>
      </c>
      <c r="I2562" s="20" t="s">
        <v>44</v>
      </c>
      <c r="J2562" s="20">
        <v>6</v>
      </c>
      <c r="K2562" s="37">
        <v>5194017</v>
      </c>
      <c r="L2562" s="37">
        <v>425308</v>
      </c>
      <c r="M2562" s="37">
        <v>369819</v>
      </c>
      <c r="N2562" s="37">
        <v>369819</v>
      </c>
      <c r="O2562" s="37">
        <v>4700743</v>
      </c>
      <c r="P2562" s="37">
        <v>9015394</v>
      </c>
      <c r="Q2562" s="37">
        <v>6108783</v>
      </c>
      <c r="R2562" s="37">
        <v>297443</v>
      </c>
    </row>
    <row r="2563" spans="1:18" ht="13.5" customHeight="1">
      <c r="A2563" s="20">
        <v>2559</v>
      </c>
      <c r="B2563" s="45" t="s">
        <v>286</v>
      </c>
      <c r="C2563" s="21" t="s">
        <v>87</v>
      </c>
      <c r="D2563" s="45" t="s">
        <v>446</v>
      </c>
      <c r="E2563" s="20">
        <v>145</v>
      </c>
      <c r="F2563" s="20">
        <v>2019</v>
      </c>
      <c r="G2563" s="20">
        <v>3</v>
      </c>
      <c r="H2563" s="20" t="s">
        <v>279</v>
      </c>
      <c r="I2563" s="20" t="s">
        <v>51</v>
      </c>
      <c r="J2563" s="20">
        <v>9</v>
      </c>
      <c r="K2563" s="37">
        <v>6967547</v>
      </c>
      <c r="L2563" s="37">
        <v>543333</v>
      </c>
      <c r="M2563" s="37">
        <v>507961</v>
      </c>
      <c r="N2563" s="37">
        <v>507961</v>
      </c>
      <c r="O2563" s="37">
        <v>4416500</v>
      </c>
      <c r="P2563" s="37">
        <v>8758831</v>
      </c>
      <c r="Q2563" s="37">
        <v>5824897</v>
      </c>
      <c r="R2563" s="37">
        <v>297443</v>
      </c>
    </row>
    <row r="2564" spans="1:18" ht="13.5" customHeight="1">
      <c r="A2564" s="20">
        <v>2560</v>
      </c>
      <c r="B2564" s="45" t="s">
        <v>286</v>
      </c>
      <c r="C2564" s="21" t="s">
        <v>87</v>
      </c>
      <c r="D2564" s="45" t="s">
        <v>446</v>
      </c>
      <c r="E2564" s="20">
        <v>145</v>
      </c>
      <c r="F2564" s="20">
        <v>2019</v>
      </c>
      <c r="G2564" s="20">
        <v>4</v>
      </c>
      <c r="H2564" s="20" t="s">
        <v>281</v>
      </c>
      <c r="I2564" s="20" t="s">
        <v>46</v>
      </c>
      <c r="J2564" s="20">
        <v>12</v>
      </c>
      <c r="K2564" s="37">
        <v>10383625</v>
      </c>
      <c r="L2564" s="37">
        <v>648211</v>
      </c>
      <c r="M2564" s="37">
        <v>426075</v>
      </c>
      <c r="N2564" s="37">
        <v>426075</v>
      </c>
      <c r="O2564" s="37">
        <v>4232864</v>
      </c>
      <c r="P2564" s="37">
        <v>8135731</v>
      </c>
      <c r="Q2564" s="37">
        <v>5172864</v>
      </c>
      <c r="R2564" s="37">
        <v>297443</v>
      </c>
    </row>
    <row r="2565" spans="1:18" ht="13.5" customHeight="1">
      <c r="A2565" s="20">
        <v>2561</v>
      </c>
      <c r="B2565" s="45" t="s">
        <v>286</v>
      </c>
      <c r="C2565" s="21" t="s">
        <v>87</v>
      </c>
      <c r="D2565" s="45" t="s">
        <v>446</v>
      </c>
      <c r="E2565" s="20">
        <v>145</v>
      </c>
      <c r="F2565" s="46">
        <v>2020</v>
      </c>
      <c r="G2565" s="46">
        <v>1</v>
      </c>
      <c r="H2565" s="47" t="s">
        <v>309</v>
      </c>
      <c r="I2565" s="47" t="s">
        <v>43</v>
      </c>
      <c r="J2565" s="46">
        <v>3</v>
      </c>
      <c r="K2565" s="37">
        <v>2449231</v>
      </c>
      <c r="L2565" s="37">
        <v>74603</v>
      </c>
      <c r="M2565" s="37">
        <v>14465</v>
      </c>
      <c r="N2565" s="37">
        <v>14465</v>
      </c>
      <c r="O2565" s="37">
        <v>4083579</v>
      </c>
      <c r="P2565" s="37">
        <v>7930328</v>
      </c>
      <c r="Q2565" s="37">
        <v>5093714</v>
      </c>
      <c r="R2565" s="37">
        <v>297442</v>
      </c>
    </row>
    <row r="2566" spans="1:18" ht="13.5" customHeight="1">
      <c r="A2566" s="20">
        <v>2562</v>
      </c>
      <c r="B2566" s="45" t="s">
        <v>286</v>
      </c>
      <c r="C2566" s="21" t="s">
        <v>87</v>
      </c>
      <c r="D2566" s="45" t="s">
        <v>446</v>
      </c>
      <c r="E2566" s="20">
        <v>145</v>
      </c>
      <c r="F2566" s="46">
        <v>2020</v>
      </c>
      <c r="G2566" s="46">
        <v>2</v>
      </c>
      <c r="H2566" s="47" t="s">
        <v>310</v>
      </c>
      <c r="I2566" s="47" t="s">
        <v>44</v>
      </c>
      <c r="J2566" s="46">
        <v>6</v>
      </c>
      <c r="K2566" s="37">
        <v>4762153</v>
      </c>
      <c r="L2566" s="37">
        <v>179403</v>
      </c>
      <c r="M2566" s="37">
        <v>109714</v>
      </c>
      <c r="N2566" s="37">
        <v>109714</v>
      </c>
      <c r="O2566" s="37">
        <v>3933025</v>
      </c>
      <c r="P2566" s="37">
        <v>8763487</v>
      </c>
      <c r="Q2566" s="37">
        <v>5831625</v>
      </c>
      <c r="R2566" s="37">
        <v>297442</v>
      </c>
    </row>
    <row r="2567" spans="1:18" ht="13.5" customHeight="1">
      <c r="A2567" s="20">
        <v>2563</v>
      </c>
      <c r="B2567" s="45" t="s">
        <v>286</v>
      </c>
      <c r="C2567" s="21" t="s">
        <v>87</v>
      </c>
      <c r="D2567" s="45" t="s">
        <v>446</v>
      </c>
      <c r="E2567" s="20">
        <v>145</v>
      </c>
      <c r="F2567" s="46">
        <v>2020</v>
      </c>
      <c r="G2567" s="46">
        <v>3</v>
      </c>
      <c r="H2567" s="47" t="s">
        <v>311</v>
      </c>
      <c r="I2567" s="47" t="s">
        <v>51</v>
      </c>
      <c r="J2567" s="46">
        <v>9</v>
      </c>
      <c r="K2567" s="37">
        <v>8224305</v>
      </c>
      <c r="L2567" s="37">
        <v>150326</v>
      </c>
      <c r="M2567" s="37">
        <v>-6407</v>
      </c>
      <c r="N2567" s="37">
        <v>-6407</v>
      </c>
      <c r="O2567" s="37">
        <v>3783981</v>
      </c>
      <c r="P2567" s="37">
        <v>8024561</v>
      </c>
      <c r="Q2567" s="37">
        <v>5208819</v>
      </c>
      <c r="R2567" s="37">
        <v>297443</v>
      </c>
    </row>
    <row r="2568" spans="1:18" ht="13.5" customHeight="1">
      <c r="A2568" s="20">
        <v>2564</v>
      </c>
      <c r="B2568" s="45" t="s">
        <v>286</v>
      </c>
      <c r="C2568" s="44" t="s">
        <v>88</v>
      </c>
      <c r="D2568" s="45" t="s">
        <v>447</v>
      </c>
      <c r="E2568" s="20">
        <v>146</v>
      </c>
      <c r="F2568" s="20">
        <v>2015</v>
      </c>
      <c r="G2568" s="20">
        <v>3</v>
      </c>
      <c r="H2568" s="20" t="s">
        <v>204</v>
      </c>
      <c r="I2568" s="20" t="s">
        <v>51</v>
      </c>
      <c r="J2568" s="20">
        <v>9</v>
      </c>
      <c r="K2568" s="35">
        <v>1497169.9620000001</v>
      </c>
      <c r="L2568" s="35">
        <v>-462400.33199999999</v>
      </c>
      <c r="M2568" s="35">
        <v>-462400.33199999999</v>
      </c>
      <c r="N2568" s="35"/>
      <c r="O2568" s="35">
        <v>4704321.7949999999</v>
      </c>
      <c r="P2568" s="35">
        <v>5039438.6430000002</v>
      </c>
      <c r="Q2568" s="35">
        <v>2950212.2220000001</v>
      </c>
      <c r="R2568" s="35">
        <v>1605813.953</v>
      </c>
    </row>
    <row r="2569" spans="1:18" ht="13.5" customHeight="1">
      <c r="A2569" s="20">
        <v>2565</v>
      </c>
      <c r="B2569" s="45" t="s">
        <v>286</v>
      </c>
      <c r="C2569" s="44" t="s">
        <v>88</v>
      </c>
      <c r="D2569" s="45" t="s">
        <v>447</v>
      </c>
      <c r="E2569" s="20">
        <v>146</v>
      </c>
      <c r="F2569" s="20">
        <v>2015</v>
      </c>
      <c r="G2569" s="20">
        <v>4</v>
      </c>
      <c r="H2569" s="20" t="s">
        <v>205</v>
      </c>
      <c r="I2569" s="20" t="s">
        <v>46</v>
      </c>
      <c r="J2569" s="20">
        <v>12</v>
      </c>
      <c r="K2569" s="35">
        <v>1931011.5660000001</v>
      </c>
      <c r="L2569" s="35">
        <v>-695943.26100000006</v>
      </c>
      <c r="M2569" s="35">
        <v>-707079.46499999997</v>
      </c>
      <c r="N2569" s="35"/>
      <c r="O2569" s="35">
        <v>4620932.1629999997</v>
      </c>
      <c r="P2569" s="35">
        <v>5032292.1370000001</v>
      </c>
      <c r="Q2569" s="35">
        <v>3277293.2289999998</v>
      </c>
      <c r="R2569" s="35">
        <v>1605813.953</v>
      </c>
    </row>
    <row r="2570" spans="1:18" ht="13.5" customHeight="1">
      <c r="A2570" s="20">
        <v>2566</v>
      </c>
      <c r="B2570" s="45" t="s">
        <v>286</v>
      </c>
      <c r="C2570" s="44" t="s">
        <v>88</v>
      </c>
      <c r="D2570" s="45" t="s">
        <v>447</v>
      </c>
      <c r="E2570" s="20">
        <v>146</v>
      </c>
      <c r="F2570" s="20">
        <v>2016</v>
      </c>
      <c r="G2570" s="20">
        <v>1</v>
      </c>
      <c r="H2570" s="20" t="s">
        <v>206</v>
      </c>
      <c r="I2570" s="20" t="s">
        <v>43</v>
      </c>
      <c r="J2570" s="20">
        <v>3</v>
      </c>
      <c r="K2570" s="35">
        <v>478270.33299999998</v>
      </c>
      <c r="L2570" s="35">
        <v>102599.072</v>
      </c>
      <c r="M2570" s="35">
        <v>102599.072</v>
      </c>
      <c r="N2570" s="35"/>
      <c r="O2570" s="35">
        <v>4514262.6789999995</v>
      </c>
      <c r="P2570" s="35">
        <v>5140892.3720000004</v>
      </c>
      <c r="Q2570" s="35">
        <v>3488492.5359999998</v>
      </c>
      <c r="R2570" s="35">
        <v>1605813.953</v>
      </c>
    </row>
    <row r="2571" spans="1:18" ht="13.5" customHeight="1">
      <c r="A2571" s="20">
        <v>2567</v>
      </c>
      <c r="B2571" s="45" t="s">
        <v>286</v>
      </c>
      <c r="C2571" s="44" t="s">
        <v>88</v>
      </c>
      <c r="D2571" s="45" t="s">
        <v>447</v>
      </c>
      <c r="E2571" s="20">
        <v>146</v>
      </c>
      <c r="F2571" s="20">
        <v>2016</v>
      </c>
      <c r="G2571" s="20">
        <v>2</v>
      </c>
      <c r="H2571" s="20" t="s">
        <v>207</v>
      </c>
      <c r="I2571" s="20" t="s">
        <v>44</v>
      </c>
      <c r="J2571" s="20">
        <v>6</v>
      </c>
      <c r="K2571" s="35">
        <v>976345.68599999999</v>
      </c>
      <c r="L2571" s="35">
        <v>-264559.21999999997</v>
      </c>
      <c r="M2571" s="35">
        <v>-264559.21999999997</v>
      </c>
      <c r="N2571" s="35"/>
      <c r="O2571" s="35">
        <v>4498894.4000000004</v>
      </c>
      <c r="P2571" s="35">
        <v>5264993.4979999997</v>
      </c>
      <c r="Q2571" s="35">
        <v>3774561.9720000001</v>
      </c>
      <c r="R2571" s="35">
        <v>1605813.953</v>
      </c>
    </row>
    <row r="2572" spans="1:18" ht="13.5" customHeight="1">
      <c r="A2572" s="20">
        <v>2568</v>
      </c>
      <c r="B2572" s="45" t="s">
        <v>286</v>
      </c>
      <c r="C2572" s="44" t="s">
        <v>88</v>
      </c>
      <c r="D2572" s="45" t="s">
        <v>447</v>
      </c>
      <c r="E2572" s="20">
        <v>146</v>
      </c>
      <c r="F2572" s="20">
        <v>2016</v>
      </c>
      <c r="G2572" s="20">
        <v>3</v>
      </c>
      <c r="H2572" s="20" t="s">
        <v>208</v>
      </c>
      <c r="I2572" s="20" t="s">
        <v>51</v>
      </c>
      <c r="J2572" s="20">
        <v>9</v>
      </c>
      <c r="K2572" s="35">
        <v>1460071.4709999999</v>
      </c>
      <c r="L2572" s="35">
        <v>-368889.962</v>
      </c>
      <c r="M2572" s="35">
        <v>-368889.962</v>
      </c>
      <c r="N2572" s="35"/>
      <c r="O2572" s="35">
        <v>4416527.5729999999</v>
      </c>
      <c r="P2572" s="35">
        <v>5136166.0199999996</v>
      </c>
      <c r="Q2572" s="35">
        <v>3750065.2370000002</v>
      </c>
      <c r="R2572" s="35">
        <v>1605813.953</v>
      </c>
    </row>
    <row r="2573" spans="1:18" ht="13.5" customHeight="1">
      <c r="A2573" s="20">
        <v>2569</v>
      </c>
      <c r="B2573" s="45" t="s">
        <v>286</v>
      </c>
      <c r="C2573" s="44" t="s">
        <v>88</v>
      </c>
      <c r="D2573" s="45" t="s">
        <v>447</v>
      </c>
      <c r="E2573" s="20">
        <v>146</v>
      </c>
      <c r="F2573" s="20">
        <v>2016</v>
      </c>
      <c r="G2573" s="20">
        <v>4</v>
      </c>
      <c r="H2573" s="20" t="s">
        <v>209</v>
      </c>
      <c r="I2573" s="20" t="s">
        <v>46</v>
      </c>
      <c r="J2573" s="20">
        <v>12</v>
      </c>
      <c r="K2573" s="35">
        <v>1941415.6880000001</v>
      </c>
      <c r="L2573" s="35">
        <v>-1008368.286</v>
      </c>
      <c r="M2573" s="35">
        <v>-1016521.702</v>
      </c>
      <c r="N2573" s="35"/>
      <c r="O2573" s="35">
        <v>4343256.4440000001</v>
      </c>
      <c r="P2573" s="35">
        <v>4958831.1830000002</v>
      </c>
      <c r="Q2573" s="35">
        <v>4220353.977</v>
      </c>
      <c r="R2573" s="35">
        <v>1605813.953</v>
      </c>
    </row>
    <row r="2574" spans="1:18" ht="13.5" customHeight="1">
      <c r="A2574" s="20">
        <v>2570</v>
      </c>
      <c r="B2574" s="45" t="s">
        <v>286</v>
      </c>
      <c r="C2574" s="44" t="s">
        <v>88</v>
      </c>
      <c r="D2574" s="45" t="s">
        <v>447</v>
      </c>
      <c r="E2574" s="20">
        <v>146</v>
      </c>
      <c r="F2574" s="20">
        <v>2017</v>
      </c>
      <c r="G2574" s="20">
        <v>1</v>
      </c>
      <c r="H2574" s="20" t="s">
        <v>210</v>
      </c>
      <c r="I2574" s="20" t="s">
        <v>43</v>
      </c>
      <c r="J2574" s="20">
        <v>3</v>
      </c>
      <c r="K2574" s="35">
        <v>490759.57199999999</v>
      </c>
      <c r="L2574" s="35">
        <v>-115988.493</v>
      </c>
      <c r="M2574" s="35">
        <v>-115988.493</v>
      </c>
      <c r="N2574" s="35">
        <v>-115988.493</v>
      </c>
      <c r="O2574" s="35">
        <v>4214142.9759999998</v>
      </c>
      <c r="P2574" s="35">
        <v>4855016.8360000001</v>
      </c>
      <c r="Q2574" s="35">
        <v>4300316.625</v>
      </c>
      <c r="R2574" s="35">
        <v>1605813.953</v>
      </c>
    </row>
    <row r="2575" spans="1:18" ht="13.5" customHeight="1">
      <c r="A2575" s="20">
        <v>2571</v>
      </c>
      <c r="B2575" s="45" t="s">
        <v>286</v>
      </c>
      <c r="C2575" s="44" t="s">
        <v>88</v>
      </c>
      <c r="D2575" s="45" t="s">
        <v>447</v>
      </c>
      <c r="E2575" s="20">
        <v>146</v>
      </c>
      <c r="F2575" s="20">
        <v>2017</v>
      </c>
      <c r="G2575" s="20">
        <v>2</v>
      </c>
      <c r="H2575" s="20" t="s">
        <v>212</v>
      </c>
      <c r="I2575" s="20" t="s">
        <v>44</v>
      </c>
      <c r="J2575" s="20">
        <v>6</v>
      </c>
      <c r="K2575" s="35">
        <v>926329</v>
      </c>
      <c r="L2575" s="35">
        <v>-320908.016</v>
      </c>
      <c r="M2575" s="35">
        <v>-320908.016</v>
      </c>
      <c r="N2575" s="35">
        <v>-320908.016</v>
      </c>
      <c r="O2575" s="35">
        <v>4148514.6159999999</v>
      </c>
      <c r="P2575" s="35">
        <f>4272784.767+721152.44</f>
        <v>4993937.2070000004</v>
      </c>
      <c r="Q2575" s="35">
        <f>3642486.061+989554.103</f>
        <v>4632040.1639999999</v>
      </c>
      <c r="R2575" s="35">
        <v>1605813.953</v>
      </c>
    </row>
    <row r="2576" spans="1:18" ht="13.5" customHeight="1">
      <c r="A2576" s="20">
        <v>2572</v>
      </c>
      <c r="B2576" s="45" t="s">
        <v>286</v>
      </c>
      <c r="C2576" s="44" t="s">
        <v>88</v>
      </c>
      <c r="D2576" s="45" t="s">
        <v>447</v>
      </c>
      <c r="E2576" s="20">
        <v>146</v>
      </c>
      <c r="F2576" s="20">
        <v>2017</v>
      </c>
      <c r="G2576" s="20">
        <v>3</v>
      </c>
      <c r="H2576" s="20" t="s">
        <v>213</v>
      </c>
      <c r="I2576" s="20" t="s">
        <v>51</v>
      </c>
      <c r="J2576" s="20">
        <v>9</v>
      </c>
      <c r="K2576" s="35">
        <v>2840435</v>
      </c>
      <c r="L2576" s="35">
        <v>760018.61800000002</v>
      </c>
      <c r="M2576" s="35">
        <v>760018.61800000002</v>
      </c>
      <c r="N2576" s="35"/>
      <c r="O2576" s="35">
        <v>2838523.0410000002</v>
      </c>
      <c r="P2576" s="35">
        <v>4333952.8940000003</v>
      </c>
      <c r="Q2576" s="35">
        <v>3351766.412</v>
      </c>
      <c r="R2576" s="35">
        <v>1605813.953</v>
      </c>
    </row>
    <row r="2577" spans="1:18" ht="13.5" customHeight="1">
      <c r="A2577" s="20">
        <v>2573</v>
      </c>
      <c r="B2577" s="45" t="s">
        <v>286</v>
      </c>
      <c r="C2577" s="44" t="s">
        <v>88</v>
      </c>
      <c r="D2577" s="45" t="s">
        <v>447</v>
      </c>
      <c r="E2577" s="20">
        <v>146</v>
      </c>
      <c r="F2577" s="20">
        <v>2017</v>
      </c>
      <c r="G2577" s="20">
        <v>4</v>
      </c>
      <c r="H2577" s="20" t="s">
        <v>211</v>
      </c>
      <c r="I2577" s="20" t="s">
        <v>46</v>
      </c>
      <c r="J2577" s="20">
        <v>12</v>
      </c>
      <c r="K2577" s="35">
        <v>1750534.6640000001</v>
      </c>
      <c r="L2577" s="35">
        <v>450624.79300000001</v>
      </c>
      <c r="M2577" s="35">
        <v>443370.07900000003</v>
      </c>
      <c r="N2577" s="35"/>
      <c r="O2577" s="35">
        <v>2781243.4550000001</v>
      </c>
      <c r="P2577" s="35">
        <v>4040978.0129999998</v>
      </c>
      <c r="Q2577" s="35">
        <v>2781778.6349999998</v>
      </c>
      <c r="R2577" s="35">
        <v>1605813.953</v>
      </c>
    </row>
    <row r="2578" spans="1:18" ht="13.5" customHeight="1">
      <c r="A2578" s="20">
        <v>2574</v>
      </c>
      <c r="B2578" s="45" t="s">
        <v>286</v>
      </c>
      <c r="C2578" s="44" t="s">
        <v>88</v>
      </c>
      <c r="D2578" s="45" t="s">
        <v>447</v>
      </c>
      <c r="E2578" s="20">
        <v>146</v>
      </c>
      <c r="F2578" s="20">
        <v>2018</v>
      </c>
      <c r="G2578" s="20">
        <v>1</v>
      </c>
      <c r="H2578" s="20" t="s">
        <v>257</v>
      </c>
      <c r="I2578" s="20" t="s">
        <v>43</v>
      </c>
      <c r="J2578" s="20">
        <v>3</v>
      </c>
      <c r="K2578" s="35">
        <v>400352.95600000001</v>
      </c>
      <c r="L2578" s="35">
        <v>-122196.852</v>
      </c>
      <c r="M2578" s="35">
        <v>-122196.852</v>
      </c>
      <c r="N2578" s="35"/>
      <c r="O2578" s="35">
        <v>2606117.4440000001</v>
      </c>
      <c r="P2578" s="35">
        <v>3786269.0750000002</v>
      </c>
      <c r="Q2578" s="35">
        <v>3222674.054</v>
      </c>
      <c r="R2578" s="35">
        <v>1605813.953</v>
      </c>
    </row>
    <row r="2579" spans="1:18" ht="13.5" customHeight="1">
      <c r="A2579" s="20">
        <v>2575</v>
      </c>
      <c r="B2579" s="45" t="s">
        <v>286</v>
      </c>
      <c r="C2579" s="21" t="s">
        <v>88</v>
      </c>
      <c r="D2579" s="45" t="s">
        <v>447</v>
      </c>
      <c r="E2579" s="20">
        <v>146</v>
      </c>
      <c r="F2579" s="20">
        <v>2018</v>
      </c>
      <c r="G2579" s="20">
        <v>2</v>
      </c>
      <c r="H2579" s="20" t="s">
        <v>264</v>
      </c>
      <c r="I2579" s="20" t="s">
        <v>44</v>
      </c>
      <c r="J2579" s="20">
        <f>G2579*3</f>
        <v>6</v>
      </c>
      <c r="K2579" s="37">
        <v>810392.53</v>
      </c>
      <c r="L2579" s="37">
        <v>-222110.50399999999</v>
      </c>
      <c r="M2579" s="37">
        <v>-222110.50399999999</v>
      </c>
      <c r="N2579" s="37">
        <v>-222110.50399999999</v>
      </c>
      <c r="O2579" s="37">
        <v>2554774.3569999998</v>
      </c>
      <c r="P2579" s="37">
        <v>3683341.8590000002</v>
      </c>
      <c r="Q2579" s="37">
        <v>3223544.3480000002</v>
      </c>
      <c r="R2579" s="37">
        <v>1605813.953</v>
      </c>
    </row>
    <row r="2580" spans="1:18" ht="13.5" customHeight="1">
      <c r="A2580" s="20">
        <v>2576</v>
      </c>
      <c r="B2580" s="45" t="s">
        <v>286</v>
      </c>
      <c r="C2580" s="21" t="s">
        <v>88</v>
      </c>
      <c r="D2580" s="45" t="s">
        <v>447</v>
      </c>
      <c r="E2580" s="20">
        <v>146</v>
      </c>
      <c r="F2580" s="20">
        <v>2018</v>
      </c>
      <c r="G2580" s="20">
        <v>3</v>
      </c>
      <c r="H2580" s="20" t="s">
        <v>256</v>
      </c>
      <c r="I2580" s="20" t="s">
        <v>51</v>
      </c>
      <c r="J2580" s="20">
        <f>G2580*3</f>
        <v>9</v>
      </c>
      <c r="K2580" s="37">
        <v>1165106</v>
      </c>
      <c r="L2580" s="37">
        <v>-76217</v>
      </c>
      <c r="M2580" s="37">
        <v>-213534</v>
      </c>
      <c r="N2580" s="37">
        <v>-213534</v>
      </c>
      <c r="O2580" s="37">
        <v>2353531.6850000001</v>
      </c>
      <c r="P2580" s="37">
        <v>3501390.3250000002</v>
      </c>
      <c r="Q2580" s="37">
        <v>3093779.6179999998</v>
      </c>
      <c r="R2580" s="37">
        <v>1605813.953</v>
      </c>
    </row>
    <row r="2581" spans="1:18" ht="13.5" customHeight="1">
      <c r="A2581" s="20">
        <v>2577</v>
      </c>
      <c r="B2581" s="45" t="s">
        <v>286</v>
      </c>
      <c r="C2581" s="21" t="s">
        <v>88</v>
      </c>
      <c r="D2581" s="45" t="s">
        <v>447</v>
      </c>
      <c r="E2581" s="20">
        <v>146</v>
      </c>
      <c r="F2581" s="20">
        <v>2018</v>
      </c>
      <c r="G2581" s="20">
        <v>4</v>
      </c>
      <c r="H2581" s="20" t="s">
        <v>265</v>
      </c>
      <c r="I2581" s="20" t="s">
        <v>46</v>
      </c>
      <c r="J2581" s="20">
        <v>12</v>
      </c>
      <c r="K2581" s="37">
        <v>1525093.64</v>
      </c>
      <c r="L2581" s="37">
        <v>96024.262000000002</v>
      </c>
      <c r="M2581" s="37">
        <v>86256.212</v>
      </c>
      <c r="N2581" s="37"/>
      <c r="O2581" s="37">
        <v>2363035.2310000001</v>
      </c>
      <c r="P2581" s="37">
        <v>3624716.6860000002</v>
      </c>
      <c r="Q2581" s="37">
        <v>2924799.6940000001</v>
      </c>
      <c r="R2581" s="37">
        <v>1605813.953</v>
      </c>
    </row>
    <row r="2582" spans="1:18" ht="13.5" customHeight="1">
      <c r="A2582" s="20">
        <v>2578</v>
      </c>
      <c r="B2582" s="45" t="s">
        <v>286</v>
      </c>
      <c r="C2582" s="21" t="s">
        <v>88</v>
      </c>
      <c r="D2582" s="45" t="s">
        <v>447</v>
      </c>
      <c r="E2582" s="20">
        <v>146</v>
      </c>
      <c r="F2582" s="20">
        <v>2019</v>
      </c>
      <c r="G2582" s="20">
        <v>1</v>
      </c>
      <c r="H2582" s="20" t="s">
        <v>277</v>
      </c>
      <c r="I2582" s="20" t="s">
        <v>43</v>
      </c>
      <c r="J2582" s="20">
        <v>3</v>
      </c>
      <c r="K2582" s="37">
        <v>307714.84600000002</v>
      </c>
      <c r="L2582" s="37">
        <v>-80890.262000000002</v>
      </c>
      <c r="M2582" s="37">
        <v>-80890.262000000002</v>
      </c>
      <c r="N2582" s="37"/>
      <c r="O2582" s="37">
        <v>2317973.4180000001</v>
      </c>
      <c r="P2582" s="37">
        <v>3405369.1469999999</v>
      </c>
      <c r="Q2582" s="37">
        <v>2786342.4180000001</v>
      </c>
      <c r="R2582" s="37">
        <v>1605813.953</v>
      </c>
    </row>
    <row r="2583" spans="1:18" ht="13.5" customHeight="1">
      <c r="A2583" s="20">
        <v>2579</v>
      </c>
      <c r="B2583" s="45" t="s">
        <v>286</v>
      </c>
      <c r="C2583" s="21" t="s">
        <v>88</v>
      </c>
      <c r="D2583" s="45" t="s">
        <v>447</v>
      </c>
      <c r="E2583" s="20">
        <v>146</v>
      </c>
      <c r="F2583" s="20">
        <v>2019</v>
      </c>
      <c r="G2583" s="20">
        <v>3</v>
      </c>
      <c r="H2583" s="20" t="s">
        <v>279</v>
      </c>
      <c r="I2583" s="20" t="s">
        <v>51</v>
      </c>
      <c r="J2583" s="20">
        <v>9</v>
      </c>
      <c r="K2583" s="37">
        <v>942583</v>
      </c>
      <c r="L2583" s="37">
        <v>-210274</v>
      </c>
      <c r="M2583" s="37">
        <v>-210274</v>
      </c>
      <c r="N2583" s="37">
        <v>-210274</v>
      </c>
      <c r="O2583" s="37">
        <v>2224640.8289999999</v>
      </c>
      <c r="P2583" s="37">
        <v>3342301.9389999998</v>
      </c>
      <c r="Q2583" s="37">
        <v>2852659.1680000001</v>
      </c>
      <c r="R2583" s="37">
        <v>1605813.953</v>
      </c>
    </row>
    <row r="2584" spans="1:18" ht="13.5" customHeight="1">
      <c r="A2584" s="20">
        <v>2580</v>
      </c>
      <c r="B2584" s="45" t="s">
        <v>286</v>
      </c>
      <c r="C2584" s="21" t="s">
        <v>88</v>
      </c>
      <c r="D2584" s="45" t="s">
        <v>447</v>
      </c>
      <c r="E2584" s="20">
        <v>146</v>
      </c>
      <c r="F2584" s="20">
        <v>2019</v>
      </c>
      <c r="G2584" s="20">
        <v>4</v>
      </c>
      <c r="H2584" s="20" t="s">
        <v>281</v>
      </c>
      <c r="I2584" s="20" t="s">
        <v>46</v>
      </c>
      <c r="J2584" s="20">
        <v>12</v>
      </c>
      <c r="K2584" s="37">
        <v>1264625.3259999999</v>
      </c>
      <c r="L2584" s="37">
        <v>33431.468000000001</v>
      </c>
      <c r="M2584" s="37">
        <v>22171.697</v>
      </c>
      <c r="N2584" s="37">
        <v>22171.697</v>
      </c>
      <c r="O2584" s="37">
        <v>2147582.1439999999</v>
      </c>
      <c r="P2584" s="37">
        <v>3335121.2930000001</v>
      </c>
      <c r="Q2584" s="37">
        <v>2617677.122</v>
      </c>
      <c r="R2584" s="37">
        <v>1605813.953</v>
      </c>
    </row>
    <row r="2585" spans="1:18" ht="13.5" customHeight="1">
      <c r="A2585" s="20">
        <v>2581</v>
      </c>
      <c r="B2585" s="45" t="s">
        <v>286</v>
      </c>
      <c r="C2585" s="21" t="s">
        <v>88</v>
      </c>
      <c r="D2585" s="45" t="s">
        <v>447</v>
      </c>
      <c r="E2585" s="20">
        <v>146</v>
      </c>
      <c r="F2585" s="46">
        <v>2020</v>
      </c>
      <c r="G2585" s="46">
        <v>1</v>
      </c>
      <c r="H2585" s="47" t="s">
        <v>309</v>
      </c>
      <c r="I2585" s="47" t="s">
        <v>43</v>
      </c>
      <c r="J2585" s="46">
        <v>3</v>
      </c>
      <c r="K2585" s="37">
        <v>290600.39</v>
      </c>
      <c r="L2585" s="37">
        <v>-65083.714999999997</v>
      </c>
      <c r="M2585" s="37">
        <v>-65083.714999999997</v>
      </c>
      <c r="N2585" s="37"/>
      <c r="O2585" s="37">
        <v>2103491.017</v>
      </c>
      <c r="P2585" s="37">
        <v>3383724.679</v>
      </c>
      <c r="Q2585" s="37">
        <v>2732263.2540000002</v>
      </c>
      <c r="R2585" s="37">
        <v>1605813.953</v>
      </c>
    </row>
    <row r="2586" spans="1:18" ht="13.5" customHeight="1">
      <c r="A2586" s="20">
        <v>2582</v>
      </c>
      <c r="B2586" s="45" t="s">
        <v>286</v>
      </c>
      <c r="C2586" s="21" t="s">
        <v>88</v>
      </c>
      <c r="D2586" s="45" t="s">
        <v>447</v>
      </c>
      <c r="E2586" s="20">
        <v>146</v>
      </c>
      <c r="F2586" s="46">
        <v>2020</v>
      </c>
      <c r="G2586" s="46">
        <v>2</v>
      </c>
      <c r="H2586" s="47" t="s">
        <v>310</v>
      </c>
      <c r="I2586" s="47" t="s">
        <v>44</v>
      </c>
      <c r="J2586" s="46">
        <v>6</v>
      </c>
      <c r="K2586" s="37">
        <v>433826.842</v>
      </c>
      <c r="L2586" s="37">
        <v>-135113.318</v>
      </c>
      <c r="M2586" s="37">
        <v>-135133.318</v>
      </c>
      <c r="N2586" s="37">
        <v>-135133.21799999999</v>
      </c>
      <c r="O2586" s="37">
        <v>2076053.1</v>
      </c>
      <c r="P2586" s="37">
        <v>3227259.537</v>
      </c>
      <c r="Q2586" s="37">
        <v>2644928.7140000002</v>
      </c>
      <c r="R2586" s="37">
        <v>1605813.953</v>
      </c>
    </row>
    <row r="2587" spans="1:18" ht="13.5" customHeight="1">
      <c r="A2587" s="20">
        <v>2583</v>
      </c>
      <c r="B2587" s="45" t="s">
        <v>286</v>
      </c>
      <c r="C2587" s="44" t="s">
        <v>173</v>
      </c>
      <c r="D2587" s="45" t="s">
        <v>448</v>
      </c>
      <c r="E2587" s="20">
        <v>147</v>
      </c>
      <c r="F2587" s="20">
        <v>2015</v>
      </c>
      <c r="G2587" s="20">
        <v>4</v>
      </c>
      <c r="H2587" s="20" t="s">
        <v>205</v>
      </c>
      <c r="I2587" s="20" t="s">
        <v>46</v>
      </c>
      <c r="J2587" s="20">
        <v>12</v>
      </c>
      <c r="K2587" s="35">
        <v>345766.92700000003</v>
      </c>
      <c r="L2587" s="35">
        <v>60051.095999999998</v>
      </c>
      <c r="M2587" s="35">
        <v>37167.192999999999</v>
      </c>
      <c r="N2587" s="35">
        <v>74668.585000000006</v>
      </c>
      <c r="O2587" s="35">
        <v>510297.266</v>
      </c>
      <c r="P2587" s="35">
        <v>738324.46100000001</v>
      </c>
      <c r="Q2587" s="35">
        <v>158274.09400000001</v>
      </c>
      <c r="R2587" s="35">
        <v>444990.77600000001</v>
      </c>
    </row>
    <row r="2588" spans="1:18" ht="13.5" customHeight="1">
      <c r="A2588" s="20">
        <v>2584</v>
      </c>
      <c r="B2588" s="45" t="s">
        <v>286</v>
      </c>
      <c r="C2588" s="44" t="s">
        <v>173</v>
      </c>
      <c r="D2588" s="45" t="s">
        <v>448</v>
      </c>
      <c r="E2588" s="20">
        <v>147</v>
      </c>
      <c r="F2588" s="20">
        <v>2016</v>
      </c>
      <c r="G2588" s="20">
        <v>1</v>
      </c>
      <c r="H2588" s="20" t="s">
        <v>206</v>
      </c>
      <c r="I2588" s="20" t="s">
        <v>43</v>
      </c>
      <c r="J2588" s="20">
        <v>3</v>
      </c>
      <c r="K2588" s="35">
        <v>97637.293000000005</v>
      </c>
      <c r="L2588" s="35">
        <v>38847.120999999999</v>
      </c>
      <c r="M2588" s="35">
        <v>29135.341</v>
      </c>
      <c r="N2588" s="35">
        <v>29135.341</v>
      </c>
      <c r="O2588" s="35">
        <v>572955.03300000005</v>
      </c>
      <c r="P2588" s="35">
        <v>750815.14399999997</v>
      </c>
      <c r="Q2588" s="35">
        <v>131917.658</v>
      </c>
      <c r="R2588" s="35">
        <v>444990.77600000001</v>
      </c>
    </row>
    <row r="2589" spans="1:18" ht="13.5" customHeight="1">
      <c r="A2589" s="20">
        <v>2585</v>
      </c>
      <c r="B2589" s="45" t="s">
        <v>286</v>
      </c>
      <c r="C2589" s="44" t="s">
        <v>173</v>
      </c>
      <c r="D2589" s="45" t="s">
        <v>448</v>
      </c>
      <c r="E2589" s="20">
        <v>147</v>
      </c>
      <c r="F2589" s="20">
        <v>2016</v>
      </c>
      <c r="G2589" s="20">
        <v>2</v>
      </c>
      <c r="H2589" s="20" t="s">
        <v>207</v>
      </c>
      <c r="I2589" s="20" t="s">
        <v>44</v>
      </c>
      <c r="J2589" s="20">
        <v>6</v>
      </c>
      <c r="K2589" s="35">
        <v>303018.44300000003</v>
      </c>
      <c r="L2589" s="35">
        <v>50448.476000000002</v>
      </c>
      <c r="M2589" s="35">
        <v>37836.357000000004</v>
      </c>
      <c r="N2589" s="35">
        <v>31706.005000000001</v>
      </c>
      <c r="O2589" s="35">
        <v>572955.03300000005</v>
      </c>
      <c r="P2589" s="35">
        <v>1003325.687</v>
      </c>
      <c r="Q2589" s="35">
        <v>397054.00099999999</v>
      </c>
      <c r="R2589" s="35">
        <v>444990.77600000001</v>
      </c>
    </row>
    <row r="2590" spans="1:18" ht="13.5" customHeight="1">
      <c r="A2590" s="20">
        <v>2586</v>
      </c>
      <c r="B2590" s="45" t="s">
        <v>286</v>
      </c>
      <c r="C2590" s="44" t="s">
        <v>173</v>
      </c>
      <c r="D2590" s="45" t="s">
        <v>448</v>
      </c>
      <c r="E2590" s="20">
        <v>147</v>
      </c>
      <c r="F2590" s="20">
        <v>2016</v>
      </c>
      <c r="G2590" s="20">
        <v>4</v>
      </c>
      <c r="H2590" s="20" t="s">
        <v>209</v>
      </c>
      <c r="I2590" s="20" t="s">
        <v>46</v>
      </c>
      <c r="J2590" s="20">
        <v>12</v>
      </c>
      <c r="K2590" s="35">
        <v>648144.61399999994</v>
      </c>
      <c r="L2590" s="35">
        <v>203183.451</v>
      </c>
      <c r="M2590" s="35">
        <v>138130.57399999999</v>
      </c>
      <c r="N2590" s="35">
        <v>135622.85</v>
      </c>
      <c r="O2590" s="35">
        <v>587311.66099999996</v>
      </c>
      <c r="P2590" s="35">
        <v>859267.16700000002</v>
      </c>
      <c r="Q2590" s="35">
        <v>160146.95000000001</v>
      </c>
      <c r="R2590" s="35">
        <v>444990.77600000001</v>
      </c>
    </row>
    <row r="2591" spans="1:18" ht="13.5" customHeight="1">
      <c r="A2591" s="20">
        <v>2587</v>
      </c>
      <c r="B2591" s="45" t="s">
        <v>286</v>
      </c>
      <c r="C2591" s="44" t="s">
        <v>173</v>
      </c>
      <c r="D2591" s="45" t="s">
        <v>448</v>
      </c>
      <c r="E2591" s="20">
        <v>147</v>
      </c>
      <c r="F2591" s="20">
        <v>2017</v>
      </c>
      <c r="G2591" s="20">
        <v>1</v>
      </c>
      <c r="H2591" s="20" t="s">
        <v>210</v>
      </c>
      <c r="I2591" s="20" t="s">
        <v>43</v>
      </c>
      <c r="J2591" s="20">
        <v>3</v>
      </c>
      <c r="K2591" s="35">
        <v>135033.73800000001</v>
      </c>
      <c r="L2591" s="35">
        <v>33552.036999999997</v>
      </c>
      <c r="M2591" s="35">
        <v>22815.384999999998</v>
      </c>
      <c r="N2591" s="35">
        <v>22815.384999999998</v>
      </c>
      <c r="O2591" s="35">
        <v>591586.45200000005</v>
      </c>
      <c r="P2591" s="35">
        <v>911585.99199999997</v>
      </c>
      <c r="Q2591" s="35">
        <v>217613.18400000001</v>
      </c>
      <c r="R2591" s="35">
        <v>444990.77600000001</v>
      </c>
    </row>
    <row r="2592" spans="1:18" ht="13.5" customHeight="1">
      <c r="A2592" s="20">
        <v>2588</v>
      </c>
      <c r="B2592" s="45" t="s">
        <v>286</v>
      </c>
      <c r="C2592" s="44" t="s">
        <v>173</v>
      </c>
      <c r="D2592" s="45" t="s">
        <v>448</v>
      </c>
      <c r="E2592" s="20">
        <v>147</v>
      </c>
      <c r="F2592" s="20">
        <v>2017</v>
      </c>
      <c r="G2592" s="20">
        <v>2</v>
      </c>
      <c r="H2592" s="20" t="s">
        <v>212</v>
      </c>
      <c r="I2592" s="20" t="s">
        <v>44</v>
      </c>
      <c r="J2592" s="20">
        <v>6</v>
      </c>
      <c r="K2592" s="35">
        <v>273970</v>
      </c>
      <c r="L2592" s="35">
        <v>36870</v>
      </c>
      <c r="M2592" s="35">
        <v>24480</v>
      </c>
      <c r="N2592" s="35">
        <v>30876.523000000001</v>
      </c>
      <c r="O2592" s="35">
        <v>590420</v>
      </c>
      <c r="P2592" s="35">
        <v>917060</v>
      </c>
      <c r="Q2592" s="35">
        <v>209990</v>
      </c>
      <c r="R2592" s="35">
        <v>444990.77600000001</v>
      </c>
    </row>
    <row r="2593" spans="1:18" ht="13.5" customHeight="1">
      <c r="A2593" s="20">
        <v>2589</v>
      </c>
      <c r="B2593" s="45" t="s">
        <v>286</v>
      </c>
      <c r="C2593" s="44" t="s">
        <v>173</v>
      </c>
      <c r="D2593" s="45" t="s">
        <v>448</v>
      </c>
      <c r="E2593" s="20">
        <v>147</v>
      </c>
      <c r="F2593" s="20">
        <v>2017</v>
      </c>
      <c r="G2593" s="20">
        <v>3</v>
      </c>
      <c r="H2593" s="20" t="s">
        <v>213</v>
      </c>
      <c r="I2593" s="20" t="s">
        <v>51</v>
      </c>
      <c r="J2593" s="20">
        <v>9</v>
      </c>
      <c r="K2593" s="35">
        <v>389162.63</v>
      </c>
      <c r="L2593" s="35">
        <v>60598.184000000001</v>
      </c>
      <c r="M2593" s="35">
        <v>45448.637999999999</v>
      </c>
      <c r="N2593" s="35">
        <v>44755.305</v>
      </c>
      <c r="O2593" s="35">
        <v>659294.11300000001</v>
      </c>
      <c r="P2593" s="35">
        <v>921760</v>
      </c>
      <c r="Q2593" s="35">
        <v>241096.927</v>
      </c>
      <c r="R2593" s="35">
        <v>444990.77600000001</v>
      </c>
    </row>
    <row r="2594" spans="1:18" ht="13.5" customHeight="1">
      <c r="A2594" s="20">
        <v>2590</v>
      </c>
      <c r="B2594" s="45" t="s">
        <v>286</v>
      </c>
      <c r="C2594" s="44" t="s">
        <v>173</v>
      </c>
      <c r="D2594" s="45" t="s">
        <v>448</v>
      </c>
      <c r="E2594" s="20">
        <v>147</v>
      </c>
      <c r="F2594" s="20">
        <v>2017</v>
      </c>
      <c r="G2594" s="20">
        <v>4</v>
      </c>
      <c r="H2594" s="20" t="s">
        <v>211</v>
      </c>
      <c r="I2594" s="20" t="s">
        <v>46</v>
      </c>
      <c r="J2594" s="20">
        <v>12</v>
      </c>
      <c r="K2594" s="35">
        <v>664901.94299999997</v>
      </c>
      <c r="L2594" s="35">
        <v>73466.455000000002</v>
      </c>
      <c r="M2594" s="35">
        <v>81978.41</v>
      </c>
      <c r="N2594" s="35">
        <v>65474.008999999998</v>
      </c>
      <c r="O2594" s="35">
        <v>678098.21100000001</v>
      </c>
      <c r="P2594" s="35">
        <v>1143774.673</v>
      </c>
      <c r="Q2594" s="35">
        <v>427971.837</v>
      </c>
      <c r="R2594" s="35">
        <v>444990.77600000001</v>
      </c>
    </row>
    <row r="2595" spans="1:18" ht="13.5" customHeight="1">
      <c r="A2595" s="20">
        <v>2591</v>
      </c>
      <c r="B2595" s="45" t="s">
        <v>286</v>
      </c>
      <c r="C2595" s="44" t="s">
        <v>173</v>
      </c>
      <c r="D2595" s="45" t="s">
        <v>448</v>
      </c>
      <c r="E2595" s="20">
        <v>147</v>
      </c>
      <c r="F2595" s="20">
        <v>2018</v>
      </c>
      <c r="G2595" s="20">
        <v>1</v>
      </c>
      <c r="H2595" s="20" t="s">
        <v>257</v>
      </c>
      <c r="I2595" s="20" t="s">
        <v>43</v>
      </c>
      <c r="J2595" s="20">
        <v>3</v>
      </c>
      <c r="K2595" s="35">
        <v>267599.73700000002</v>
      </c>
      <c r="L2595" s="35">
        <v>59497.652999999998</v>
      </c>
      <c r="M2595" s="35">
        <v>40458.404000000002</v>
      </c>
      <c r="N2595" s="35">
        <v>46345.819000000003</v>
      </c>
      <c r="O2595" s="35">
        <v>673380.92099999997</v>
      </c>
      <c r="P2595" s="35">
        <v>1284953.459</v>
      </c>
      <c r="Q2595" s="35">
        <v>522804.804</v>
      </c>
      <c r="R2595" s="35">
        <v>444990.77600000001</v>
      </c>
    </row>
    <row r="2596" spans="1:18" ht="13.5" customHeight="1">
      <c r="A2596" s="20">
        <v>2592</v>
      </c>
      <c r="B2596" s="45" t="s">
        <v>286</v>
      </c>
      <c r="C2596" s="21" t="s">
        <v>173</v>
      </c>
      <c r="D2596" s="45" t="s">
        <v>448</v>
      </c>
      <c r="E2596" s="20">
        <v>147</v>
      </c>
      <c r="F2596" s="20">
        <v>2018</v>
      </c>
      <c r="G2596" s="20">
        <v>2</v>
      </c>
      <c r="H2596" s="20" t="s">
        <v>264</v>
      </c>
      <c r="I2596" s="20" t="s">
        <v>44</v>
      </c>
      <c r="J2596" s="20">
        <f>G2596*3</f>
        <v>6</v>
      </c>
      <c r="K2596" s="37">
        <v>402320.46100000001</v>
      </c>
      <c r="L2596" s="37">
        <v>118038.027</v>
      </c>
      <c r="M2596" s="37">
        <v>88528.52</v>
      </c>
      <c r="N2596" s="37">
        <v>94374.498000000007</v>
      </c>
      <c r="O2596" s="37">
        <v>668980.51599999995</v>
      </c>
      <c r="P2596" s="37">
        <v>1313357.4669999999</v>
      </c>
      <c r="Q2596" s="37">
        <v>503180.13299999997</v>
      </c>
      <c r="R2596" s="37">
        <v>444990.77600000001</v>
      </c>
    </row>
    <row r="2597" spans="1:18" ht="13.5" customHeight="1">
      <c r="A2597" s="20">
        <v>2593</v>
      </c>
      <c r="B2597" s="45" t="s">
        <v>286</v>
      </c>
      <c r="C2597" s="21" t="s">
        <v>173</v>
      </c>
      <c r="D2597" s="45" t="s">
        <v>448</v>
      </c>
      <c r="E2597" s="20">
        <v>147</v>
      </c>
      <c r="F2597" s="20">
        <v>2018</v>
      </c>
      <c r="G2597" s="20">
        <v>3</v>
      </c>
      <c r="H2597" s="20" t="s">
        <v>256</v>
      </c>
      <c r="I2597" s="20" t="s">
        <v>51</v>
      </c>
      <c r="J2597" s="20">
        <f>G2597*3</f>
        <v>9</v>
      </c>
      <c r="K2597" s="37">
        <v>482681.77299999999</v>
      </c>
      <c r="L2597" s="37">
        <v>127386.512</v>
      </c>
      <c r="M2597" s="37">
        <v>95539.884000000005</v>
      </c>
      <c r="N2597" s="37">
        <v>98684.963000000003</v>
      </c>
      <c r="O2597" s="37">
        <v>665214.91200000001</v>
      </c>
      <c r="P2597" s="37">
        <v>1072592.392</v>
      </c>
      <c r="Q2597" s="37">
        <v>294420.73</v>
      </c>
      <c r="R2597" s="37">
        <v>444990.77600000001</v>
      </c>
    </row>
    <row r="2598" spans="1:18" ht="13.5" customHeight="1">
      <c r="A2598" s="20">
        <v>2594</v>
      </c>
      <c r="B2598" s="45" t="s">
        <v>286</v>
      </c>
      <c r="C2598" s="21" t="s">
        <v>173</v>
      </c>
      <c r="D2598" s="45" t="s">
        <v>448</v>
      </c>
      <c r="E2598" s="20">
        <v>147</v>
      </c>
      <c r="F2598" s="20">
        <v>2018</v>
      </c>
      <c r="G2598" s="20">
        <v>4</v>
      </c>
      <c r="H2598" s="20" t="s">
        <v>265</v>
      </c>
      <c r="I2598" s="20" t="s">
        <v>46</v>
      </c>
      <c r="J2598" s="20">
        <v>12</v>
      </c>
      <c r="K2598" s="37">
        <v>700798.75300000003</v>
      </c>
      <c r="L2598" s="37">
        <v>146114.459</v>
      </c>
      <c r="M2598" s="37">
        <v>102230.307</v>
      </c>
      <c r="N2598" s="37">
        <v>90980.316999999995</v>
      </c>
      <c r="O2598" s="37">
        <v>655833.451</v>
      </c>
      <c r="P2598" s="37">
        <v>1129484.26</v>
      </c>
      <c r="Q2598" s="37">
        <v>420883.61499999999</v>
      </c>
      <c r="R2598" s="37">
        <v>444990.77600000001</v>
      </c>
    </row>
    <row r="2599" spans="1:18" ht="13.5" customHeight="1">
      <c r="A2599" s="20">
        <v>2595</v>
      </c>
      <c r="B2599" s="45" t="s">
        <v>286</v>
      </c>
      <c r="C2599" s="21" t="s">
        <v>173</v>
      </c>
      <c r="D2599" s="45" t="s">
        <v>448</v>
      </c>
      <c r="E2599" s="20">
        <v>147</v>
      </c>
      <c r="F2599" s="20">
        <v>2019</v>
      </c>
      <c r="G2599" s="20">
        <v>1</v>
      </c>
      <c r="H2599" s="20" t="s">
        <v>277</v>
      </c>
      <c r="I2599" s="20" t="s">
        <v>43</v>
      </c>
      <c r="J2599" s="20">
        <v>3</v>
      </c>
      <c r="K2599" s="37">
        <v>172859.462</v>
      </c>
      <c r="L2599" s="37">
        <v>25676.830999999998</v>
      </c>
      <c r="M2599" s="37">
        <v>17460.244999999999</v>
      </c>
      <c r="N2599" s="37">
        <v>23450.940999999999</v>
      </c>
      <c r="O2599" s="37">
        <v>665581.34199999995</v>
      </c>
      <c r="P2599" s="37">
        <v>1149619.4339999999</v>
      </c>
      <c r="Q2599" s="37">
        <v>417567.84700000001</v>
      </c>
      <c r="R2599" s="37">
        <v>444990.77600000001</v>
      </c>
    </row>
    <row r="2600" spans="1:18" ht="13.5" customHeight="1">
      <c r="A2600" s="20">
        <v>2596</v>
      </c>
      <c r="B2600" s="45" t="s">
        <v>286</v>
      </c>
      <c r="C2600" s="21" t="s">
        <v>173</v>
      </c>
      <c r="D2600" s="45" t="s">
        <v>448</v>
      </c>
      <c r="E2600" s="20">
        <v>147</v>
      </c>
      <c r="F2600" s="20">
        <v>2019</v>
      </c>
      <c r="G2600" s="20">
        <v>2</v>
      </c>
      <c r="H2600" s="20" t="s">
        <v>278</v>
      </c>
      <c r="I2600" s="20" t="s">
        <v>44</v>
      </c>
      <c r="J2600" s="20">
        <v>6</v>
      </c>
      <c r="K2600" s="37">
        <v>267963</v>
      </c>
      <c r="L2600" s="37">
        <v>28188</v>
      </c>
      <c r="M2600" s="37">
        <v>21141</v>
      </c>
      <c r="N2600" s="37">
        <v>40166</v>
      </c>
      <c r="O2600" s="37">
        <v>661159</v>
      </c>
      <c r="P2600" s="37">
        <v>1014469</v>
      </c>
      <c r="Q2600" s="37">
        <v>265702</v>
      </c>
      <c r="R2600" s="37">
        <v>444990.77600000001</v>
      </c>
    </row>
    <row r="2601" spans="1:18" ht="13.5" customHeight="1">
      <c r="A2601" s="20">
        <v>2597</v>
      </c>
      <c r="B2601" s="45" t="s">
        <v>286</v>
      </c>
      <c r="C2601" s="21" t="s">
        <v>173</v>
      </c>
      <c r="D2601" s="45" t="s">
        <v>448</v>
      </c>
      <c r="E2601" s="20">
        <v>147</v>
      </c>
      <c r="F2601" s="20">
        <v>2019</v>
      </c>
      <c r="G2601" s="20">
        <v>3</v>
      </c>
      <c r="H2601" s="20" t="s">
        <v>279</v>
      </c>
      <c r="I2601" s="20" t="s">
        <v>51</v>
      </c>
      <c r="J2601" s="20">
        <v>9</v>
      </c>
      <c r="K2601" s="37">
        <v>381590</v>
      </c>
      <c r="L2601" s="37">
        <v>25710</v>
      </c>
      <c r="M2601" s="37">
        <v>19280</v>
      </c>
      <c r="N2601" s="37"/>
      <c r="O2601" s="37">
        <v>656360</v>
      </c>
      <c r="P2601" s="37">
        <v>986530</v>
      </c>
      <c r="Q2601" s="37">
        <v>243200</v>
      </c>
      <c r="R2601" s="37">
        <v>444990.77600000001</v>
      </c>
    </row>
    <row r="2602" spans="1:18" ht="13.5" customHeight="1">
      <c r="A2602" s="20">
        <v>2598</v>
      </c>
      <c r="B2602" s="45" t="s">
        <v>286</v>
      </c>
      <c r="C2602" s="21" t="s">
        <v>173</v>
      </c>
      <c r="D2602" s="45" t="s">
        <v>448</v>
      </c>
      <c r="E2602" s="20">
        <v>147</v>
      </c>
      <c r="F2602" s="20">
        <v>2019</v>
      </c>
      <c r="G2602" s="20">
        <v>4</v>
      </c>
      <c r="H2602" s="20" t="s">
        <v>281</v>
      </c>
      <c r="I2602" s="20" t="s">
        <v>46</v>
      </c>
      <c r="J2602" s="20">
        <v>12</v>
      </c>
      <c r="K2602" s="37">
        <v>55297</v>
      </c>
      <c r="L2602" s="37">
        <v>4766</v>
      </c>
      <c r="M2602" s="37">
        <v>3350</v>
      </c>
      <c r="N2602" s="37">
        <v>3350</v>
      </c>
      <c r="O2602" s="37">
        <v>64838</v>
      </c>
      <c r="P2602" s="37">
        <v>94909</v>
      </c>
      <c r="Q2602" s="37">
        <v>17942</v>
      </c>
      <c r="R2602" s="37">
        <v>444990.77600000001</v>
      </c>
    </row>
    <row r="2603" spans="1:18" ht="13.5" customHeight="1">
      <c r="A2603" s="20">
        <v>2599</v>
      </c>
      <c r="B2603" s="45" t="s">
        <v>286</v>
      </c>
      <c r="C2603" s="21" t="s">
        <v>173</v>
      </c>
      <c r="D2603" s="45" t="s">
        <v>448</v>
      </c>
      <c r="E2603" s="20">
        <v>147</v>
      </c>
      <c r="F2603" s="46">
        <v>2020</v>
      </c>
      <c r="G2603" s="46">
        <v>1</v>
      </c>
      <c r="H2603" s="47" t="s">
        <v>309</v>
      </c>
      <c r="I2603" s="47" t="s">
        <v>43</v>
      </c>
      <c r="J2603" s="46">
        <v>3</v>
      </c>
      <c r="K2603" s="37">
        <v>161538.72399999999</v>
      </c>
      <c r="L2603" s="37">
        <v>11092.412</v>
      </c>
      <c r="M2603" s="37">
        <v>7542.84</v>
      </c>
      <c r="N2603" s="37">
        <v>7294.7759999999998</v>
      </c>
      <c r="O2603" s="37">
        <v>873472.11899999995</v>
      </c>
      <c r="P2603" s="37">
        <v>1113950.7790000001</v>
      </c>
      <c r="Q2603" s="37">
        <v>208691.03899999999</v>
      </c>
      <c r="R2603" s="37">
        <v>444990.77600000001</v>
      </c>
    </row>
    <row r="2604" spans="1:18" ht="13.5" customHeight="1">
      <c r="A2604" s="20">
        <v>2600</v>
      </c>
      <c r="B2604" s="45" t="s">
        <v>286</v>
      </c>
      <c r="C2604" s="21" t="s">
        <v>173</v>
      </c>
      <c r="D2604" s="45" t="s">
        <v>448</v>
      </c>
      <c r="E2604" s="20">
        <v>147</v>
      </c>
      <c r="F2604" s="46">
        <v>2020</v>
      </c>
      <c r="G2604" s="46">
        <v>2</v>
      </c>
      <c r="H2604" s="47" t="s">
        <v>310</v>
      </c>
      <c r="I2604" s="47" t="s">
        <v>44</v>
      </c>
      <c r="J2604" s="46">
        <v>6</v>
      </c>
      <c r="K2604" s="37">
        <v>246353.47099999999</v>
      </c>
      <c r="L2604" s="37">
        <v>-10733.505999999999</v>
      </c>
      <c r="M2604" s="37">
        <v>-14103.745999999999</v>
      </c>
      <c r="N2604" s="37">
        <v>-12408</v>
      </c>
      <c r="O2604" s="37">
        <v>875448.37899999996</v>
      </c>
      <c r="P2604" s="37">
        <v>1130720.335</v>
      </c>
      <c r="Q2604" s="37">
        <v>248712.943</v>
      </c>
      <c r="R2604" s="37">
        <v>444990.77600000001</v>
      </c>
    </row>
    <row r="2605" spans="1:18" ht="13.5" customHeight="1">
      <c r="A2605" s="20">
        <v>2601</v>
      </c>
      <c r="B2605" s="45" t="s">
        <v>286</v>
      </c>
      <c r="C2605" s="21" t="s">
        <v>173</v>
      </c>
      <c r="D2605" s="45" t="s">
        <v>448</v>
      </c>
      <c r="E2605" s="20">
        <v>147</v>
      </c>
      <c r="F2605" s="46">
        <v>2020</v>
      </c>
      <c r="G2605" s="46">
        <v>3</v>
      </c>
      <c r="H2605" s="47" t="s">
        <v>311</v>
      </c>
      <c r="I2605" s="47" t="s">
        <v>51</v>
      </c>
      <c r="J2605" s="46">
        <v>9</v>
      </c>
      <c r="K2605" s="37">
        <v>366964.93699999998</v>
      </c>
      <c r="L2605" s="37">
        <v>13917.075000000001</v>
      </c>
      <c r="M2605" s="37">
        <v>-9463.6110000000008</v>
      </c>
      <c r="N2605" s="37">
        <v>14207.197</v>
      </c>
      <c r="O2605" s="37">
        <v>865792.62899999996</v>
      </c>
      <c r="P2605" s="37">
        <v>1137547.878</v>
      </c>
      <c r="Q2605" s="37">
        <v>218193.34299999999</v>
      </c>
      <c r="R2605" s="37">
        <v>444990.77600000001</v>
      </c>
    </row>
    <row r="2606" spans="1:18" ht="13.5" customHeight="1">
      <c r="A2606" s="20">
        <v>2602</v>
      </c>
      <c r="B2606" s="45" t="s">
        <v>297</v>
      </c>
      <c r="C2606" s="44" t="s">
        <v>229</v>
      </c>
      <c r="D2606" s="45" t="s">
        <v>449</v>
      </c>
      <c r="E2606" s="20">
        <v>148</v>
      </c>
      <c r="F2606" s="20">
        <v>2015</v>
      </c>
      <c r="G2606" s="20">
        <v>4</v>
      </c>
      <c r="H2606" s="20" t="s">
        <v>205</v>
      </c>
      <c r="I2606" s="20" t="s">
        <v>43</v>
      </c>
      <c r="J2606" s="20">
        <v>12</v>
      </c>
      <c r="K2606" s="35">
        <v>106474.856</v>
      </c>
      <c r="L2606" s="35">
        <v>-16989.169000000002</v>
      </c>
      <c r="M2606" s="35">
        <v>-17396.636999999999</v>
      </c>
      <c r="N2606" s="35"/>
      <c r="O2606" s="35">
        <v>461623.73800000001</v>
      </c>
      <c r="P2606" s="35">
        <v>609333.64599999995</v>
      </c>
      <c r="Q2606" s="35">
        <v>688626.33299999998</v>
      </c>
      <c r="R2606" s="35">
        <v>110000</v>
      </c>
    </row>
    <row r="2607" spans="1:18" ht="13.5" customHeight="1">
      <c r="A2607" s="20">
        <v>2603</v>
      </c>
      <c r="B2607" s="45" t="s">
        <v>297</v>
      </c>
      <c r="C2607" s="44" t="s">
        <v>229</v>
      </c>
      <c r="D2607" s="45" t="s">
        <v>449</v>
      </c>
      <c r="E2607" s="20">
        <v>148</v>
      </c>
      <c r="F2607" s="20">
        <v>2016</v>
      </c>
      <c r="G2607" s="20">
        <v>4</v>
      </c>
      <c r="H2607" s="20" t="s">
        <v>209</v>
      </c>
      <c r="I2607" s="20" t="s">
        <v>43</v>
      </c>
      <c r="J2607" s="20">
        <v>12</v>
      </c>
      <c r="K2607" s="35">
        <v>41696.953999999998</v>
      </c>
      <c r="L2607" s="35">
        <v>-64359.955999999998</v>
      </c>
      <c r="M2607" s="35">
        <v>-66466.452000000005</v>
      </c>
      <c r="N2607" s="35"/>
      <c r="O2607" s="35">
        <v>442955.50300000003</v>
      </c>
      <c r="P2607" s="35">
        <v>522085.03499999997</v>
      </c>
      <c r="Q2607" s="35">
        <v>667844.17299999995</v>
      </c>
      <c r="R2607" s="35">
        <v>110000</v>
      </c>
    </row>
    <row r="2608" spans="1:18" ht="13.5" customHeight="1">
      <c r="A2608" s="20">
        <v>2604</v>
      </c>
      <c r="B2608" s="45" t="s">
        <v>297</v>
      </c>
      <c r="C2608" s="44" t="s">
        <v>229</v>
      </c>
      <c r="D2608" s="45" t="s">
        <v>449</v>
      </c>
      <c r="E2608" s="20">
        <v>148</v>
      </c>
      <c r="F2608" s="20">
        <v>2017</v>
      </c>
      <c r="G2608" s="20">
        <v>4</v>
      </c>
      <c r="H2608" s="20" t="s">
        <v>211</v>
      </c>
      <c r="I2608" s="20" t="s">
        <v>43</v>
      </c>
      <c r="J2608" s="20">
        <v>12</v>
      </c>
      <c r="K2608" s="35">
        <v>64451.423999999999</v>
      </c>
      <c r="L2608" s="35">
        <v>-40067.186000000002</v>
      </c>
      <c r="M2608" s="35">
        <v>-41972.125999999997</v>
      </c>
      <c r="N2608" s="35"/>
      <c r="O2608" s="35">
        <v>422970.08899999998</v>
      </c>
      <c r="P2608" s="35">
        <v>490405.30499999999</v>
      </c>
      <c r="Q2608" s="35">
        <v>678136.56900000002</v>
      </c>
      <c r="R2608" s="35">
        <v>110000</v>
      </c>
    </row>
    <row r="2609" spans="1:18" ht="13.5" customHeight="1">
      <c r="A2609" s="20">
        <v>2605</v>
      </c>
      <c r="B2609" s="45" t="s">
        <v>297</v>
      </c>
      <c r="C2609" s="21" t="s">
        <v>229</v>
      </c>
      <c r="D2609" s="45" t="s">
        <v>449</v>
      </c>
      <c r="E2609" s="20">
        <v>148</v>
      </c>
      <c r="F2609" s="20">
        <v>2018</v>
      </c>
      <c r="G2609" s="20">
        <v>1</v>
      </c>
      <c r="H2609" s="20" t="s">
        <v>257</v>
      </c>
      <c r="I2609" s="20" t="s">
        <v>44</v>
      </c>
      <c r="J2609" s="20">
        <v>3</v>
      </c>
      <c r="K2609" s="37">
        <v>12716.723</v>
      </c>
      <c r="L2609" s="37">
        <v>-11823.464</v>
      </c>
      <c r="M2609" s="37">
        <v>-12114.359</v>
      </c>
      <c r="N2609" s="37"/>
      <c r="O2609" s="37">
        <v>404538.761</v>
      </c>
      <c r="P2609" s="37">
        <v>430030.63500000001</v>
      </c>
      <c r="Q2609" s="37">
        <v>728405.76100000006</v>
      </c>
      <c r="R2609" s="37">
        <v>110000</v>
      </c>
    </row>
    <row r="2610" spans="1:18" ht="13.5" customHeight="1">
      <c r="A2610" s="20">
        <v>2606</v>
      </c>
      <c r="B2610" s="45" t="s">
        <v>297</v>
      </c>
      <c r="C2610" s="21" t="s">
        <v>229</v>
      </c>
      <c r="D2610" s="45" t="s">
        <v>449</v>
      </c>
      <c r="E2610" s="20">
        <v>148</v>
      </c>
      <c r="F2610" s="20">
        <v>2018</v>
      </c>
      <c r="G2610" s="20">
        <v>2</v>
      </c>
      <c r="H2610" s="20" t="s">
        <v>264</v>
      </c>
      <c r="I2610" s="20" t="s">
        <v>51</v>
      </c>
      <c r="J2610" s="20">
        <v>6</v>
      </c>
      <c r="K2610" s="37">
        <v>32655.4</v>
      </c>
      <c r="L2610" s="37">
        <v>-24177.26</v>
      </c>
      <c r="M2610" s="37">
        <v>-24492.454000000002</v>
      </c>
      <c r="N2610" s="37"/>
      <c r="O2610" s="37">
        <v>400155.49400000001</v>
      </c>
      <c r="P2610" s="37">
        <v>431065.63400000002</v>
      </c>
      <c r="Q2610" s="37">
        <v>741818.85499999998</v>
      </c>
      <c r="R2610" s="37">
        <v>110000</v>
      </c>
    </row>
    <row r="2611" spans="1:18" ht="13.5" customHeight="1">
      <c r="A2611" s="20">
        <v>2607</v>
      </c>
      <c r="B2611" s="45" t="s">
        <v>297</v>
      </c>
      <c r="C2611" s="21" t="s">
        <v>229</v>
      </c>
      <c r="D2611" s="45" t="s">
        <v>449</v>
      </c>
      <c r="E2611" s="20">
        <v>148</v>
      </c>
      <c r="F2611" s="20">
        <v>2018</v>
      </c>
      <c r="G2611" s="20">
        <v>3</v>
      </c>
      <c r="H2611" s="20" t="s">
        <v>256</v>
      </c>
      <c r="I2611" s="20" t="s">
        <v>46</v>
      </c>
      <c r="J2611" s="20">
        <v>9</v>
      </c>
      <c r="K2611" s="37">
        <v>45295.356</v>
      </c>
      <c r="L2611" s="37">
        <v>-36326.095999999998</v>
      </c>
      <c r="M2611" s="37">
        <v>-36326.095999999998</v>
      </c>
      <c r="N2611" s="37"/>
      <c r="O2611" s="37">
        <v>395772.22700000001</v>
      </c>
      <c r="P2611" s="37">
        <v>423147.23300000001</v>
      </c>
      <c r="Q2611" s="37">
        <v>746065.71400000004</v>
      </c>
      <c r="R2611" s="37">
        <v>110000</v>
      </c>
    </row>
    <row r="2612" spans="1:18" ht="13.5" customHeight="1">
      <c r="A2612" s="20">
        <v>2608</v>
      </c>
      <c r="B2612" s="45" t="s">
        <v>297</v>
      </c>
      <c r="C2612" s="21" t="s">
        <v>229</v>
      </c>
      <c r="D2612" s="45" t="s">
        <v>449</v>
      </c>
      <c r="E2612" s="20">
        <v>148</v>
      </c>
      <c r="F2612" s="20">
        <v>2018</v>
      </c>
      <c r="G2612" s="20">
        <v>4</v>
      </c>
      <c r="H2612" s="20" t="s">
        <v>265</v>
      </c>
      <c r="I2612" s="20" t="s">
        <v>43</v>
      </c>
      <c r="J2612" s="20">
        <f>G2612*3</f>
        <v>12</v>
      </c>
      <c r="K2612" s="37">
        <v>86359.615000000005</v>
      </c>
      <c r="L2612" s="37">
        <v>-139633.43400000001</v>
      </c>
      <c r="M2612" s="37">
        <v>-98529.501999999993</v>
      </c>
      <c r="N2612" s="37"/>
      <c r="O2612" s="37">
        <v>405622.02500000002</v>
      </c>
      <c r="P2612" s="37">
        <v>432378.47399999999</v>
      </c>
      <c r="Q2612" s="37">
        <v>718639.24</v>
      </c>
      <c r="R2612" s="37">
        <v>110000</v>
      </c>
    </row>
    <row r="2613" spans="1:18" ht="13.5" customHeight="1">
      <c r="A2613" s="20">
        <v>2609</v>
      </c>
      <c r="B2613" s="45" t="s">
        <v>297</v>
      </c>
      <c r="C2613" s="21" t="s">
        <v>229</v>
      </c>
      <c r="D2613" s="45" t="s">
        <v>449</v>
      </c>
      <c r="E2613" s="20">
        <v>148</v>
      </c>
      <c r="F2613" s="20">
        <v>2019</v>
      </c>
      <c r="G2613" s="20">
        <v>1</v>
      </c>
      <c r="H2613" s="20" t="s">
        <v>277</v>
      </c>
      <c r="I2613" s="20" t="s">
        <v>44</v>
      </c>
      <c r="J2613" s="20">
        <v>3</v>
      </c>
      <c r="K2613" s="37">
        <v>17024</v>
      </c>
      <c r="L2613" s="37">
        <v>-16441</v>
      </c>
      <c r="M2613" s="37">
        <v>-16737</v>
      </c>
      <c r="N2613" s="37"/>
      <c r="O2613" s="37">
        <v>386998</v>
      </c>
      <c r="P2613" s="37">
        <v>422513</v>
      </c>
      <c r="Q2613" s="37">
        <v>782293</v>
      </c>
      <c r="R2613" s="37">
        <v>110000</v>
      </c>
    </row>
    <row r="2614" spans="1:18" ht="13.5" customHeight="1">
      <c r="A2614" s="20">
        <v>2610</v>
      </c>
      <c r="B2614" s="45" t="s">
        <v>297</v>
      </c>
      <c r="C2614" s="21" t="s">
        <v>229</v>
      </c>
      <c r="D2614" s="45" t="s">
        <v>449</v>
      </c>
      <c r="E2614" s="20">
        <v>148</v>
      </c>
      <c r="F2614" s="20">
        <v>2019</v>
      </c>
      <c r="G2614" s="20">
        <v>2</v>
      </c>
      <c r="H2614" s="20" t="s">
        <v>278</v>
      </c>
      <c r="I2614" s="20" t="s">
        <v>51</v>
      </c>
      <c r="J2614" s="20">
        <v>6</v>
      </c>
      <c r="K2614" s="37">
        <v>41021.159</v>
      </c>
      <c r="L2614" s="37">
        <v>-22101.234</v>
      </c>
      <c r="M2614" s="37">
        <v>-22427.51</v>
      </c>
      <c r="N2614" s="37"/>
      <c r="O2614" s="37">
        <v>382615.13500000001</v>
      </c>
      <c r="P2614" s="37">
        <v>434215.554</v>
      </c>
      <c r="Q2614" s="37">
        <v>79685.592000000004</v>
      </c>
      <c r="R2614" s="37">
        <v>110000</v>
      </c>
    </row>
    <row r="2615" spans="1:18" ht="13.5" customHeight="1">
      <c r="A2615" s="20">
        <v>2611</v>
      </c>
      <c r="B2615" s="45" t="s">
        <v>297</v>
      </c>
      <c r="C2615" s="21" t="s">
        <v>229</v>
      </c>
      <c r="D2615" s="45" t="s">
        <v>449</v>
      </c>
      <c r="E2615" s="20">
        <v>148</v>
      </c>
      <c r="F2615" s="20">
        <v>2019</v>
      </c>
      <c r="G2615" s="20">
        <v>3</v>
      </c>
      <c r="H2615" s="20" t="s">
        <v>279</v>
      </c>
      <c r="I2615" s="20" t="s">
        <v>46</v>
      </c>
      <c r="J2615" s="20">
        <v>9</v>
      </c>
      <c r="K2615" s="37">
        <v>58994.777999999998</v>
      </c>
      <c r="L2615" s="37">
        <v>-41979.135000000002</v>
      </c>
      <c r="M2615" s="37">
        <v>-42327.252999999997</v>
      </c>
      <c r="N2615" s="37">
        <v>-42327.252999999997</v>
      </c>
      <c r="O2615" s="37">
        <v>378231.86900000001</v>
      </c>
      <c r="P2615" s="37">
        <v>416164.17800000001</v>
      </c>
      <c r="Q2615" s="37">
        <v>801533.95900000003</v>
      </c>
      <c r="R2615" s="37">
        <v>110000</v>
      </c>
    </row>
    <row r="2616" spans="1:18" ht="13.5" customHeight="1">
      <c r="A2616" s="20">
        <v>2612</v>
      </c>
      <c r="B2616" s="45" t="s">
        <v>297</v>
      </c>
      <c r="C2616" s="21" t="s">
        <v>229</v>
      </c>
      <c r="D2616" s="45" t="s">
        <v>449</v>
      </c>
      <c r="E2616" s="20">
        <v>148</v>
      </c>
      <c r="F2616" s="20">
        <v>2019</v>
      </c>
      <c r="G2616" s="20">
        <v>4</v>
      </c>
      <c r="H2616" s="20" t="s">
        <v>281</v>
      </c>
      <c r="I2616" s="20" t="s">
        <v>43</v>
      </c>
      <c r="J2616" s="20">
        <v>12</v>
      </c>
      <c r="K2616" s="37">
        <v>58162.582999999999</v>
      </c>
      <c r="L2616" s="37">
        <v>-56434.684000000001</v>
      </c>
      <c r="M2616" s="37">
        <v>-56781.762000000002</v>
      </c>
      <c r="N2616" s="37"/>
      <c r="O2616" s="37">
        <v>391381.66899999999</v>
      </c>
      <c r="P2616" s="37">
        <v>422332.81699999998</v>
      </c>
      <c r="Q2616" s="37">
        <v>765375.34699999995</v>
      </c>
      <c r="R2616" s="37">
        <v>110000</v>
      </c>
    </row>
    <row r="2617" spans="1:18" ht="13.5" customHeight="1">
      <c r="A2617" s="20">
        <v>2613</v>
      </c>
      <c r="B2617" s="45" t="s">
        <v>290</v>
      </c>
      <c r="C2617" s="44" t="s">
        <v>89</v>
      </c>
      <c r="D2617" s="45" t="s">
        <v>450</v>
      </c>
      <c r="E2617" s="20">
        <v>149</v>
      </c>
      <c r="F2617" s="20">
        <v>2015</v>
      </c>
      <c r="G2617" s="20">
        <v>1</v>
      </c>
      <c r="H2617" s="20" t="s">
        <v>202</v>
      </c>
      <c r="I2617" s="20" t="s">
        <v>43</v>
      </c>
      <c r="J2617" s="20">
        <v>3</v>
      </c>
      <c r="K2617" s="35">
        <v>60042747</v>
      </c>
      <c r="L2617" s="35">
        <v>956825</v>
      </c>
      <c r="M2617" s="35">
        <v>448497</v>
      </c>
      <c r="N2617" s="35">
        <v>448497</v>
      </c>
      <c r="O2617" s="35">
        <v>21575978</v>
      </c>
      <c r="P2617" s="35">
        <v>91549622</v>
      </c>
      <c r="Q2617" s="35">
        <v>77396627</v>
      </c>
      <c r="R2617" s="35">
        <v>169761</v>
      </c>
    </row>
    <row r="2618" spans="1:18" ht="13.5" customHeight="1">
      <c r="A2618" s="20">
        <v>2614</v>
      </c>
      <c r="B2618" s="45" t="s">
        <v>290</v>
      </c>
      <c r="C2618" s="44" t="s">
        <v>89</v>
      </c>
      <c r="D2618" s="45" t="s">
        <v>450</v>
      </c>
      <c r="E2618" s="20">
        <v>149</v>
      </c>
      <c r="F2618" s="20">
        <v>2015</v>
      </c>
      <c r="G2618" s="20">
        <v>2</v>
      </c>
      <c r="H2618" s="20" t="s">
        <v>203</v>
      </c>
      <c r="I2618" s="20" t="s">
        <v>44</v>
      </c>
      <c r="J2618" s="20">
        <v>6</v>
      </c>
      <c r="K2618" s="35">
        <v>111974823</v>
      </c>
      <c r="L2618" s="35">
        <v>4333303</v>
      </c>
      <c r="M2618" s="35">
        <v>2411115</v>
      </c>
      <c r="N2618" s="35">
        <v>2411115</v>
      </c>
      <c r="O2618" s="35">
        <v>22309150</v>
      </c>
      <c r="P2618" s="35">
        <v>71623436</v>
      </c>
      <c r="Q2618" s="35">
        <v>58781566</v>
      </c>
      <c r="R2618" s="35">
        <v>169761</v>
      </c>
    </row>
    <row r="2619" spans="1:18" ht="13.5" customHeight="1">
      <c r="A2619" s="20">
        <v>2615</v>
      </c>
      <c r="B2619" s="45" t="s">
        <v>290</v>
      </c>
      <c r="C2619" s="44" t="s">
        <v>89</v>
      </c>
      <c r="D2619" s="45" t="s">
        <v>450</v>
      </c>
      <c r="E2619" s="20">
        <v>149</v>
      </c>
      <c r="F2619" s="20">
        <v>2015</v>
      </c>
      <c r="G2619" s="20">
        <v>3</v>
      </c>
      <c r="H2619" s="20" t="s">
        <v>204</v>
      </c>
      <c r="I2619" s="20" t="s">
        <v>51</v>
      </c>
      <c r="J2619" s="20">
        <v>9</v>
      </c>
      <c r="K2619" s="35">
        <v>159299273</v>
      </c>
      <c r="L2619" s="35">
        <v>4946748</v>
      </c>
      <c r="M2619" s="35">
        <v>2770177</v>
      </c>
      <c r="N2619" s="35">
        <v>2770177</v>
      </c>
      <c r="O2619" s="35">
        <v>22134071</v>
      </c>
      <c r="P2619" s="35">
        <v>76308028</v>
      </c>
      <c r="Q2619" s="35">
        <v>63980072</v>
      </c>
      <c r="R2619" s="35">
        <v>169761</v>
      </c>
    </row>
    <row r="2620" spans="1:18" ht="13.5" customHeight="1">
      <c r="A2620" s="20">
        <v>2616</v>
      </c>
      <c r="B2620" s="45" t="s">
        <v>290</v>
      </c>
      <c r="C2620" s="44" t="s">
        <v>89</v>
      </c>
      <c r="D2620" s="45" t="s">
        <v>450</v>
      </c>
      <c r="E2620" s="20">
        <v>149</v>
      </c>
      <c r="F2620" s="20">
        <v>2015</v>
      </c>
      <c r="G2620" s="20">
        <v>4</v>
      </c>
      <c r="H2620" s="20" t="s">
        <v>205</v>
      </c>
      <c r="I2620" s="20" t="s">
        <v>46</v>
      </c>
      <c r="J2620" s="20">
        <v>12</v>
      </c>
      <c r="K2620" s="35">
        <v>208027688</v>
      </c>
      <c r="L2620" s="35">
        <v>6495390</v>
      </c>
      <c r="M2620" s="35">
        <v>4047051</v>
      </c>
      <c r="N2620" s="35">
        <v>4047051</v>
      </c>
      <c r="O2620" s="35">
        <v>23091142</v>
      </c>
      <c r="P2620" s="35">
        <v>83653555</v>
      </c>
      <c r="Q2620" s="35">
        <v>67411074</v>
      </c>
      <c r="R2620" s="35">
        <v>169761</v>
      </c>
    </row>
    <row r="2621" spans="1:18" ht="13.5" customHeight="1">
      <c r="A2621" s="20">
        <v>2617</v>
      </c>
      <c r="B2621" s="45" t="s">
        <v>290</v>
      </c>
      <c r="C2621" s="44" t="s">
        <v>89</v>
      </c>
      <c r="D2621" s="45" t="s">
        <v>450</v>
      </c>
      <c r="E2621" s="20">
        <v>149</v>
      </c>
      <c r="F2621" s="20">
        <v>2016</v>
      </c>
      <c r="G2621" s="20">
        <v>1</v>
      </c>
      <c r="H2621" s="20" t="s">
        <v>206</v>
      </c>
      <c r="I2621" s="20" t="s">
        <v>43</v>
      </c>
      <c r="J2621" s="20">
        <v>3</v>
      </c>
      <c r="K2621" s="35">
        <v>59704845</v>
      </c>
      <c r="L2621" s="35">
        <v>3843316</v>
      </c>
      <c r="M2621" s="35">
        <v>2824622</v>
      </c>
      <c r="N2621" s="35">
        <v>2824622</v>
      </c>
      <c r="O2621" s="35">
        <v>22808793</v>
      </c>
      <c r="P2621" s="35">
        <v>85070215</v>
      </c>
      <c r="Q2621" s="35">
        <v>66003112</v>
      </c>
      <c r="R2621" s="35">
        <v>169761</v>
      </c>
    </row>
    <row r="2622" spans="1:18" ht="13.5" customHeight="1">
      <c r="A2622" s="20">
        <v>2618</v>
      </c>
      <c r="B2622" s="45" t="s">
        <v>290</v>
      </c>
      <c r="C2622" s="44" t="s">
        <v>89</v>
      </c>
      <c r="D2622" s="45" t="s">
        <v>450</v>
      </c>
      <c r="E2622" s="20">
        <v>149</v>
      </c>
      <c r="F2622" s="20">
        <v>2016</v>
      </c>
      <c r="G2622" s="20">
        <v>2</v>
      </c>
      <c r="H2622" s="20" t="s">
        <v>207</v>
      </c>
      <c r="I2622" s="20" t="s">
        <v>44</v>
      </c>
      <c r="J2622" s="20">
        <v>6</v>
      </c>
      <c r="K2622" s="35">
        <v>145481779</v>
      </c>
      <c r="L2622" s="35">
        <v>12938326</v>
      </c>
      <c r="M2622" s="35">
        <v>8934464</v>
      </c>
      <c r="N2622" s="35">
        <v>8934464</v>
      </c>
      <c r="O2622" s="35">
        <v>22852441</v>
      </c>
      <c r="P2622" s="35">
        <v>124967707</v>
      </c>
      <c r="Q2622" s="35">
        <v>103865023</v>
      </c>
      <c r="R2622" s="35">
        <v>169761</v>
      </c>
    </row>
    <row r="2623" spans="1:18" ht="13.5" customHeight="1">
      <c r="A2623" s="20">
        <v>2619</v>
      </c>
      <c r="B2623" s="45" t="s">
        <v>290</v>
      </c>
      <c r="C2623" s="44" t="s">
        <v>89</v>
      </c>
      <c r="D2623" s="45" t="s">
        <v>450</v>
      </c>
      <c r="E2623" s="20">
        <v>149</v>
      </c>
      <c r="F2623" s="20">
        <v>2016</v>
      </c>
      <c r="G2623" s="20">
        <v>3</v>
      </c>
      <c r="H2623" s="20" t="s">
        <v>208</v>
      </c>
      <c r="I2623" s="20" t="s">
        <v>51</v>
      </c>
      <c r="J2623" s="20">
        <v>9</v>
      </c>
      <c r="K2623" s="35">
        <v>220216736</v>
      </c>
      <c r="L2623" s="35">
        <v>17004235</v>
      </c>
      <c r="M2623" s="35">
        <v>11632334</v>
      </c>
      <c r="N2623" s="35">
        <v>11632334</v>
      </c>
      <c r="O2623" s="35">
        <v>23399435</v>
      </c>
      <c r="P2623" s="35">
        <v>116603320</v>
      </c>
      <c r="Q2623" s="35">
        <v>93821332</v>
      </c>
      <c r="R2623" s="35">
        <v>169761</v>
      </c>
    </row>
    <row r="2624" spans="1:18" ht="13.5" customHeight="1">
      <c r="A2624" s="20">
        <v>2620</v>
      </c>
      <c r="B2624" s="45" t="s">
        <v>290</v>
      </c>
      <c r="C2624" s="44" t="s">
        <v>89</v>
      </c>
      <c r="D2624" s="45" t="s">
        <v>450</v>
      </c>
      <c r="E2624" s="20">
        <v>149</v>
      </c>
      <c r="F2624" s="20">
        <v>2016</v>
      </c>
      <c r="G2624" s="20">
        <v>4</v>
      </c>
      <c r="H2624" s="20" t="s">
        <v>209</v>
      </c>
      <c r="I2624" s="20" t="s">
        <v>46</v>
      </c>
      <c r="J2624" s="20">
        <v>12</v>
      </c>
      <c r="K2624" s="35">
        <v>290952520</v>
      </c>
      <c r="L2624" s="35">
        <v>20353076</v>
      </c>
      <c r="M2624" s="35">
        <v>14797095</v>
      </c>
      <c r="N2624" s="35">
        <v>14797095</v>
      </c>
      <c r="O2624" s="35">
        <v>25228049</v>
      </c>
      <c r="P2624" s="35">
        <v>136928160</v>
      </c>
      <c r="Q2624" s="35">
        <v>113358063</v>
      </c>
      <c r="R2624" s="35">
        <v>169761</v>
      </c>
    </row>
    <row r="2625" spans="1:18" ht="13.5" customHeight="1">
      <c r="A2625" s="20">
        <v>2621</v>
      </c>
      <c r="B2625" s="45" t="s">
        <v>290</v>
      </c>
      <c r="C2625" s="44" t="s">
        <v>89</v>
      </c>
      <c r="D2625" s="45" t="s">
        <v>450</v>
      </c>
      <c r="E2625" s="20">
        <v>149</v>
      </c>
      <c r="F2625" s="20">
        <v>2017</v>
      </c>
      <c r="G2625" s="20">
        <v>1</v>
      </c>
      <c r="H2625" s="20" t="s">
        <v>210</v>
      </c>
      <c r="I2625" s="20" t="s">
        <v>43</v>
      </c>
      <c r="J2625" s="20">
        <v>3</v>
      </c>
      <c r="K2625" s="35">
        <v>80462810</v>
      </c>
      <c r="L2625" s="35">
        <v>4250361</v>
      </c>
      <c r="M2625" s="35">
        <v>2671515</v>
      </c>
      <c r="N2625" s="35">
        <v>2671515</v>
      </c>
      <c r="O2625" s="35">
        <v>25373393</v>
      </c>
      <c r="P2625" s="35">
        <v>150374706</v>
      </c>
      <c r="Q2625" s="35">
        <v>124133094</v>
      </c>
      <c r="R2625" s="35">
        <v>169761</v>
      </c>
    </row>
    <row r="2626" spans="1:18" ht="13.5" customHeight="1">
      <c r="A2626" s="20">
        <v>2622</v>
      </c>
      <c r="B2626" s="45" t="s">
        <v>290</v>
      </c>
      <c r="C2626" s="44" t="s">
        <v>89</v>
      </c>
      <c r="D2626" s="45" t="s">
        <v>450</v>
      </c>
      <c r="E2626" s="20">
        <v>149</v>
      </c>
      <c r="F2626" s="20">
        <v>2017</v>
      </c>
      <c r="G2626" s="20">
        <v>2</v>
      </c>
      <c r="H2626" s="20" t="s">
        <v>212</v>
      </c>
      <c r="I2626" s="20" t="s">
        <v>44</v>
      </c>
      <c r="J2626" s="20">
        <v>6</v>
      </c>
      <c r="K2626" s="35">
        <v>152972447</v>
      </c>
      <c r="L2626" s="35">
        <v>7313558</v>
      </c>
      <c r="M2626" s="35">
        <v>4606605</v>
      </c>
      <c r="N2626" s="35"/>
      <c r="O2626" s="35">
        <v>25412763</v>
      </c>
      <c r="P2626" s="35">
        <v>129508949</v>
      </c>
      <c r="Q2626" s="35">
        <v>103708900</v>
      </c>
      <c r="R2626" s="35">
        <v>169761</v>
      </c>
    </row>
    <row r="2627" spans="1:18" ht="13.5" customHeight="1">
      <c r="A2627" s="20">
        <v>2623</v>
      </c>
      <c r="B2627" s="45" t="s">
        <v>290</v>
      </c>
      <c r="C2627" s="44" t="s">
        <v>89</v>
      </c>
      <c r="D2627" s="45" t="s">
        <v>450</v>
      </c>
      <c r="E2627" s="20">
        <v>149</v>
      </c>
      <c r="F2627" s="20">
        <v>2017</v>
      </c>
      <c r="G2627" s="20">
        <v>3</v>
      </c>
      <c r="H2627" s="20" t="s">
        <v>213</v>
      </c>
      <c r="I2627" s="20" t="s">
        <v>51</v>
      </c>
      <c r="J2627" s="20">
        <v>9</v>
      </c>
      <c r="K2627" s="35">
        <v>221198303</v>
      </c>
      <c r="L2627" s="35">
        <v>9678190</v>
      </c>
      <c r="M2627" s="35">
        <v>5956343</v>
      </c>
      <c r="N2627" s="35">
        <v>1349738</v>
      </c>
      <c r="O2627" s="35">
        <v>26724639</v>
      </c>
      <c r="P2627" s="35">
        <v>130329541</v>
      </c>
      <c r="Q2627" s="35">
        <v>104198320</v>
      </c>
      <c r="R2627" s="35">
        <v>169761</v>
      </c>
    </row>
    <row r="2628" spans="1:18" ht="13.5" customHeight="1">
      <c r="A2628" s="20">
        <v>2624</v>
      </c>
      <c r="B2628" s="45" t="s">
        <v>290</v>
      </c>
      <c r="C2628" s="44" t="s">
        <v>89</v>
      </c>
      <c r="D2628" s="45" t="s">
        <v>450</v>
      </c>
      <c r="E2628" s="20">
        <v>149</v>
      </c>
      <c r="F2628" s="20">
        <v>2017</v>
      </c>
      <c r="G2628" s="20">
        <v>4</v>
      </c>
      <c r="H2628" s="20" t="s">
        <v>211</v>
      </c>
      <c r="I2628" s="20" t="s">
        <v>46</v>
      </c>
      <c r="J2628" s="20">
        <v>12</v>
      </c>
      <c r="K2628" s="35">
        <v>288062650</v>
      </c>
      <c r="L2628" s="35">
        <v>11795283</v>
      </c>
      <c r="M2628" s="35">
        <v>8019298</v>
      </c>
      <c r="N2628" s="35">
        <v>8019298</v>
      </c>
      <c r="O2628" s="35">
        <v>28519814</v>
      </c>
      <c r="P2628" s="35">
        <v>107981873</v>
      </c>
      <c r="Q2628" s="35">
        <v>79756322</v>
      </c>
      <c r="R2628" s="35">
        <v>169761</v>
      </c>
    </row>
    <row r="2629" spans="1:18" ht="13.5" customHeight="1">
      <c r="A2629" s="20">
        <v>2625</v>
      </c>
      <c r="B2629" s="45" t="s">
        <v>290</v>
      </c>
      <c r="C2629" s="44" t="s">
        <v>89</v>
      </c>
      <c r="D2629" s="45" t="s">
        <v>450</v>
      </c>
      <c r="E2629" s="20">
        <v>149</v>
      </c>
      <c r="F2629" s="20">
        <v>2018</v>
      </c>
      <c r="G2629" s="20">
        <v>1</v>
      </c>
      <c r="H2629" s="20" t="s">
        <v>257</v>
      </c>
      <c r="I2629" s="20" t="s">
        <v>43</v>
      </c>
      <c r="J2629" s="20">
        <v>3</v>
      </c>
      <c r="K2629" s="35">
        <v>75646424</v>
      </c>
      <c r="L2629" s="35">
        <v>2628790</v>
      </c>
      <c r="M2629" s="35">
        <v>1669128</v>
      </c>
      <c r="N2629" s="35">
        <v>1669128</v>
      </c>
      <c r="O2629" s="35">
        <v>29413347</v>
      </c>
      <c r="P2629" s="35">
        <v>116823108</v>
      </c>
      <c r="Q2629" s="35">
        <v>86928429</v>
      </c>
      <c r="R2629" s="35">
        <v>169761</v>
      </c>
    </row>
    <row r="2630" spans="1:18" ht="13.5" customHeight="1">
      <c r="A2630" s="20">
        <v>2626</v>
      </c>
      <c r="B2630" s="45" t="s">
        <v>290</v>
      </c>
      <c r="C2630" s="21" t="s">
        <v>89</v>
      </c>
      <c r="D2630" s="45" t="s">
        <v>450</v>
      </c>
      <c r="E2630" s="20">
        <v>149</v>
      </c>
      <c r="F2630" s="20">
        <v>2018</v>
      </c>
      <c r="G2630" s="20">
        <v>2</v>
      </c>
      <c r="H2630" s="20" t="s">
        <v>264</v>
      </c>
      <c r="I2630" s="20" t="s">
        <v>44</v>
      </c>
      <c r="J2630" s="20">
        <f>G2630*3</f>
        <v>6</v>
      </c>
      <c r="K2630" s="37">
        <v>156268519</v>
      </c>
      <c r="L2630" s="37">
        <v>8645870</v>
      </c>
      <c r="M2630" s="37">
        <v>5674037</v>
      </c>
      <c r="N2630" s="37">
        <v>5674037</v>
      </c>
      <c r="O2630" s="37">
        <v>34858872</v>
      </c>
      <c r="P2630" s="37">
        <v>132900830</v>
      </c>
      <c r="Q2630" s="37">
        <v>103729376</v>
      </c>
      <c r="R2630" s="37">
        <v>169761</v>
      </c>
    </row>
    <row r="2631" spans="1:18" ht="13.5" customHeight="1">
      <c r="A2631" s="20">
        <v>2627</v>
      </c>
      <c r="B2631" s="45" t="s">
        <v>290</v>
      </c>
      <c r="C2631" s="21" t="s">
        <v>89</v>
      </c>
      <c r="D2631" s="45" t="s">
        <v>450</v>
      </c>
      <c r="E2631" s="20">
        <v>149</v>
      </c>
      <c r="F2631" s="20">
        <v>2018</v>
      </c>
      <c r="G2631" s="20">
        <v>3</v>
      </c>
      <c r="H2631" s="20" t="s">
        <v>256</v>
      </c>
      <c r="I2631" s="20" t="s">
        <v>51</v>
      </c>
      <c r="J2631" s="20">
        <f>G2631*3</f>
        <v>9</v>
      </c>
      <c r="K2631" s="37">
        <v>226914921</v>
      </c>
      <c r="L2631" s="37">
        <v>11439673</v>
      </c>
      <c r="M2631" s="37">
        <v>7665693</v>
      </c>
      <c r="N2631" s="37">
        <v>7665693</v>
      </c>
      <c r="O2631" s="37">
        <v>36665197</v>
      </c>
      <c r="P2631" s="37">
        <v>128775147</v>
      </c>
      <c r="Q2631" s="37">
        <v>98595304</v>
      </c>
      <c r="R2631" s="37">
        <v>169761</v>
      </c>
    </row>
    <row r="2632" spans="1:18" ht="13.5" customHeight="1">
      <c r="A2632" s="20">
        <v>2628</v>
      </c>
      <c r="B2632" s="45" t="s">
        <v>290</v>
      </c>
      <c r="C2632" s="21" t="s">
        <v>89</v>
      </c>
      <c r="D2632" s="45" t="s">
        <v>450</v>
      </c>
      <c r="E2632" s="20">
        <v>149</v>
      </c>
      <c r="F2632" s="20">
        <v>2018</v>
      </c>
      <c r="G2632" s="20">
        <v>4</v>
      </c>
      <c r="H2632" s="20" t="s">
        <v>265</v>
      </c>
      <c r="I2632" s="20" t="s">
        <v>46</v>
      </c>
      <c r="J2632" s="20">
        <v>12</v>
      </c>
      <c r="K2632" s="37">
        <v>307987896</v>
      </c>
      <c r="L2632" s="37">
        <v>12098463</v>
      </c>
      <c r="M2632" s="37">
        <v>7960893</v>
      </c>
      <c r="N2632" s="37">
        <v>7960893</v>
      </c>
      <c r="O2632" s="37">
        <v>33855656</v>
      </c>
      <c r="P2632" s="37">
        <v>132520783</v>
      </c>
      <c r="Q2632" s="37">
        <v>101789895</v>
      </c>
      <c r="R2632" s="37">
        <v>169761</v>
      </c>
    </row>
    <row r="2633" spans="1:18" ht="13.5" customHeight="1">
      <c r="A2633" s="20">
        <v>2629</v>
      </c>
      <c r="B2633" s="45" t="s">
        <v>290</v>
      </c>
      <c r="C2633" s="21" t="s">
        <v>89</v>
      </c>
      <c r="D2633" s="45" t="s">
        <v>450</v>
      </c>
      <c r="E2633" s="20">
        <v>149</v>
      </c>
      <c r="F2633" s="20">
        <v>2019</v>
      </c>
      <c r="G2633" s="20">
        <v>1</v>
      </c>
      <c r="H2633" s="20" t="s">
        <v>277</v>
      </c>
      <c r="I2633" s="20" t="s">
        <v>43</v>
      </c>
      <c r="J2633" s="20">
        <v>3</v>
      </c>
      <c r="K2633" s="37">
        <v>77422147</v>
      </c>
      <c r="L2633" s="37">
        <v>-418300</v>
      </c>
      <c r="M2633" s="37">
        <v>-474089</v>
      </c>
      <c r="N2633" s="37">
        <v>-474089</v>
      </c>
      <c r="O2633" s="37">
        <v>33552892</v>
      </c>
      <c r="P2633" s="37">
        <v>143050443</v>
      </c>
      <c r="Q2633" s="37">
        <v>112785309</v>
      </c>
      <c r="R2633" s="37">
        <v>169761</v>
      </c>
    </row>
    <row r="2634" spans="1:18" ht="13.5" customHeight="1">
      <c r="A2634" s="20">
        <v>2630</v>
      </c>
      <c r="B2634" s="45" t="s">
        <v>290</v>
      </c>
      <c r="C2634" s="21" t="s">
        <v>89</v>
      </c>
      <c r="D2634" s="45" t="s">
        <v>450</v>
      </c>
      <c r="E2634" s="20">
        <v>149</v>
      </c>
      <c r="F2634" s="20">
        <v>2019</v>
      </c>
      <c r="G2634" s="20">
        <v>2</v>
      </c>
      <c r="H2634" s="20" t="s">
        <v>278</v>
      </c>
      <c r="I2634" s="20" t="s">
        <v>44</v>
      </c>
      <c r="J2634" s="20">
        <v>6</v>
      </c>
      <c r="K2634" s="37">
        <v>150830331</v>
      </c>
      <c r="L2634" s="37">
        <v>202092</v>
      </c>
      <c r="M2634" s="37">
        <v>129975</v>
      </c>
      <c r="N2634" s="37">
        <v>129975</v>
      </c>
      <c r="O2634" s="37">
        <v>33951381</v>
      </c>
      <c r="P2634" s="37">
        <v>146148505</v>
      </c>
      <c r="Q2634" s="37">
        <v>120011227</v>
      </c>
      <c r="R2634" s="37">
        <v>169761</v>
      </c>
    </row>
    <row r="2635" spans="1:18" ht="13.5" customHeight="1">
      <c r="A2635" s="20">
        <v>2631</v>
      </c>
      <c r="B2635" s="45" t="s">
        <v>290</v>
      </c>
      <c r="C2635" s="21" t="s">
        <v>89</v>
      </c>
      <c r="D2635" s="45" t="s">
        <v>450</v>
      </c>
      <c r="E2635" s="20">
        <v>149</v>
      </c>
      <c r="F2635" s="20">
        <v>2019</v>
      </c>
      <c r="G2635" s="20">
        <v>3</v>
      </c>
      <c r="H2635" s="20" t="s">
        <v>279</v>
      </c>
      <c r="I2635" s="20" t="s">
        <v>51</v>
      </c>
      <c r="J2635" s="20">
        <v>9</v>
      </c>
      <c r="K2635" s="37">
        <v>221835411</v>
      </c>
      <c r="L2635" s="37">
        <v>-116950</v>
      </c>
      <c r="M2635" s="37">
        <v>-204844</v>
      </c>
      <c r="N2635" s="37">
        <v>-204844</v>
      </c>
      <c r="O2635" s="37">
        <v>33347360</v>
      </c>
      <c r="P2635" s="37">
        <v>145273396</v>
      </c>
      <c r="Q2635" s="37">
        <v>119467773</v>
      </c>
      <c r="R2635" s="37">
        <v>169761</v>
      </c>
    </row>
    <row r="2636" spans="1:18" ht="13.5" customHeight="1">
      <c r="A2636" s="20">
        <v>2632</v>
      </c>
      <c r="B2636" s="45" t="s">
        <v>290</v>
      </c>
      <c r="C2636" s="21" t="s">
        <v>89</v>
      </c>
      <c r="D2636" s="45" t="s">
        <v>450</v>
      </c>
      <c r="E2636" s="20">
        <v>149</v>
      </c>
      <c r="F2636" s="20">
        <v>2019</v>
      </c>
      <c r="G2636" s="20">
        <v>4</v>
      </c>
      <c r="H2636" s="20" t="s">
        <v>281</v>
      </c>
      <c r="I2636" s="20" t="s">
        <v>46</v>
      </c>
      <c r="J2636" s="20">
        <v>12</v>
      </c>
      <c r="K2636" s="37">
        <v>290883066</v>
      </c>
      <c r="L2636" s="37">
        <v>3652348</v>
      </c>
      <c r="M2636" s="37">
        <v>2421716</v>
      </c>
      <c r="N2636" s="37">
        <v>2421716</v>
      </c>
      <c r="O2636" s="37">
        <v>35385347</v>
      </c>
      <c r="P2636" s="37">
        <v>132293078</v>
      </c>
      <c r="Q2636" s="37">
        <v>103830557</v>
      </c>
      <c r="R2636" s="37">
        <v>169761</v>
      </c>
    </row>
    <row r="2637" spans="1:18" ht="13.5" customHeight="1">
      <c r="A2637" s="20">
        <v>2633</v>
      </c>
      <c r="B2637" s="45" t="s">
        <v>290</v>
      </c>
      <c r="C2637" s="21" t="s">
        <v>89</v>
      </c>
      <c r="D2637" s="45" t="s">
        <v>450</v>
      </c>
      <c r="E2637" s="20">
        <v>149</v>
      </c>
      <c r="F2637" s="46">
        <v>2020</v>
      </c>
      <c r="G2637" s="46">
        <v>1</v>
      </c>
      <c r="H2637" s="47" t="s">
        <v>309</v>
      </c>
      <c r="I2637" s="47" t="s">
        <v>43</v>
      </c>
      <c r="J2637" s="46">
        <v>3</v>
      </c>
      <c r="K2637" s="37">
        <v>70241317</v>
      </c>
      <c r="L2637" s="37">
        <v>-136996</v>
      </c>
      <c r="M2637" s="37">
        <v>-163224</v>
      </c>
      <c r="N2637" s="37">
        <v>-163224</v>
      </c>
      <c r="O2637" s="37">
        <v>34841079</v>
      </c>
      <c r="P2637" s="37">
        <v>130698497</v>
      </c>
      <c r="Q2637" s="37">
        <v>102539481</v>
      </c>
      <c r="R2637" s="37">
        <v>169761</v>
      </c>
    </row>
    <row r="2638" spans="1:18" ht="13.5" customHeight="1">
      <c r="A2638" s="20">
        <v>2634</v>
      </c>
      <c r="B2638" s="45" t="s">
        <v>290</v>
      </c>
      <c r="C2638" s="21" t="s">
        <v>89</v>
      </c>
      <c r="D2638" s="45" t="s">
        <v>450</v>
      </c>
      <c r="E2638" s="20">
        <v>149</v>
      </c>
      <c r="F2638" s="46">
        <v>2020</v>
      </c>
      <c r="G2638" s="46">
        <v>2</v>
      </c>
      <c r="H2638" s="47" t="s">
        <v>310</v>
      </c>
      <c r="I2638" s="47" t="s">
        <v>44</v>
      </c>
      <c r="J2638" s="46">
        <v>6</v>
      </c>
      <c r="K2638" s="37">
        <v>106704944</v>
      </c>
      <c r="L2638" s="37">
        <v>-523898</v>
      </c>
      <c r="M2638" s="37">
        <v>-537188</v>
      </c>
      <c r="N2638" s="37">
        <v>-537188</v>
      </c>
      <c r="O2638" s="37">
        <v>35527282</v>
      </c>
      <c r="P2638" s="37">
        <v>126182938</v>
      </c>
      <c r="Q2638" s="37">
        <v>100676079</v>
      </c>
      <c r="R2638" s="37">
        <v>169761</v>
      </c>
    </row>
    <row r="2639" spans="1:18" ht="13.5" customHeight="1">
      <c r="A2639" s="20">
        <v>2635</v>
      </c>
      <c r="B2639" s="45" t="s">
        <v>290</v>
      </c>
      <c r="C2639" s="21" t="s">
        <v>89</v>
      </c>
      <c r="D2639" s="45" t="s">
        <v>450</v>
      </c>
      <c r="E2639" s="20">
        <v>149</v>
      </c>
      <c r="F2639" s="46">
        <v>2020</v>
      </c>
      <c r="G2639" s="46">
        <v>3</v>
      </c>
      <c r="H2639" s="47" t="s">
        <v>311</v>
      </c>
      <c r="I2639" s="47" t="s">
        <v>51</v>
      </c>
      <c r="J2639" s="46">
        <v>9</v>
      </c>
      <c r="K2639" s="37">
        <v>151707143</v>
      </c>
      <c r="L2639" s="37">
        <v>912886</v>
      </c>
      <c r="M2639" s="37">
        <v>500119</v>
      </c>
      <c r="N2639" s="37">
        <v>500119</v>
      </c>
      <c r="O2639" s="37">
        <v>34115068</v>
      </c>
      <c r="P2639" s="37">
        <v>123641506</v>
      </c>
      <c r="Q2639" s="37">
        <v>97097340</v>
      </c>
      <c r="R2639" s="37">
        <v>169761</v>
      </c>
    </row>
    <row r="2640" spans="1:18" ht="13.5" customHeight="1">
      <c r="A2640" s="20">
        <v>2636</v>
      </c>
      <c r="B2640" s="45" t="s">
        <v>286</v>
      </c>
      <c r="C2640" s="44" t="s">
        <v>108</v>
      </c>
      <c r="D2640" s="45" t="s">
        <v>451</v>
      </c>
      <c r="E2640" s="20">
        <v>150</v>
      </c>
      <c r="F2640" s="20">
        <v>2015</v>
      </c>
      <c r="G2640" s="20">
        <v>1</v>
      </c>
      <c r="H2640" s="20" t="s">
        <v>202</v>
      </c>
      <c r="I2640" s="20" t="s">
        <v>51</v>
      </c>
      <c r="J2640" s="20">
        <v>3</v>
      </c>
      <c r="K2640" s="35">
        <v>789071</v>
      </c>
      <c r="L2640" s="35">
        <v>-155099</v>
      </c>
      <c r="M2640" s="35">
        <v>-155099</v>
      </c>
      <c r="N2640" s="35">
        <v>-155099</v>
      </c>
      <c r="O2640" s="35">
        <v>8896416</v>
      </c>
      <c r="P2640" s="35">
        <v>10369039</v>
      </c>
      <c r="Q2640" s="35">
        <v>11962612</v>
      </c>
      <c r="R2640" s="35">
        <v>1123220</v>
      </c>
    </row>
    <row r="2641" spans="1:18" ht="13.5" customHeight="1">
      <c r="A2641" s="20">
        <v>2637</v>
      </c>
      <c r="B2641" s="45" t="s">
        <v>286</v>
      </c>
      <c r="C2641" s="44" t="s">
        <v>108</v>
      </c>
      <c r="D2641" s="45" t="s">
        <v>451</v>
      </c>
      <c r="E2641" s="20">
        <v>150</v>
      </c>
      <c r="F2641" s="20">
        <v>2015</v>
      </c>
      <c r="G2641" s="20">
        <v>2</v>
      </c>
      <c r="H2641" s="20" t="s">
        <v>203</v>
      </c>
      <c r="I2641" s="20" t="s">
        <v>46</v>
      </c>
      <c r="J2641" s="20">
        <v>6</v>
      </c>
      <c r="K2641" s="35">
        <v>1611193</v>
      </c>
      <c r="L2641" s="35">
        <v>-307018</v>
      </c>
      <c r="M2641" s="35">
        <v>-307018</v>
      </c>
      <c r="N2641" s="35">
        <v>-307018</v>
      </c>
      <c r="O2641" s="35">
        <v>8871669</v>
      </c>
      <c r="P2641" s="35">
        <v>10377741</v>
      </c>
      <c r="Q2641" s="35">
        <v>12123232</v>
      </c>
      <c r="R2641" s="35">
        <v>1123220</v>
      </c>
    </row>
    <row r="2642" spans="1:18" ht="13.5" customHeight="1">
      <c r="A2642" s="20">
        <v>2638</v>
      </c>
      <c r="B2642" s="45" t="s">
        <v>286</v>
      </c>
      <c r="C2642" s="44" t="s">
        <v>108</v>
      </c>
      <c r="D2642" s="45" t="s">
        <v>451</v>
      </c>
      <c r="E2642" s="20">
        <v>150</v>
      </c>
      <c r="F2642" s="20">
        <v>2015</v>
      </c>
      <c r="G2642" s="20">
        <v>3</v>
      </c>
      <c r="H2642" s="20" t="s">
        <v>204</v>
      </c>
      <c r="I2642" s="20" t="s">
        <v>43</v>
      </c>
      <c r="J2642" s="20">
        <v>9</v>
      </c>
      <c r="K2642" s="35">
        <v>2292459</v>
      </c>
      <c r="L2642" s="35">
        <v>-2527267</v>
      </c>
      <c r="M2642" s="35">
        <v>-2527267</v>
      </c>
      <c r="N2642" s="35">
        <v>-2527267</v>
      </c>
      <c r="O2642" s="35">
        <v>9038938</v>
      </c>
      <c r="P2642" s="35">
        <v>10387034</v>
      </c>
      <c r="Q2642" s="35">
        <v>11710451</v>
      </c>
      <c r="R2642" s="35">
        <v>1123220</v>
      </c>
    </row>
    <row r="2643" spans="1:18" ht="13.5" customHeight="1">
      <c r="A2643" s="20">
        <v>2639</v>
      </c>
      <c r="B2643" s="45" t="s">
        <v>286</v>
      </c>
      <c r="C2643" s="44" t="s">
        <v>108</v>
      </c>
      <c r="D2643" s="45" t="s">
        <v>451</v>
      </c>
      <c r="E2643" s="20">
        <v>150</v>
      </c>
      <c r="F2643" s="20">
        <v>2015</v>
      </c>
      <c r="G2643" s="20">
        <v>4</v>
      </c>
      <c r="H2643" s="20" t="s">
        <v>205</v>
      </c>
      <c r="I2643" s="20" t="s">
        <v>44</v>
      </c>
      <c r="J2643" s="20">
        <v>12</v>
      </c>
      <c r="K2643" s="35">
        <v>3209322</v>
      </c>
      <c r="L2643" s="35">
        <v>-2642326</v>
      </c>
      <c r="M2643" s="35">
        <v>-2642326</v>
      </c>
      <c r="N2643" s="35">
        <v>-2642326</v>
      </c>
      <c r="O2643" s="35">
        <v>8898989</v>
      </c>
      <c r="P2643" s="35">
        <v>10386225</v>
      </c>
      <c r="Q2643" s="35">
        <v>11824698</v>
      </c>
      <c r="R2643" s="35">
        <v>1123220</v>
      </c>
    </row>
    <row r="2644" spans="1:18" ht="13.5" customHeight="1">
      <c r="A2644" s="20">
        <v>2640</v>
      </c>
      <c r="B2644" s="45" t="s">
        <v>286</v>
      </c>
      <c r="C2644" s="44" t="s">
        <v>108</v>
      </c>
      <c r="D2644" s="45" t="s">
        <v>451</v>
      </c>
      <c r="E2644" s="20">
        <v>150</v>
      </c>
      <c r="F2644" s="20">
        <v>2016</v>
      </c>
      <c r="G2644" s="20">
        <v>1</v>
      </c>
      <c r="H2644" s="20" t="s">
        <v>206</v>
      </c>
      <c r="I2644" s="20" t="s">
        <v>51</v>
      </c>
      <c r="J2644" s="20">
        <v>3</v>
      </c>
      <c r="K2644" s="35">
        <v>679611</v>
      </c>
      <c r="L2644" s="35">
        <v>-1660637</v>
      </c>
      <c r="M2644" s="35">
        <v>-1660637</v>
      </c>
      <c r="N2644" s="35">
        <v>-1660637</v>
      </c>
      <c r="O2644" s="35">
        <v>8503405</v>
      </c>
      <c r="P2644" s="35">
        <v>10484056</v>
      </c>
      <c r="Q2644" s="35">
        <v>19130258</v>
      </c>
      <c r="R2644" s="35">
        <v>1123220</v>
      </c>
    </row>
    <row r="2645" spans="1:18" ht="13.5" customHeight="1">
      <c r="A2645" s="20">
        <v>2641</v>
      </c>
      <c r="B2645" s="45" t="s">
        <v>286</v>
      </c>
      <c r="C2645" s="44" t="s">
        <v>108</v>
      </c>
      <c r="D2645" s="45" t="s">
        <v>451</v>
      </c>
      <c r="E2645" s="20">
        <v>150</v>
      </c>
      <c r="F2645" s="20">
        <v>2016</v>
      </c>
      <c r="G2645" s="20">
        <v>2</v>
      </c>
      <c r="H2645" s="20" t="s">
        <v>207</v>
      </c>
      <c r="I2645" s="20" t="s">
        <v>46</v>
      </c>
      <c r="J2645" s="20">
        <v>6</v>
      </c>
      <c r="K2645" s="35">
        <v>1531246</v>
      </c>
      <c r="L2645" s="35">
        <v>-1917548</v>
      </c>
      <c r="M2645" s="35">
        <v>-1917548</v>
      </c>
      <c r="N2645" s="35">
        <v>-1917548</v>
      </c>
      <c r="O2645" s="35">
        <v>8394546</v>
      </c>
      <c r="P2645" s="35">
        <v>10352490</v>
      </c>
      <c r="Q2645" s="35">
        <v>19255603</v>
      </c>
      <c r="R2645" s="35">
        <v>1123220</v>
      </c>
    </row>
    <row r="2646" spans="1:18" ht="13.5" customHeight="1">
      <c r="A2646" s="20">
        <v>2642</v>
      </c>
      <c r="B2646" s="45" t="s">
        <v>286</v>
      </c>
      <c r="C2646" s="44" t="s">
        <v>108</v>
      </c>
      <c r="D2646" s="45" t="s">
        <v>451</v>
      </c>
      <c r="E2646" s="20">
        <v>150</v>
      </c>
      <c r="F2646" s="20">
        <v>2016</v>
      </c>
      <c r="G2646" s="20">
        <v>3</v>
      </c>
      <c r="H2646" s="20" t="s">
        <v>208</v>
      </c>
      <c r="I2646" s="20" t="s">
        <v>43</v>
      </c>
      <c r="J2646" s="20">
        <v>9</v>
      </c>
      <c r="K2646" s="35">
        <v>2333788</v>
      </c>
      <c r="L2646" s="35">
        <v>-571951</v>
      </c>
      <c r="M2646" s="35">
        <v>-571951</v>
      </c>
      <c r="N2646" s="35">
        <v>-571951</v>
      </c>
      <c r="O2646" s="35">
        <v>8786492</v>
      </c>
      <c r="P2646" s="35">
        <v>10276519</v>
      </c>
      <c r="Q2646" s="35">
        <v>12286943</v>
      </c>
      <c r="R2646" s="35">
        <v>1123220</v>
      </c>
    </row>
    <row r="2647" spans="1:18" ht="13.5" customHeight="1">
      <c r="A2647" s="20">
        <v>2643</v>
      </c>
      <c r="B2647" s="45" t="s">
        <v>286</v>
      </c>
      <c r="C2647" s="44" t="s">
        <v>108</v>
      </c>
      <c r="D2647" s="45" t="s">
        <v>451</v>
      </c>
      <c r="E2647" s="20">
        <v>150</v>
      </c>
      <c r="F2647" s="20">
        <v>2016</v>
      </c>
      <c r="G2647" s="20">
        <v>4</v>
      </c>
      <c r="H2647" s="20" t="s">
        <v>209</v>
      </c>
      <c r="I2647" s="20" t="s">
        <v>44</v>
      </c>
      <c r="J2647" s="20">
        <v>12</v>
      </c>
      <c r="K2647" s="35">
        <v>2891445</v>
      </c>
      <c r="L2647" s="35">
        <v>-5547091</v>
      </c>
      <c r="M2647" s="35">
        <v>-5547091</v>
      </c>
      <c r="N2647" s="35">
        <v>-5547091</v>
      </c>
      <c r="O2647" s="35">
        <v>8628273</v>
      </c>
      <c r="P2647" s="35">
        <v>10546340</v>
      </c>
      <c r="Q2647" s="35">
        <v>17531904</v>
      </c>
      <c r="R2647" s="35">
        <v>1123220</v>
      </c>
    </row>
    <row r="2648" spans="1:18" ht="13.5" customHeight="1">
      <c r="A2648" s="20">
        <v>2644</v>
      </c>
      <c r="B2648" s="45" t="s">
        <v>286</v>
      </c>
      <c r="C2648" s="44" t="s">
        <v>108</v>
      </c>
      <c r="D2648" s="45" t="s">
        <v>451</v>
      </c>
      <c r="E2648" s="20">
        <v>150</v>
      </c>
      <c r="F2648" s="20">
        <v>2017</v>
      </c>
      <c r="G2648" s="20">
        <v>3</v>
      </c>
      <c r="H2648" s="20" t="s">
        <v>213</v>
      </c>
      <c r="I2648" s="20" t="s">
        <v>43</v>
      </c>
      <c r="J2648" s="20">
        <v>9</v>
      </c>
      <c r="K2648" s="35">
        <v>2435970</v>
      </c>
      <c r="L2648" s="35">
        <v>-1123010</v>
      </c>
      <c r="M2648" s="35">
        <v>-1123010</v>
      </c>
      <c r="N2648" s="35">
        <v>-1123010</v>
      </c>
      <c r="O2648" s="35">
        <v>8115767</v>
      </c>
      <c r="P2648" s="35">
        <v>9864461</v>
      </c>
      <c r="Q2648" s="35">
        <v>19890583</v>
      </c>
      <c r="R2648" s="35">
        <v>1123220</v>
      </c>
    </row>
    <row r="2649" spans="1:18" ht="13.5" customHeight="1">
      <c r="A2649" s="20">
        <v>2645</v>
      </c>
      <c r="B2649" s="45" t="s">
        <v>286</v>
      </c>
      <c r="C2649" s="44" t="s">
        <v>108</v>
      </c>
      <c r="D2649" s="45" t="s">
        <v>451</v>
      </c>
      <c r="E2649" s="20">
        <v>150</v>
      </c>
      <c r="F2649" s="20">
        <v>2017</v>
      </c>
      <c r="G2649" s="20">
        <v>4</v>
      </c>
      <c r="H2649" s="20" t="s">
        <v>211</v>
      </c>
      <c r="I2649" s="20" t="s">
        <v>44</v>
      </c>
      <c r="J2649" s="20">
        <v>12</v>
      </c>
      <c r="K2649" s="35">
        <v>1406164</v>
      </c>
      <c r="L2649" s="35">
        <v>-2708217</v>
      </c>
      <c r="M2649" s="35">
        <v>-2708217</v>
      </c>
      <c r="N2649" s="35">
        <v>-2708217</v>
      </c>
      <c r="O2649" s="35">
        <v>8188595</v>
      </c>
      <c r="P2649" s="35">
        <v>9996776</v>
      </c>
      <c r="Q2649" s="35">
        <v>19690559</v>
      </c>
      <c r="R2649" s="35">
        <v>1123220</v>
      </c>
    </row>
    <row r="2650" spans="1:18" ht="13.5" customHeight="1">
      <c r="A2650" s="20">
        <v>2646</v>
      </c>
      <c r="B2650" s="45" t="s">
        <v>286</v>
      </c>
      <c r="C2650" s="44" t="s">
        <v>108</v>
      </c>
      <c r="D2650" s="45" t="s">
        <v>451</v>
      </c>
      <c r="E2650" s="20">
        <v>150</v>
      </c>
      <c r="F2650" s="20">
        <v>2018</v>
      </c>
      <c r="G2650" s="20">
        <v>1</v>
      </c>
      <c r="H2650" s="20" t="s">
        <v>257</v>
      </c>
      <c r="I2650" s="20" t="s">
        <v>43</v>
      </c>
      <c r="J2650" s="20">
        <v>3</v>
      </c>
      <c r="K2650" s="37">
        <v>773154</v>
      </c>
      <c r="L2650" s="37">
        <v>-352051</v>
      </c>
      <c r="M2650" s="37">
        <v>-352051</v>
      </c>
      <c r="N2650" s="37">
        <v>-352051</v>
      </c>
      <c r="O2650" s="37">
        <v>7959586</v>
      </c>
      <c r="P2650" s="37">
        <v>9809285</v>
      </c>
      <c r="Q2650" s="37">
        <v>20365131</v>
      </c>
      <c r="R2650" s="35">
        <v>1123220</v>
      </c>
    </row>
    <row r="2651" spans="1:18" ht="13.5" customHeight="1">
      <c r="A2651" s="20">
        <v>2647</v>
      </c>
      <c r="B2651" s="45" t="s">
        <v>286</v>
      </c>
      <c r="C2651" s="44" t="s">
        <v>108</v>
      </c>
      <c r="D2651" s="45" t="s">
        <v>451</v>
      </c>
      <c r="E2651" s="20">
        <v>150</v>
      </c>
      <c r="F2651" s="20">
        <v>2018</v>
      </c>
      <c r="G2651" s="20">
        <v>2</v>
      </c>
      <c r="H2651" s="20" t="s">
        <v>264</v>
      </c>
      <c r="I2651" s="20" t="s">
        <v>44</v>
      </c>
      <c r="J2651" s="20">
        <f>G2651*3</f>
        <v>6</v>
      </c>
      <c r="K2651" s="37">
        <v>1673692</v>
      </c>
      <c r="L2651" s="37">
        <v>-661903</v>
      </c>
      <c r="M2651" s="37">
        <v>-661903</v>
      </c>
      <c r="N2651" s="37">
        <v>-661903</v>
      </c>
      <c r="O2651" s="37">
        <v>7860314</v>
      </c>
      <c r="P2651" s="37">
        <v>9655102</v>
      </c>
      <c r="Q2651" s="37">
        <v>20520800</v>
      </c>
      <c r="R2651" s="35">
        <v>1123220</v>
      </c>
    </row>
    <row r="2652" spans="1:18" ht="13.5" customHeight="1">
      <c r="A2652" s="20">
        <v>2648</v>
      </c>
      <c r="B2652" s="45" t="s">
        <v>286</v>
      </c>
      <c r="C2652" s="44" t="s">
        <v>108</v>
      </c>
      <c r="D2652" s="45" t="s">
        <v>451</v>
      </c>
      <c r="E2652" s="20">
        <v>150</v>
      </c>
      <c r="F2652" s="20">
        <v>2018</v>
      </c>
      <c r="G2652" s="20">
        <v>3</v>
      </c>
      <c r="H2652" s="20" t="s">
        <v>256</v>
      </c>
      <c r="I2652" s="20" t="s">
        <v>51</v>
      </c>
      <c r="J2652" s="20">
        <f>G2652*3</f>
        <v>9</v>
      </c>
      <c r="K2652" s="37">
        <v>2625436</v>
      </c>
      <c r="L2652" s="37">
        <v>-897768</v>
      </c>
      <c r="M2652" s="37">
        <v>-897768</v>
      </c>
      <c r="N2652" s="37">
        <v>-897768</v>
      </c>
      <c r="O2652" s="37">
        <v>7735499</v>
      </c>
      <c r="P2652" s="37">
        <v>9693718</v>
      </c>
      <c r="Q2652" s="37">
        <v>20795283</v>
      </c>
      <c r="R2652" s="35">
        <v>1123220</v>
      </c>
    </row>
    <row r="2653" spans="1:18" ht="13.5" customHeight="1">
      <c r="A2653" s="20">
        <v>2649</v>
      </c>
      <c r="B2653" s="45" t="s">
        <v>286</v>
      </c>
      <c r="C2653" s="44" t="s">
        <v>108</v>
      </c>
      <c r="D2653" s="45" t="s">
        <v>451</v>
      </c>
      <c r="E2653" s="20">
        <v>150</v>
      </c>
      <c r="F2653" s="20">
        <v>2018</v>
      </c>
      <c r="G2653" s="20">
        <v>4</v>
      </c>
      <c r="H2653" s="20" t="s">
        <v>265</v>
      </c>
      <c r="I2653" s="20" t="s">
        <v>46</v>
      </c>
      <c r="J2653" s="20">
        <v>12</v>
      </c>
      <c r="K2653" s="37">
        <v>3606606</v>
      </c>
      <c r="L2653" s="37">
        <v>-1379384</v>
      </c>
      <c r="M2653" s="37">
        <v>-1379384</v>
      </c>
      <c r="N2653" s="37">
        <v>22934898</v>
      </c>
      <c r="O2653" s="37">
        <v>31955649</v>
      </c>
      <c r="P2653" s="37">
        <v>34090839</v>
      </c>
      <c r="Q2653" s="37">
        <v>21401118</v>
      </c>
      <c r="R2653" s="37">
        <v>1123220</v>
      </c>
    </row>
    <row r="2654" spans="1:18" ht="13.5" customHeight="1">
      <c r="A2654" s="20">
        <v>2650</v>
      </c>
      <c r="B2654" s="45" t="s">
        <v>286</v>
      </c>
      <c r="C2654" s="44" t="s">
        <v>108</v>
      </c>
      <c r="D2654" s="45" t="s">
        <v>451</v>
      </c>
      <c r="E2654" s="20">
        <v>150</v>
      </c>
      <c r="F2654" s="20">
        <v>2019</v>
      </c>
      <c r="G2654" s="20">
        <v>1</v>
      </c>
      <c r="H2654" s="20" t="s">
        <v>277</v>
      </c>
      <c r="I2654" s="20" t="s">
        <v>43</v>
      </c>
      <c r="J2654" s="20">
        <v>3</v>
      </c>
      <c r="K2654" s="37">
        <v>731500</v>
      </c>
      <c r="L2654" s="37">
        <v>-507825</v>
      </c>
      <c r="M2654" s="37">
        <v>-507825</v>
      </c>
      <c r="N2654" s="37">
        <v>-507825</v>
      </c>
      <c r="O2654" s="37">
        <v>31779356</v>
      </c>
      <c r="P2654" s="37">
        <v>33746608</v>
      </c>
      <c r="Q2654" s="37">
        <v>21564713</v>
      </c>
      <c r="R2654" s="37">
        <v>1123220</v>
      </c>
    </row>
    <row r="2655" spans="1:18" ht="13.5" customHeight="1">
      <c r="A2655" s="20">
        <v>2651</v>
      </c>
      <c r="B2655" s="45" t="s">
        <v>286</v>
      </c>
      <c r="C2655" s="44" t="s">
        <v>108</v>
      </c>
      <c r="D2655" s="45" t="s">
        <v>451</v>
      </c>
      <c r="E2655" s="20">
        <v>150</v>
      </c>
      <c r="F2655" s="20">
        <v>2019</v>
      </c>
      <c r="G2655" s="20">
        <v>2</v>
      </c>
      <c r="H2655" s="20" t="s">
        <v>278</v>
      </c>
      <c r="I2655" s="20" t="s">
        <v>44</v>
      </c>
      <c r="J2655" s="20">
        <v>6</v>
      </c>
      <c r="K2655" s="37">
        <v>1607661</v>
      </c>
      <c r="L2655" s="37">
        <v>-931349</v>
      </c>
      <c r="M2655" s="37">
        <v>-931349</v>
      </c>
      <c r="N2655" s="37">
        <v>-931349</v>
      </c>
      <c r="O2655" s="37">
        <v>31596359</v>
      </c>
      <c r="P2655" s="37">
        <v>33608993</v>
      </c>
      <c r="Q2655" s="37">
        <v>21850623</v>
      </c>
      <c r="R2655" s="37">
        <v>1123220</v>
      </c>
    </row>
    <row r="2656" spans="1:18" ht="13.5" customHeight="1">
      <c r="A2656" s="20">
        <v>2653</v>
      </c>
      <c r="B2656" s="45" t="s">
        <v>286</v>
      </c>
      <c r="C2656" s="44" t="s">
        <v>108</v>
      </c>
      <c r="D2656" s="45" t="s">
        <v>451</v>
      </c>
      <c r="E2656" s="20">
        <v>150</v>
      </c>
      <c r="F2656" s="20">
        <v>2019</v>
      </c>
      <c r="G2656" s="20">
        <v>3</v>
      </c>
      <c r="H2656" s="20" t="s">
        <v>279</v>
      </c>
      <c r="I2656" s="20" t="s">
        <v>51</v>
      </c>
      <c r="J2656" s="20">
        <v>9</v>
      </c>
      <c r="K2656" s="37">
        <v>871589</v>
      </c>
      <c r="L2656" s="37">
        <v>-1401874</v>
      </c>
      <c r="M2656" s="37">
        <v>-1401874</v>
      </c>
      <c r="N2656" s="37">
        <v>-1401874</v>
      </c>
      <c r="O2656" s="37">
        <v>31448411</v>
      </c>
      <c r="P2656" s="37">
        <v>33479571</v>
      </c>
      <c r="Q2656" s="37">
        <v>22191726</v>
      </c>
      <c r="R2656" s="37">
        <v>1123220</v>
      </c>
    </row>
    <row r="2657" spans="1:18" ht="13.5" customHeight="1">
      <c r="A2657" s="20">
        <v>2652</v>
      </c>
      <c r="B2657" s="45" t="s">
        <v>286</v>
      </c>
      <c r="C2657" s="44" t="s">
        <v>108</v>
      </c>
      <c r="D2657" s="45" t="s">
        <v>451</v>
      </c>
      <c r="E2657" s="20">
        <v>150</v>
      </c>
      <c r="F2657" s="20">
        <v>2019</v>
      </c>
      <c r="G2657" s="20">
        <v>4</v>
      </c>
      <c r="H2657" s="20" t="s">
        <v>281</v>
      </c>
      <c r="I2657" s="20" t="s">
        <v>46</v>
      </c>
      <c r="J2657" s="20">
        <v>12</v>
      </c>
      <c r="K2657" s="37">
        <v>1261851</v>
      </c>
      <c r="L2657" s="37">
        <v>-1427055</v>
      </c>
      <c r="M2657" s="37">
        <v>-1490385</v>
      </c>
      <c r="N2657" s="37">
        <v>-1491193</v>
      </c>
      <c r="O2657" s="37">
        <v>31403371</v>
      </c>
      <c r="P2657" s="37">
        <v>33358798</v>
      </c>
      <c r="Q2657" s="37">
        <v>22160270</v>
      </c>
      <c r="R2657" s="37">
        <v>5255983</v>
      </c>
    </row>
    <row r="2658" spans="1:18" ht="13.5" customHeight="1">
      <c r="A2658" s="20">
        <v>2654</v>
      </c>
      <c r="B2658" s="45" t="s">
        <v>286</v>
      </c>
      <c r="C2658" s="44" t="s">
        <v>108</v>
      </c>
      <c r="D2658" s="45" t="s">
        <v>451</v>
      </c>
      <c r="E2658" s="20">
        <v>150</v>
      </c>
      <c r="F2658" s="46">
        <v>2020</v>
      </c>
      <c r="G2658" s="46">
        <v>1</v>
      </c>
      <c r="H2658" s="47" t="s">
        <v>309</v>
      </c>
      <c r="I2658" s="47" t="s">
        <v>43</v>
      </c>
      <c r="J2658" s="46">
        <v>3</v>
      </c>
      <c r="K2658" s="37">
        <v>664941</v>
      </c>
      <c r="L2658" s="37">
        <v>-4074876</v>
      </c>
      <c r="M2658" s="37">
        <v>-4074876</v>
      </c>
      <c r="N2658" s="37">
        <v>-4075722</v>
      </c>
      <c r="O2658" s="37">
        <v>31292049</v>
      </c>
      <c r="P2658" s="37">
        <v>33066857</v>
      </c>
      <c r="Q2658" s="37">
        <v>25946722</v>
      </c>
      <c r="R2658" s="37">
        <v>5255983</v>
      </c>
    </row>
    <row r="2659" spans="1:18" ht="13.5" customHeight="1">
      <c r="A2659" s="20">
        <v>2655</v>
      </c>
      <c r="B2659" s="45" t="s">
        <v>286</v>
      </c>
      <c r="C2659" s="44" t="s">
        <v>108</v>
      </c>
      <c r="D2659" s="45" t="s">
        <v>451</v>
      </c>
      <c r="E2659" s="20">
        <v>150</v>
      </c>
      <c r="F2659" s="46">
        <v>2020</v>
      </c>
      <c r="G2659" s="46">
        <v>2</v>
      </c>
      <c r="H2659" s="47" t="s">
        <v>310</v>
      </c>
      <c r="I2659" s="47" t="s">
        <v>44</v>
      </c>
      <c r="J2659" s="46">
        <v>6</v>
      </c>
      <c r="K2659" s="37">
        <v>685133</v>
      </c>
      <c r="L2659" s="37">
        <v>-4505202</v>
      </c>
      <c r="M2659" s="37">
        <v>-4505202</v>
      </c>
      <c r="N2659" s="37">
        <v>-4506103</v>
      </c>
      <c r="O2659" s="37">
        <v>31130890</v>
      </c>
      <c r="P2659" s="37">
        <v>32552612</v>
      </c>
      <c r="Q2659" s="37">
        <v>25862858</v>
      </c>
      <c r="R2659" s="37">
        <v>5255983</v>
      </c>
    </row>
    <row r="2660" spans="1:18" ht="13.5" customHeight="1">
      <c r="A2660" s="20">
        <v>2656</v>
      </c>
      <c r="B2660" s="45" t="s">
        <v>286</v>
      </c>
      <c r="C2660" s="44" t="s">
        <v>108</v>
      </c>
      <c r="D2660" s="45" t="s">
        <v>451</v>
      </c>
      <c r="E2660" s="20">
        <v>150</v>
      </c>
      <c r="F2660" s="46">
        <v>2020</v>
      </c>
      <c r="G2660" s="46">
        <v>3</v>
      </c>
      <c r="H2660" s="47" t="s">
        <v>311</v>
      </c>
      <c r="I2660" s="47" t="s">
        <v>51</v>
      </c>
      <c r="J2660" s="46">
        <v>9</v>
      </c>
      <c r="K2660" s="37">
        <v>270810</v>
      </c>
      <c r="L2660" s="37">
        <v>-6173499</v>
      </c>
      <c r="M2660" s="37">
        <v>-6173499</v>
      </c>
      <c r="N2660" s="37">
        <v>-6174454</v>
      </c>
      <c r="O2660" s="37">
        <v>30973989</v>
      </c>
      <c r="P2660" s="37">
        <v>32176805</v>
      </c>
      <c r="Q2660" s="37">
        <v>27155403</v>
      </c>
      <c r="R2660" s="37"/>
    </row>
    <row r="2661" spans="1:18" ht="13.5" customHeight="1">
      <c r="A2661" s="20">
        <v>2657</v>
      </c>
      <c r="B2661" s="45" t="s">
        <v>286</v>
      </c>
      <c r="C2661" s="44" t="s">
        <v>90</v>
      </c>
      <c r="D2661" s="45" t="s">
        <v>452</v>
      </c>
      <c r="E2661" s="20">
        <v>151</v>
      </c>
      <c r="F2661" s="20">
        <v>2015</v>
      </c>
      <c r="G2661" s="20">
        <v>1</v>
      </c>
      <c r="H2661" s="20" t="s">
        <v>202</v>
      </c>
      <c r="I2661" s="20" t="s">
        <v>43</v>
      </c>
      <c r="J2661" s="20">
        <v>3</v>
      </c>
      <c r="K2661" s="35">
        <v>183860</v>
      </c>
      <c r="L2661" s="35">
        <v>16828</v>
      </c>
      <c r="M2661" s="35">
        <v>12828</v>
      </c>
      <c r="N2661" s="35"/>
      <c r="O2661" s="35">
        <v>197918</v>
      </c>
      <c r="P2661" s="35">
        <v>631712</v>
      </c>
      <c r="Q2661" s="35">
        <v>221385</v>
      </c>
      <c r="R2661" s="35">
        <v>99410</v>
      </c>
    </row>
    <row r="2662" spans="1:18" ht="13.5" customHeight="1">
      <c r="A2662" s="20">
        <v>2658</v>
      </c>
      <c r="B2662" s="45" t="s">
        <v>286</v>
      </c>
      <c r="C2662" s="44" t="s">
        <v>90</v>
      </c>
      <c r="D2662" s="45" t="s">
        <v>452</v>
      </c>
      <c r="E2662" s="20">
        <v>151</v>
      </c>
      <c r="F2662" s="20">
        <v>2015</v>
      </c>
      <c r="G2662" s="20">
        <v>2</v>
      </c>
      <c r="H2662" s="20" t="s">
        <v>203</v>
      </c>
      <c r="I2662" s="20" t="s">
        <v>44</v>
      </c>
      <c r="J2662" s="20">
        <v>6</v>
      </c>
      <c r="K2662" s="35">
        <v>383636</v>
      </c>
      <c r="L2662" s="35">
        <v>37984</v>
      </c>
      <c r="M2662" s="35">
        <v>28484</v>
      </c>
      <c r="N2662" s="35"/>
      <c r="O2662" s="35">
        <v>197411</v>
      </c>
      <c r="P2662" s="35">
        <v>647978</v>
      </c>
      <c r="Q2662" s="35">
        <v>221995</v>
      </c>
      <c r="R2662" s="35">
        <v>99410</v>
      </c>
    </row>
    <row r="2663" spans="1:18" ht="13.5" customHeight="1">
      <c r="A2663" s="20">
        <v>2659</v>
      </c>
      <c r="B2663" s="45" t="s">
        <v>286</v>
      </c>
      <c r="C2663" s="44" t="s">
        <v>90</v>
      </c>
      <c r="D2663" s="45" t="s">
        <v>452</v>
      </c>
      <c r="E2663" s="20">
        <v>151</v>
      </c>
      <c r="F2663" s="20">
        <v>2015</v>
      </c>
      <c r="G2663" s="20">
        <v>3</v>
      </c>
      <c r="H2663" s="20" t="s">
        <v>204</v>
      </c>
      <c r="I2663" s="20" t="s">
        <v>51</v>
      </c>
      <c r="J2663" s="20">
        <v>9</v>
      </c>
      <c r="K2663" s="35">
        <v>589144</v>
      </c>
      <c r="L2663" s="35">
        <v>61007</v>
      </c>
      <c r="M2663" s="35">
        <v>46507</v>
      </c>
      <c r="N2663" s="35"/>
      <c r="O2663" s="35">
        <v>205182</v>
      </c>
      <c r="P2663" s="35">
        <v>648521</v>
      </c>
      <c r="Q2663" s="35">
        <v>224397</v>
      </c>
      <c r="R2663" s="35">
        <v>99410</v>
      </c>
    </row>
    <row r="2664" spans="1:18" ht="13.5" customHeight="1">
      <c r="A2664" s="20">
        <v>2660</v>
      </c>
      <c r="B2664" s="45" t="s">
        <v>286</v>
      </c>
      <c r="C2664" s="44" t="s">
        <v>90</v>
      </c>
      <c r="D2664" s="45" t="s">
        <v>452</v>
      </c>
      <c r="E2664" s="20">
        <v>151</v>
      </c>
      <c r="F2664" s="20">
        <v>2015</v>
      </c>
      <c r="G2664" s="20">
        <v>4</v>
      </c>
      <c r="H2664" s="20" t="s">
        <v>205</v>
      </c>
      <c r="I2664" s="20" t="s">
        <v>46</v>
      </c>
      <c r="J2664" s="20">
        <v>12</v>
      </c>
      <c r="K2664" s="35">
        <v>798557</v>
      </c>
      <c r="L2664" s="35">
        <v>75678</v>
      </c>
      <c r="M2664" s="35">
        <v>50972</v>
      </c>
      <c r="N2664" s="35"/>
      <c r="O2664" s="35">
        <v>199464</v>
      </c>
      <c r="P2664" s="35">
        <v>656267</v>
      </c>
      <c r="Q2664" s="35">
        <v>228182</v>
      </c>
      <c r="R2664" s="35">
        <v>99410</v>
      </c>
    </row>
    <row r="2665" spans="1:18" ht="13.5" customHeight="1">
      <c r="A2665" s="20">
        <v>2661</v>
      </c>
      <c r="B2665" s="45" t="s">
        <v>286</v>
      </c>
      <c r="C2665" s="44" t="s">
        <v>90</v>
      </c>
      <c r="D2665" s="45" t="s">
        <v>452</v>
      </c>
      <c r="E2665" s="20">
        <v>151</v>
      </c>
      <c r="F2665" s="20">
        <v>2016</v>
      </c>
      <c r="G2665" s="20">
        <v>1</v>
      </c>
      <c r="H2665" s="20" t="s">
        <v>206</v>
      </c>
      <c r="I2665" s="20" t="s">
        <v>43</v>
      </c>
      <c r="J2665" s="20">
        <v>3</v>
      </c>
      <c r="K2665" s="35">
        <v>213329</v>
      </c>
      <c r="L2665" s="35">
        <v>24201</v>
      </c>
      <c r="M2665" s="35">
        <v>17701</v>
      </c>
      <c r="N2665" s="35"/>
      <c r="O2665" s="35">
        <v>199726</v>
      </c>
      <c r="P2665" s="35">
        <v>661710</v>
      </c>
      <c r="Q2665" s="35">
        <v>215924</v>
      </c>
      <c r="R2665" s="35">
        <v>99410</v>
      </c>
    </row>
    <row r="2666" spans="1:18" ht="13.5" customHeight="1">
      <c r="A2666" s="20">
        <v>2662</v>
      </c>
      <c r="B2666" s="45" t="s">
        <v>286</v>
      </c>
      <c r="C2666" s="44" t="s">
        <v>90</v>
      </c>
      <c r="D2666" s="45" t="s">
        <v>452</v>
      </c>
      <c r="E2666" s="20">
        <v>151</v>
      </c>
      <c r="F2666" s="20">
        <v>2016</v>
      </c>
      <c r="G2666" s="20">
        <v>2</v>
      </c>
      <c r="H2666" s="20" t="s">
        <v>207</v>
      </c>
      <c r="I2666" s="20" t="s">
        <v>44</v>
      </c>
      <c r="J2666" s="20">
        <v>6</v>
      </c>
      <c r="K2666" s="35">
        <v>421899</v>
      </c>
      <c r="L2666" s="35">
        <v>38690</v>
      </c>
      <c r="M2666" s="35">
        <v>29040</v>
      </c>
      <c r="N2666" s="35"/>
      <c r="O2666" s="35">
        <v>194379</v>
      </c>
      <c r="P2666" s="35">
        <v>674416</v>
      </c>
      <c r="Q2666" s="35">
        <v>217291</v>
      </c>
      <c r="R2666" s="35">
        <v>99410</v>
      </c>
    </row>
    <row r="2667" spans="1:18" ht="13.5" customHeight="1">
      <c r="A2667" s="20">
        <v>2663</v>
      </c>
      <c r="B2667" s="45" t="s">
        <v>286</v>
      </c>
      <c r="C2667" s="44" t="s">
        <v>90</v>
      </c>
      <c r="D2667" s="45" t="s">
        <v>452</v>
      </c>
      <c r="E2667" s="20">
        <v>151</v>
      </c>
      <c r="F2667" s="20">
        <v>2016</v>
      </c>
      <c r="G2667" s="20">
        <v>3</v>
      </c>
      <c r="H2667" s="20" t="s">
        <v>208</v>
      </c>
      <c r="I2667" s="20" t="s">
        <v>51</v>
      </c>
      <c r="J2667" s="20">
        <v>9</v>
      </c>
      <c r="K2667" s="35">
        <v>602625</v>
      </c>
      <c r="L2667" s="35">
        <v>46651</v>
      </c>
      <c r="M2667" s="35">
        <v>35151</v>
      </c>
      <c r="N2667" s="35"/>
      <c r="O2667" s="35">
        <v>192550</v>
      </c>
      <c r="P2667" s="35">
        <v>571963</v>
      </c>
      <c r="Q2667" s="35">
        <v>128609</v>
      </c>
      <c r="R2667" s="35">
        <v>99410</v>
      </c>
    </row>
    <row r="2668" spans="1:18" ht="13.5" customHeight="1">
      <c r="A2668" s="20">
        <v>2664</v>
      </c>
      <c r="B2668" s="45" t="s">
        <v>286</v>
      </c>
      <c r="C2668" s="44" t="s">
        <v>90</v>
      </c>
      <c r="D2668" s="45" t="s">
        <v>452</v>
      </c>
      <c r="E2668" s="20">
        <v>151</v>
      </c>
      <c r="F2668" s="20">
        <v>2016</v>
      </c>
      <c r="G2668" s="20">
        <v>4</v>
      </c>
      <c r="H2668" s="20" t="s">
        <v>209</v>
      </c>
      <c r="I2668" s="20" t="s">
        <v>46</v>
      </c>
      <c r="J2668" s="20">
        <v>12</v>
      </c>
      <c r="K2668" s="35">
        <v>803724</v>
      </c>
      <c r="L2668" s="35">
        <v>30292</v>
      </c>
      <c r="M2668" s="35">
        <v>20186</v>
      </c>
      <c r="N2668" s="35"/>
      <c r="O2668" s="35">
        <v>187868</v>
      </c>
      <c r="P2668" s="35">
        <v>564583</v>
      </c>
      <c r="Q2668" s="35">
        <v>137196</v>
      </c>
      <c r="R2668" s="35">
        <v>99410</v>
      </c>
    </row>
    <row r="2669" spans="1:18" ht="13.5" customHeight="1">
      <c r="A2669" s="20">
        <v>2665</v>
      </c>
      <c r="B2669" s="45" t="s">
        <v>286</v>
      </c>
      <c r="C2669" s="44" t="s">
        <v>90</v>
      </c>
      <c r="D2669" s="45" t="s">
        <v>452</v>
      </c>
      <c r="E2669" s="20">
        <v>151</v>
      </c>
      <c r="F2669" s="20">
        <v>2017</v>
      </c>
      <c r="G2669" s="20">
        <v>1</v>
      </c>
      <c r="H2669" s="20" t="s">
        <v>210</v>
      </c>
      <c r="I2669" s="20" t="s">
        <v>43</v>
      </c>
      <c r="J2669" s="20">
        <v>3</v>
      </c>
      <c r="K2669" s="35">
        <v>183554</v>
      </c>
      <c r="L2669" s="35">
        <v>2220</v>
      </c>
      <c r="M2669" s="35">
        <v>1670</v>
      </c>
      <c r="N2669" s="35"/>
      <c r="O2669" s="35">
        <v>180502</v>
      </c>
      <c r="P2669" s="35">
        <v>586448</v>
      </c>
      <c r="Q2669" s="35">
        <v>159513</v>
      </c>
      <c r="R2669" s="35">
        <v>99410</v>
      </c>
    </row>
    <row r="2670" spans="1:18" ht="13.5" customHeight="1">
      <c r="A2670" s="20">
        <v>2666</v>
      </c>
      <c r="B2670" s="45" t="s">
        <v>286</v>
      </c>
      <c r="C2670" s="44" t="s">
        <v>90</v>
      </c>
      <c r="D2670" s="45" t="s">
        <v>452</v>
      </c>
      <c r="E2670" s="20">
        <v>151</v>
      </c>
      <c r="F2670" s="20">
        <v>2017</v>
      </c>
      <c r="G2670" s="20">
        <v>2</v>
      </c>
      <c r="H2670" s="20" t="s">
        <v>212</v>
      </c>
      <c r="I2670" s="20" t="s">
        <v>44</v>
      </c>
      <c r="J2670" s="20">
        <v>6</v>
      </c>
      <c r="K2670" s="35">
        <v>356600</v>
      </c>
      <c r="L2670" s="35">
        <v>5144</v>
      </c>
      <c r="M2670" s="35">
        <v>3694</v>
      </c>
      <c r="N2670" s="35"/>
      <c r="O2670" s="35">
        <v>177754</v>
      </c>
      <c r="P2670" s="35">
        <v>568138</v>
      </c>
      <c r="Q2670" s="35">
        <v>139179</v>
      </c>
      <c r="R2670" s="35">
        <v>99140</v>
      </c>
    </row>
    <row r="2671" spans="1:18" ht="13.5" customHeight="1">
      <c r="A2671" s="20">
        <v>2667</v>
      </c>
      <c r="B2671" s="45" t="s">
        <v>286</v>
      </c>
      <c r="C2671" s="44" t="s">
        <v>90</v>
      </c>
      <c r="D2671" s="45" t="s">
        <v>452</v>
      </c>
      <c r="E2671" s="20">
        <v>151</v>
      </c>
      <c r="F2671" s="20">
        <v>2017</v>
      </c>
      <c r="G2671" s="20">
        <v>3</v>
      </c>
      <c r="H2671" s="20" t="s">
        <v>213</v>
      </c>
      <c r="I2671" s="20" t="s">
        <v>51</v>
      </c>
      <c r="J2671" s="20">
        <v>9</v>
      </c>
      <c r="K2671" s="35">
        <v>534619</v>
      </c>
      <c r="L2671" s="35">
        <v>8918</v>
      </c>
      <c r="M2671" s="35">
        <v>6418</v>
      </c>
      <c r="N2671" s="35"/>
      <c r="O2671" s="35">
        <v>171541</v>
      </c>
      <c r="P2671" s="35">
        <v>562613</v>
      </c>
      <c r="Q2671" s="35">
        <v>142239</v>
      </c>
      <c r="R2671" s="35">
        <v>99410</v>
      </c>
    </row>
    <row r="2672" spans="1:18" ht="13.5" customHeight="1">
      <c r="A2672" s="20">
        <v>2668</v>
      </c>
      <c r="B2672" s="45" t="s">
        <v>286</v>
      </c>
      <c r="C2672" s="44" t="s">
        <v>90</v>
      </c>
      <c r="D2672" s="45" t="s">
        <v>452</v>
      </c>
      <c r="E2672" s="20">
        <v>151</v>
      </c>
      <c r="F2672" s="20">
        <v>2017</v>
      </c>
      <c r="G2672" s="20">
        <v>4</v>
      </c>
      <c r="H2672" s="20" t="s">
        <v>211</v>
      </c>
      <c r="I2672" s="20" t="s">
        <v>46</v>
      </c>
      <c r="J2672" s="20">
        <v>12</v>
      </c>
      <c r="K2672" s="35">
        <v>701387</v>
      </c>
      <c r="L2672" s="35">
        <v>5553</v>
      </c>
      <c r="M2672" s="35">
        <v>3611</v>
      </c>
      <c r="N2672" s="35"/>
      <c r="O2672" s="35">
        <v>166581</v>
      </c>
      <c r="P2672" s="35">
        <v>759341</v>
      </c>
      <c r="Q2672" s="35">
        <v>161002</v>
      </c>
      <c r="R2672" s="35">
        <v>234424</v>
      </c>
    </row>
    <row r="2673" spans="1:18" ht="13.5" customHeight="1">
      <c r="A2673" s="20">
        <v>2669</v>
      </c>
      <c r="B2673" s="45" t="s">
        <v>286</v>
      </c>
      <c r="C2673" s="44" t="s">
        <v>90</v>
      </c>
      <c r="D2673" s="45" t="s">
        <v>452</v>
      </c>
      <c r="E2673" s="20">
        <v>151</v>
      </c>
      <c r="F2673" s="20">
        <v>2018</v>
      </c>
      <c r="G2673" s="20">
        <v>1</v>
      </c>
      <c r="H2673" s="20" t="s">
        <v>257</v>
      </c>
      <c r="I2673" s="20" t="s">
        <v>43</v>
      </c>
      <c r="J2673" s="20">
        <v>3</v>
      </c>
      <c r="K2673" s="35">
        <v>174699</v>
      </c>
      <c r="L2673" s="35">
        <v>908</v>
      </c>
      <c r="M2673" s="35">
        <v>723</v>
      </c>
      <c r="N2673" s="35"/>
      <c r="O2673" s="35">
        <v>245254</v>
      </c>
      <c r="P2673" s="35">
        <v>776366</v>
      </c>
      <c r="Q2673" s="35">
        <v>177304</v>
      </c>
      <c r="R2673" s="35">
        <v>234424</v>
      </c>
    </row>
    <row r="2674" spans="1:18" ht="13.5" customHeight="1">
      <c r="A2674" s="20">
        <v>2670</v>
      </c>
      <c r="B2674" s="45" t="s">
        <v>286</v>
      </c>
      <c r="C2674" s="21" t="s">
        <v>90</v>
      </c>
      <c r="D2674" s="45" t="s">
        <v>452</v>
      </c>
      <c r="E2674" s="20">
        <v>151</v>
      </c>
      <c r="F2674" s="20">
        <v>2018</v>
      </c>
      <c r="G2674" s="20">
        <v>3</v>
      </c>
      <c r="H2674" s="20" t="s">
        <v>256</v>
      </c>
      <c r="I2674" s="20" t="s">
        <v>51</v>
      </c>
      <c r="J2674" s="20">
        <v>9</v>
      </c>
      <c r="K2674" s="37">
        <v>573819</v>
      </c>
      <c r="L2674" s="37">
        <v>23535</v>
      </c>
      <c r="M2674" s="37">
        <v>18035</v>
      </c>
      <c r="N2674" s="37"/>
      <c r="O2674" s="37">
        <v>288457</v>
      </c>
      <c r="P2674" s="37">
        <v>758216</v>
      </c>
      <c r="Q2674" s="37">
        <v>141842</v>
      </c>
      <c r="R2674" s="37">
        <v>234424</v>
      </c>
    </row>
    <row r="2675" spans="1:18" ht="13.5" customHeight="1">
      <c r="A2675" s="20">
        <v>2671</v>
      </c>
      <c r="B2675" s="45" t="s">
        <v>286</v>
      </c>
      <c r="C2675" s="21" t="s">
        <v>90</v>
      </c>
      <c r="D2675" s="45" t="s">
        <v>452</v>
      </c>
      <c r="E2675" s="20">
        <v>151</v>
      </c>
      <c r="F2675" s="20">
        <v>2018</v>
      </c>
      <c r="G2675" s="20">
        <v>4</v>
      </c>
      <c r="H2675" s="20" t="s">
        <v>265</v>
      </c>
      <c r="I2675" s="20" t="s">
        <v>46</v>
      </c>
      <c r="J2675" s="20">
        <v>12</v>
      </c>
      <c r="K2675" s="37">
        <v>775055</v>
      </c>
      <c r="L2675" s="37">
        <v>-38938</v>
      </c>
      <c r="M2675" s="37">
        <v>-26433</v>
      </c>
      <c r="N2675" s="37"/>
      <c r="O2675" s="37">
        <v>295833</v>
      </c>
      <c r="P2675" s="37">
        <v>720650</v>
      </c>
      <c r="Q2675" s="37">
        <v>148744</v>
      </c>
      <c r="R2675" s="37">
        <v>234424</v>
      </c>
    </row>
    <row r="2676" spans="1:18" ht="13.5" customHeight="1">
      <c r="A2676" s="20">
        <v>2672</v>
      </c>
      <c r="B2676" s="45" t="s">
        <v>286</v>
      </c>
      <c r="C2676" s="21" t="s">
        <v>90</v>
      </c>
      <c r="D2676" s="45" t="s">
        <v>452</v>
      </c>
      <c r="E2676" s="20">
        <v>151</v>
      </c>
      <c r="F2676" s="20">
        <v>2019</v>
      </c>
      <c r="G2676" s="20">
        <v>1</v>
      </c>
      <c r="H2676" s="20" t="s">
        <v>277</v>
      </c>
      <c r="I2676" s="20" t="s">
        <v>43</v>
      </c>
      <c r="J2676" s="20">
        <v>3</v>
      </c>
      <c r="K2676" s="37">
        <v>213306</v>
      </c>
      <c r="L2676" s="37">
        <v>2923</v>
      </c>
      <c r="M2676" s="37">
        <v>2923</v>
      </c>
      <c r="N2676" s="37"/>
      <c r="O2676" s="37">
        <v>287841</v>
      </c>
      <c r="P2676" s="37">
        <v>708290</v>
      </c>
      <c r="Q2676" s="37">
        <v>133461</v>
      </c>
      <c r="R2676" s="37">
        <v>234424</v>
      </c>
    </row>
    <row r="2677" spans="1:18" ht="13.5" customHeight="1">
      <c r="A2677" s="20">
        <v>2673</v>
      </c>
      <c r="B2677" s="45" t="s">
        <v>286</v>
      </c>
      <c r="C2677" s="21" t="s">
        <v>90</v>
      </c>
      <c r="D2677" s="45" t="s">
        <v>452</v>
      </c>
      <c r="E2677" s="20">
        <v>151</v>
      </c>
      <c r="F2677" s="20">
        <v>2019</v>
      </c>
      <c r="G2677" s="20">
        <v>2</v>
      </c>
      <c r="H2677" s="20" t="s">
        <v>278</v>
      </c>
      <c r="I2677" s="20" t="s">
        <v>44</v>
      </c>
      <c r="J2677" s="20">
        <v>6</v>
      </c>
      <c r="K2677" s="37">
        <v>410353</v>
      </c>
      <c r="L2677" s="37">
        <v>20840</v>
      </c>
      <c r="M2677" s="37">
        <v>18590</v>
      </c>
      <c r="N2677" s="37"/>
      <c r="O2677" s="37">
        <v>285640</v>
      </c>
      <c r="P2677" s="37">
        <v>855112</v>
      </c>
      <c r="Q2677" s="37">
        <v>263438</v>
      </c>
      <c r="R2677" s="37">
        <v>234424</v>
      </c>
    </row>
    <row r="2678" spans="1:18" ht="13.5" customHeight="1">
      <c r="A2678" s="20">
        <v>2674</v>
      </c>
      <c r="B2678" s="45" t="s">
        <v>286</v>
      </c>
      <c r="C2678" s="21" t="s">
        <v>90</v>
      </c>
      <c r="D2678" s="45" t="s">
        <v>452</v>
      </c>
      <c r="E2678" s="20">
        <v>151</v>
      </c>
      <c r="F2678" s="20">
        <v>2019</v>
      </c>
      <c r="G2678" s="20">
        <v>3</v>
      </c>
      <c r="H2678" s="20" t="s">
        <v>279</v>
      </c>
      <c r="I2678" s="20" t="s">
        <v>51</v>
      </c>
      <c r="J2678" s="20">
        <v>9</v>
      </c>
      <c r="K2678" s="37">
        <v>548332</v>
      </c>
      <c r="L2678" s="37">
        <v>4675</v>
      </c>
      <c r="M2678" s="37">
        <v>4675</v>
      </c>
      <c r="N2678" s="37"/>
      <c r="O2678" s="37">
        <v>278323</v>
      </c>
      <c r="P2678" s="37">
        <v>771871</v>
      </c>
      <c r="Q2678" s="37">
        <v>196364</v>
      </c>
      <c r="R2678" s="37">
        <v>234424</v>
      </c>
    </row>
    <row r="2679" spans="1:18" ht="13.5" customHeight="1">
      <c r="A2679" s="20">
        <v>2675</v>
      </c>
      <c r="B2679" s="45" t="s">
        <v>286</v>
      </c>
      <c r="C2679" s="21" t="s">
        <v>90</v>
      </c>
      <c r="D2679" s="45" t="s">
        <v>452</v>
      </c>
      <c r="E2679" s="20">
        <v>151</v>
      </c>
      <c r="F2679" s="46">
        <v>2020</v>
      </c>
      <c r="G2679" s="46">
        <v>1</v>
      </c>
      <c r="H2679" s="47" t="s">
        <v>309</v>
      </c>
      <c r="I2679" s="47" t="s">
        <v>43</v>
      </c>
      <c r="J2679" s="46">
        <v>3</v>
      </c>
      <c r="K2679" s="37">
        <v>191021</v>
      </c>
      <c r="L2679" s="37">
        <v>9591</v>
      </c>
      <c r="M2679" s="37">
        <v>9591</v>
      </c>
      <c r="N2679" s="37"/>
      <c r="O2679" s="37">
        <v>290506</v>
      </c>
      <c r="P2679" s="37">
        <v>943794</v>
      </c>
      <c r="Q2679" s="37">
        <v>305933</v>
      </c>
      <c r="R2679" s="37">
        <v>234424</v>
      </c>
    </row>
    <row r="2680" spans="1:18" ht="13.5" customHeight="1">
      <c r="A2680" s="20">
        <v>2676</v>
      </c>
      <c r="B2680" s="45" t="s">
        <v>286</v>
      </c>
      <c r="C2680" s="21" t="s">
        <v>90</v>
      </c>
      <c r="D2680" s="45" t="s">
        <v>452</v>
      </c>
      <c r="E2680" s="20">
        <v>151</v>
      </c>
      <c r="F2680" s="46">
        <v>2020</v>
      </c>
      <c r="G2680" s="46">
        <v>2</v>
      </c>
      <c r="H2680" s="47" t="s">
        <v>310</v>
      </c>
      <c r="I2680" s="47" t="s">
        <v>44</v>
      </c>
      <c r="J2680" s="46">
        <v>6</v>
      </c>
      <c r="K2680" s="37">
        <v>317312</v>
      </c>
      <c r="L2680" s="37">
        <v>-78046</v>
      </c>
      <c r="M2680" s="37">
        <v>-78046</v>
      </c>
      <c r="N2680" s="37"/>
      <c r="O2680" s="37">
        <v>277312</v>
      </c>
      <c r="P2680" s="37">
        <v>785982</v>
      </c>
      <c r="Q2680" s="37">
        <v>237283</v>
      </c>
      <c r="R2680" s="37">
        <v>234424</v>
      </c>
    </row>
    <row r="2681" spans="1:18" ht="13.5" customHeight="1">
      <c r="A2681" s="20">
        <v>2677</v>
      </c>
      <c r="B2681" s="45" t="s">
        <v>286</v>
      </c>
      <c r="C2681" s="21" t="s">
        <v>90</v>
      </c>
      <c r="D2681" s="45" t="s">
        <v>452</v>
      </c>
      <c r="E2681" s="20">
        <v>151</v>
      </c>
      <c r="F2681" s="46">
        <v>2020</v>
      </c>
      <c r="G2681" s="46">
        <v>3</v>
      </c>
      <c r="H2681" s="47" t="s">
        <v>311</v>
      </c>
      <c r="I2681" s="47" t="s">
        <v>51</v>
      </c>
      <c r="J2681" s="46">
        <v>9</v>
      </c>
      <c r="K2681" s="37">
        <v>507168</v>
      </c>
      <c r="L2681" s="37">
        <v>-79009</v>
      </c>
      <c r="M2681" s="37">
        <v>-79009</v>
      </c>
      <c r="N2681" s="37"/>
      <c r="O2681" s="37">
        <v>278393</v>
      </c>
      <c r="P2681" s="37">
        <v>809422</v>
      </c>
      <c r="Q2681" s="37">
        <v>348699</v>
      </c>
      <c r="R2681" s="37">
        <v>234424</v>
      </c>
    </row>
    <row r="2682" spans="1:18" ht="13.5" customHeight="1">
      <c r="A2682" s="20">
        <v>2678</v>
      </c>
      <c r="B2682" s="45" t="s">
        <v>286</v>
      </c>
      <c r="C2682" s="44" t="s">
        <v>91</v>
      </c>
      <c r="D2682" s="45" t="s">
        <v>453</v>
      </c>
      <c r="E2682" s="20">
        <v>152</v>
      </c>
      <c r="F2682" s="20">
        <v>2015</v>
      </c>
      <c r="G2682" s="20">
        <v>1</v>
      </c>
      <c r="H2682" s="20" t="s">
        <v>202</v>
      </c>
      <c r="I2682" s="20" t="s">
        <v>43</v>
      </c>
      <c r="J2682" s="20">
        <v>3</v>
      </c>
      <c r="K2682" s="35">
        <v>3216501</v>
      </c>
      <c r="L2682" s="35">
        <v>943314</v>
      </c>
      <c r="M2682" s="35">
        <v>713578</v>
      </c>
      <c r="N2682" s="35">
        <v>713578</v>
      </c>
      <c r="O2682" s="35">
        <v>48852922</v>
      </c>
      <c r="P2682" s="35">
        <v>70551174</v>
      </c>
      <c r="Q2682" s="35">
        <v>18051284</v>
      </c>
      <c r="R2682" s="35">
        <v>3800202</v>
      </c>
    </row>
    <row r="2683" spans="1:18" ht="13.5" customHeight="1">
      <c r="A2683" s="20">
        <v>2679</v>
      </c>
      <c r="B2683" s="45" t="s">
        <v>286</v>
      </c>
      <c r="C2683" s="44" t="s">
        <v>91</v>
      </c>
      <c r="D2683" s="45" t="s">
        <v>453</v>
      </c>
      <c r="E2683" s="20">
        <v>152</v>
      </c>
      <c r="F2683" s="20">
        <v>2015</v>
      </c>
      <c r="G2683" s="20">
        <v>2</v>
      </c>
      <c r="H2683" s="20" t="s">
        <v>203</v>
      </c>
      <c r="I2683" s="20" t="s">
        <v>44</v>
      </c>
      <c r="J2683" s="20">
        <v>6</v>
      </c>
      <c r="K2683" s="35">
        <v>7241273</v>
      </c>
      <c r="L2683" s="35">
        <v>2484428</v>
      </c>
      <c r="M2683" s="35">
        <v>1758013</v>
      </c>
      <c r="N2683" s="35">
        <v>1758013</v>
      </c>
      <c r="O2683" s="35">
        <v>49403041</v>
      </c>
      <c r="P2683" s="35">
        <v>69653448</v>
      </c>
      <c r="Q2683" s="35">
        <v>16143365</v>
      </c>
      <c r="R2683" s="35">
        <v>3800202</v>
      </c>
    </row>
    <row r="2684" spans="1:18" ht="13.5" customHeight="1">
      <c r="A2684" s="20">
        <v>2680</v>
      </c>
      <c r="B2684" s="45" t="s">
        <v>286</v>
      </c>
      <c r="C2684" s="44" t="s">
        <v>91</v>
      </c>
      <c r="D2684" s="45" t="s">
        <v>453</v>
      </c>
      <c r="E2684" s="20">
        <v>152</v>
      </c>
      <c r="F2684" s="20">
        <v>2015</v>
      </c>
      <c r="G2684" s="20">
        <v>3</v>
      </c>
      <c r="H2684" s="20" t="s">
        <v>204</v>
      </c>
      <c r="I2684" s="20" t="s">
        <v>51</v>
      </c>
      <c r="J2684" s="20">
        <v>9</v>
      </c>
      <c r="K2684" s="35">
        <v>10462429</v>
      </c>
      <c r="L2684" s="35">
        <v>3422826</v>
      </c>
      <c r="M2684" s="35">
        <v>2347427</v>
      </c>
      <c r="N2684" s="35"/>
      <c r="O2684" s="35">
        <v>50464013</v>
      </c>
      <c r="P2684" s="35">
        <v>71863685</v>
      </c>
      <c r="Q2684" s="35">
        <v>17764188</v>
      </c>
      <c r="R2684" s="35">
        <v>3800202</v>
      </c>
    </row>
    <row r="2685" spans="1:18" ht="13.5" customHeight="1">
      <c r="A2685" s="20">
        <v>2681</v>
      </c>
      <c r="B2685" s="45" t="s">
        <v>286</v>
      </c>
      <c r="C2685" s="44" t="s">
        <v>91</v>
      </c>
      <c r="D2685" s="45" t="s">
        <v>453</v>
      </c>
      <c r="E2685" s="20">
        <v>152</v>
      </c>
      <c r="F2685" s="20">
        <v>2015</v>
      </c>
      <c r="G2685" s="20">
        <v>4</v>
      </c>
      <c r="H2685" s="20" t="s">
        <v>205</v>
      </c>
      <c r="I2685" s="20" t="s">
        <v>46</v>
      </c>
      <c r="J2685" s="20">
        <v>12</v>
      </c>
      <c r="K2685" s="35">
        <v>13979324</v>
      </c>
      <c r="L2685" s="35">
        <v>5377968</v>
      </c>
      <c r="M2685" s="35">
        <v>3497341</v>
      </c>
      <c r="N2685" s="35"/>
      <c r="O2685" s="35">
        <v>63334139</v>
      </c>
      <c r="P2685" s="35">
        <v>91341030</v>
      </c>
      <c r="Q2685" s="35">
        <v>39195880</v>
      </c>
      <c r="R2685" s="35">
        <v>3800202</v>
      </c>
    </row>
    <row r="2686" spans="1:18" ht="13.5" customHeight="1">
      <c r="A2686" s="20">
        <v>2682</v>
      </c>
      <c r="B2686" s="45" t="s">
        <v>286</v>
      </c>
      <c r="C2686" s="44" t="s">
        <v>91</v>
      </c>
      <c r="D2686" s="45" t="s">
        <v>453</v>
      </c>
      <c r="E2686" s="20">
        <v>152</v>
      </c>
      <c r="F2686" s="20">
        <v>2016</v>
      </c>
      <c r="G2686" s="20">
        <v>1</v>
      </c>
      <c r="H2686" s="20" t="s">
        <v>206</v>
      </c>
      <c r="I2686" s="20" t="s">
        <v>43</v>
      </c>
      <c r="J2686" s="20">
        <v>3</v>
      </c>
      <c r="K2686" s="35">
        <v>3677337</v>
      </c>
      <c r="L2686" s="35">
        <v>1385683</v>
      </c>
      <c r="M2686" s="35">
        <v>964793</v>
      </c>
      <c r="N2686" s="35">
        <v>964793</v>
      </c>
      <c r="O2686" s="35">
        <v>67438756</v>
      </c>
      <c r="P2686" s="35">
        <v>93183157</v>
      </c>
      <c r="Q2686" s="35">
        <v>40073214</v>
      </c>
      <c r="R2686" s="35">
        <v>3800202</v>
      </c>
    </row>
    <row r="2687" spans="1:18" ht="13.5" customHeight="1">
      <c r="A2687" s="20">
        <v>2683</v>
      </c>
      <c r="B2687" s="45" t="s">
        <v>286</v>
      </c>
      <c r="C2687" s="44" t="s">
        <v>91</v>
      </c>
      <c r="D2687" s="45" t="s">
        <v>453</v>
      </c>
      <c r="E2687" s="20">
        <v>152</v>
      </c>
      <c r="F2687" s="20">
        <v>2016</v>
      </c>
      <c r="G2687" s="20">
        <v>2</v>
      </c>
      <c r="H2687" s="20" t="s">
        <v>207</v>
      </c>
      <c r="I2687" s="20" t="s">
        <v>44</v>
      </c>
      <c r="J2687" s="20">
        <v>6</v>
      </c>
      <c r="K2687" s="35">
        <v>7607634</v>
      </c>
      <c r="L2687" s="35">
        <v>2745954</v>
      </c>
      <c r="M2687" s="35">
        <v>1889741</v>
      </c>
      <c r="N2687" s="35">
        <v>1889741</v>
      </c>
      <c r="O2687" s="35">
        <v>70561033</v>
      </c>
      <c r="P2687" s="35">
        <v>89586106</v>
      </c>
      <c r="Q2687" s="35">
        <v>35551215</v>
      </c>
      <c r="R2687" s="35">
        <v>3800202</v>
      </c>
    </row>
    <row r="2688" spans="1:18" ht="13.5" customHeight="1">
      <c r="A2688" s="20">
        <v>2684</v>
      </c>
      <c r="B2688" s="45" t="s">
        <v>286</v>
      </c>
      <c r="C2688" s="44" t="s">
        <v>91</v>
      </c>
      <c r="D2688" s="45" t="s">
        <v>453</v>
      </c>
      <c r="E2688" s="20">
        <v>152</v>
      </c>
      <c r="F2688" s="20">
        <v>2016</v>
      </c>
      <c r="G2688" s="20">
        <v>3</v>
      </c>
      <c r="H2688" s="20" t="s">
        <v>208</v>
      </c>
      <c r="I2688" s="20" t="s">
        <v>51</v>
      </c>
      <c r="J2688" s="20">
        <v>9</v>
      </c>
      <c r="K2688" s="35">
        <v>11470931</v>
      </c>
      <c r="L2688" s="35">
        <v>3926997</v>
      </c>
      <c r="M2688" s="35">
        <v>2670358</v>
      </c>
      <c r="N2688" s="35">
        <v>2670358</v>
      </c>
      <c r="O2688" s="35">
        <v>72925893</v>
      </c>
      <c r="P2688" s="35">
        <v>90710680</v>
      </c>
      <c r="Q2688" s="35">
        <v>35891335</v>
      </c>
      <c r="R2688" s="35">
        <v>3800202</v>
      </c>
    </row>
    <row r="2689" spans="1:18" ht="13.5" customHeight="1">
      <c r="A2689" s="20">
        <v>2685</v>
      </c>
      <c r="B2689" s="45" t="s">
        <v>286</v>
      </c>
      <c r="C2689" s="44" t="s">
        <v>91</v>
      </c>
      <c r="D2689" s="45" t="s">
        <v>453</v>
      </c>
      <c r="E2689" s="20">
        <v>152</v>
      </c>
      <c r="F2689" s="20">
        <v>2016</v>
      </c>
      <c r="G2689" s="20">
        <v>4</v>
      </c>
      <c r="H2689" s="20" t="s">
        <v>209</v>
      </c>
      <c r="I2689" s="20" t="s">
        <v>46</v>
      </c>
      <c r="J2689" s="20">
        <v>12</v>
      </c>
      <c r="K2689" s="35">
        <v>15311879</v>
      </c>
      <c r="L2689" s="35">
        <v>5234986</v>
      </c>
      <c r="M2689" s="35">
        <v>4095404</v>
      </c>
      <c r="N2689" s="35">
        <v>4095404</v>
      </c>
      <c r="O2689" s="35">
        <v>77072454</v>
      </c>
      <c r="P2689" s="35">
        <v>90842992</v>
      </c>
      <c r="Q2689" s="35">
        <v>37642599</v>
      </c>
      <c r="R2689" s="35">
        <v>3800202</v>
      </c>
    </row>
    <row r="2690" spans="1:18" ht="13.5" customHeight="1">
      <c r="A2690" s="20">
        <v>2686</v>
      </c>
      <c r="B2690" s="45" t="s">
        <v>286</v>
      </c>
      <c r="C2690" s="44" t="s">
        <v>91</v>
      </c>
      <c r="D2690" s="45" t="s">
        <v>453</v>
      </c>
      <c r="E2690" s="20">
        <v>152</v>
      </c>
      <c r="F2690" s="20">
        <v>2017</v>
      </c>
      <c r="G2690" s="20">
        <v>1</v>
      </c>
      <c r="H2690" s="20" t="s">
        <v>210</v>
      </c>
      <c r="I2690" s="20" t="s">
        <v>43</v>
      </c>
      <c r="J2690" s="20">
        <v>3</v>
      </c>
      <c r="K2690" s="35">
        <v>2988093</v>
      </c>
      <c r="L2690" s="35">
        <v>543167</v>
      </c>
      <c r="M2690" s="35">
        <v>388405</v>
      </c>
      <c r="N2690" s="35">
        <v>388405</v>
      </c>
      <c r="O2690" s="35">
        <v>79648400</v>
      </c>
      <c r="P2690" s="35">
        <v>94095562</v>
      </c>
      <c r="Q2690" s="35">
        <v>40506764</v>
      </c>
      <c r="R2690" s="35">
        <v>3800202</v>
      </c>
    </row>
    <row r="2691" spans="1:18" ht="13.5" customHeight="1">
      <c r="A2691" s="20">
        <v>2687</v>
      </c>
      <c r="B2691" s="45" t="s">
        <v>286</v>
      </c>
      <c r="C2691" s="44" t="s">
        <v>91</v>
      </c>
      <c r="D2691" s="45" t="s">
        <v>453</v>
      </c>
      <c r="E2691" s="20">
        <v>152</v>
      </c>
      <c r="F2691" s="20">
        <v>2017</v>
      </c>
      <c r="G2691" s="20">
        <v>2</v>
      </c>
      <c r="H2691" s="20" t="s">
        <v>212</v>
      </c>
      <c r="I2691" s="20" t="s">
        <v>44</v>
      </c>
      <c r="J2691" s="20">
        <v>6</v>
      </c>
      <c r="K2691" s="35">
        <v>6199850</v>
      </c>
      <c r="L2691" s="35">
        <v>1096844</v>
      </c>
      <c r="M2691" s="35">
        <v>757626</v>
      </c>
      <c r="N2691" s="35">
        <v>757626</v>
      </c>
      <c r="O2691" s="35">
        <v>82547795</v>
      </c>
      <c r="P2691" s="35">
        <v>92830466</v>
      </c>
      <c r="Q2691" s="35">
        <v>38872447</v>
      </c>
      <c r="R2691" s="35">
        <v>3800202</v>
      </c>
    </row>
    <row r="2692" spans="1:18" ht="13.5" customHeight="1">
      <c r="A2692" s="20">
        <v>2688</v>
      </c>
      <c r="B2692" s="45" t="s">
        <v>286</v>
      </c>
      <c r="C2692" s="44" t="s">
        <v>91</v>
      </c>
      <c r="D2692" s="45" t="s">
        <v>453</v>
      </c>
      <c r="E2692" s="20">
        <v>152</v>
      </c>
      <c r="F2692" s="20">
        <v>2017</v>
      </c>
      <c r="G2692" s="20">
        <v>3</v>
      </c>
      <c r="H2692" s="20" t="s">
        <v>213</v>
      </c>
      <c r="I2692" s="20" t="s">
        <v>51</v>
      </c>
      <c r="J2692" s="20">
        <v>9</v>
      </c>
      <c r="K2692" s="35">
        <v>9787896</v>
      </c>
      <c r="L2692" s="35">
        <v>1673740</v>
      </c>
      <c r="M2692" s="35">
        <v>1147525</v>
      </c>
      <c r="N2692" s="35">
        <v>1147525</v>
      </c>
      <c r="O2692" s="35">
        <v>85429455</v>
      </c>
      <c r="P2692" s="35">
        <v>94881932</v>
      </c>
      <c r="Q2692" s="35">
        <v>40534014</v>
      </c>
      <c r="R2692" s="35">
        <v>3800202</v>
      </c>
    </row>
    <row r="2693" spans="1:18" ht="13.5" customHeight="1">
      <c r="A2693" s="20">
        <v>2689</v>
      </c>
      <c r="B2693" s="45" t="s">
        <v>286</v>
      </c>
      <c r="C2693" s="44" t="s">
        <v>91</v>
      </c>
      <c r="D2693" s="45" t="s">
        <v>453</v>
      </c>
      <c r="E2693" s="20">
        <v>152</v>
      </c>
      <c r="F2693" s="20">
        <v>2017</v>
      </c>
      <c r="G2693" s="20">
        <v>4</v>
      </c>
      <c r="H2693" s="20" t="s">
        <v>211</v>
      </c>
      <c r="I2693" s="20" t="s">
        <v>46</v>
      </c>
      <c r="J2693" s="20">
        <v>12</v>
      </c>
      <c r="K2693" s="35">
        <v>13843470</v>
      </c>
      <c r="L2693" s="35">
        <v>3680155</v>
      </c>
      <c r="M2693" s="35">
        <v>2681733</v>
      </c>
      <c r="N2693" s="35">
        <v>2681733</v>
      </c>
      <c r="O2693" s="35">
        <v>89875217</v>
      </c>
      <c r="P2693" s="35">
        <v>100532540</v>
      </c>
      <c r="Q2693" s="35">
        <v>45597414</v>
      </c>
      <c r="R2693" s="35">
        <v>3800202</v>
      </c>
    </row>
    <row r="2694" spans="1:18" ht="13.5" customHeight="1">
      <c r="A2694" s="20">
        <v>2690</v>
      </c>
      <c r="B2694" s="45" t="s">
        <v>286</v>
      </c>
      <c r="C2694" s="44" t="s">
        <v>91</v>
      </c>
      <c r="D2694" s="45" t="s">
        <v>453</v>
      </c>
      <c r="E2694" s="20">
        <v>152</v>
      </c>
      <c r="F2694" s="20">
        <v>2018</v>
      </c>
      <c r="G2694" s="20">
        <v>1</v>
      </c>
      <c r="H2694" s="20" t="s">
        <v>257</v>
      </c>
      <c r="I2694" s="20" t="s">
        <v>43</v>
      </c>
      <c r="J2694" s="20">
        <v>3</v>
      </c>
      <c r="K2694" s="35">
        <v>3816426</v>
      </c>
      <c r="L2694" s="35">
        <v>874277</v>
      </c>
      <c r="M2694" s="35">
        <v>593622</v>
      </c>
      <c r="N2694" s="35">
        <v>593622</v>
      </c>
      <c r="O2694" s="35">
        <v>92082624</v>
      </c>
      <c r="P2694" s="35">
        <v>103344564</v>
      </c>
      <c r="Q2694" s="35">
        <v>47815816</v>
      </c>
      <c r="R2694" s="35">
        <v>3800202</v>
      </c>
    </row>
    <row r="2695" spans="1:18" ht="13.5" customHeight="1">
      <c r="A2695" s="20">
        <v>2691</v>
      </c>
      <c r="B2695" s="45" t="s">
        <v>286</v>
      </c>
      <c r="C2695" s="21" t="s">
        <v>91</v>
      </c>
      <c r="D2695" s="45" t="s">
        <v>453</v>
      </c>
      <c r="E2695" s="20">
        <v>152</v>
      </c>
      <c r="F2695" s="20">
        <v>2018</v>
      </c>
      <c r="G2695" s="20">
        <v>2</v>
      </c>
      <c r="H2695" s="20" t="s">
        <v>264</v>
      </c>
      <c r="I2695" s="20" t="s">
        <v>44</v>
      </c>
      <c r="J2695" s="20">
        <v>6</v>
      </c>
      <c r="K2695" s="37">
        <v>8007659</v>
      </c>
      <c r="L2695" s="37">
        <v>2024063</v>
      </c>
      <c r="M2695" s="37">
        <v>1383130</v>
      </c>
      <c r="N2695" s="37">
        <v>1383130</v>
      </c>
      <c r="O2695" s="37">
        <v>94724645</v>
      </c>
      <c r="P2695" s="37">
        <v>105942030</v>
      </c>
      <c r="Q2695" s="37">
        <v>49623774</v>
      </c>
      <c r="R2695" s="37">
        <v>3800202</v>
      </c>
    </row>
    <row r="2696" spans="1:18" ht="13.5" customHeight="1">
      <c r="A2696" s="20">
        <v>2692</v>
      </c>
      <c r="B2696" s="45" t="s">
        <v>286</v>
      </c>
      <c r="C2696" s="21" t="s">
        <v>91</v>
      </c>
      <c r="D2696" s="45" t="s">
        <v>453</v>
      </c>
      <c r="E2696" s="20">
        <v>152</v>
      </c>
      <c r="F2696" s="20">
        <v>2018</v>
      </c>
      <c r="G2696" s="20">
        <v>3</v>
      </c>
      <c r="H2696" s="20" t="s">
        <v>256</v>
      </c>
      <c r="I2696" s="20" t="s">
        <v>51</v>
      </c>
      <c r="J2696" s="20">
        <v>9</v>
      </c>
      <c r="K2696" s="37">
        <v>12670739</v>
      </c>
      <c r="L2696" s="37">
        <v>3432770</v>
      </c>
      <c r="M2696" s="37">
        <v>2342759</v>
      </c>
      <c r="N2696" s="37">
        <v>2342759</v>
      </c>
      <c r="O2696" s="37">
        <v>100690595</v>
      </c>
      <c r="P2696" s="37">
        <v>109937017</v>
      </c>
      <c r="Q2696" s="37">
        <v>52659133</v>
      </c>
      <c r="R2696" s="37">
        <v>3800202</v>
      </c>
    </row>
    <row r="2697" spans="1:18" ht="13.5" customHeight="1">
      <c r="A2697" s="20">
        <v>2693</v>
      </c>
      <c r="B2697" s="45" t="s">
        <v>286</v>
      </c>
      <c r="C2697" s="21" t="s">
        <v>91</v>
      </c>
      <c r="D2697" s="45" t="s">
        <v>453</v>
      </c>
      <c r="E2697" s="20">
        <v>152</v>
      </c>
      <c r="F2697" s="20">
        <v>2018</v>
      </c>
      <c r="G2697" s="20">
        <v>4</v>
      </c>
      <c r="H2697" s="20" t="s">
        <v>265</v>
      </c>
      <c r="I2697" s="20" t="s">
        <v>46</v>
      </c>
      <c r="J2697" s="20">
        <v>12</v>
      </c>
      <c r="K2697" s="37">
        <v>17424966</v>
      </c>
      <c r="L2697" s="37">
        <v>5041581</v>
      </c>
      <c r="M2697" s="37">
        <v>3713969</v>
      </c>
      <c r="N2697" s="37">
        <v>3713696</v>
      </c>
      <c r="O2697" s="37">
        <v>103306111</v>
      </c>
      <c r="P2697" s="37">
        <v>111277586</v>
      </c>
      <c r="Q2697" s="37">
        <v>53816377</v>
      </c>
      <c r="R2697" s="37">
        <v>3800202</v>
      </c>
    </row>
    <row r="2698" spans="1:18" ht="13.5" customHeight="1">
      <c r="A2698" s="20">
        <v>2694</v>
      </c>
      <c r="B2698" s="45" t="s">
        <v>286</v>
      </c>
      <c r="C2698" s="21" t="s">
        <v>91</v>
      </c>
      <c r="D2698" s="45" t="s">
        <v>453</v>
      </c>
      <c r="E2698" s="20">
        <v>152</v>
      </c>
      <c r="F2698" s="20">
        <v>2019</v>
      </c>
      <c r="G2698" s="20">
        <v>1</v>
      </c>
      <c r="H2698" s="20" t="s">
        <v>277</v>
      </c>
      <c r="I2698" s="20" t="s">
        <v>43</v>
      </c>
      <c r="J2698" s="20">
        <v>3</v>
      </c>
      <c r="K2698" s="37">
        <v>4186506</v>
      </c>
      <c r="L2698" s="37">
        <v>436494</v>
      </c>
      <c r="M2698" s="37">
        <v>296817</v>
      </c>
      <c r="N2698" s="37">
        <v>296817</v>
      </c>
      <c r="O2698" s="37">
        <v>104794931</v>
      </c>
      <c r="P2698" s="37">
        <v>113558838</v>
      </c>
      <c r="Q2698" s="37">
        <v>55800812</v>
      </c>
      <c r="R2698" s="37">
        <v>3800202</v>
      </c>
    </row>
    <row r="2699" spans="1:18" ht="13.5" customHeight="1">
      <c r="A2699" s="20">
        <v>2695</v>
      </c>
      <c r="B2699" s="45" t="s">
        <v>286</v>
      </c>
      <c r="C2699" s="21" t="s">
        <v>91</v>
      </c>
      <c r="D2699" s="45" t="s">
        <v>453</v>
      </c>
      <c r="E2699" s="20">
        <v>152</v>
      </c>
      <c r="F2699" s="20">
        <v>2019</v>
      </c>
      <c r="G2699" s="20">
        <v>2</v>
      </c>
      <c r="H2699" s="20" t="s">
        <v>278</v>
      </c>
      <c r="I2699" s="20" t="s">
        <v>44</v>
      </c>
      <c r="J2699" s="20">
        <v>6</v>
      </c>
      <c r="K2699" s="37">
        <v>9302772</v>
      </c>
      <c r="L2699" s="37">
        <v>819054</v>
      </c>
      <c r="M2699" s="37">
        <v>556921</v>
      </c>
      <c r="N2699" s="37">
        <v>556921</v>
      </c>
      <c r="O2699" s="37">
        <v>105276553</v>
      </c>
      <c r="P2699" s="37">
        <v>113968346</v>
      </c>
      <c r="Q2699" s="37">
        <v>55950216</v>
      </c>
      <c r="R2699" s="37">
        <v>3800202</v>
      </c>
    </row>
    <row r="2700" spans="1:18" ht="13.5" customHeight="1">
      <c r="A2700" s="20">
        <v>2696</v>
      </c>
      <c r="B2700" s="45" t="s">
        <v>286</v>
      </c>
      <c r="C2700" s="21" t="s">
        <v>91</v>
      </c>
      <c r="D2700" s="45" t="s">
        <v>453</v>
      </c>
      <c r="E2700" s="20">
        <v>152</v>
      </c>
      <c r="F2700" s="20">
        <v>2019</v>
      </c>
      <c r="G2700" s="20">
        <v>3</v>
      </c>
      <c r="H2700" s="20" t="s">
        <v>279</v>
      </c>
      <c r="I2700" s="20" t="s">
        <v>51</v>
      </c>
      <c r="J2700" s="20">
        <v>9</v>
      </c>
      <c r="K2700" s="37">
        <v>14676311</v>
      </c>
      <c r="L2700" s="37">
        <v>1004888</v>
      </c>
      <c r="M2700" s="37">
        <v>683810</v>
      </c>
      <c r="N2700" s="37">
        <v>683810</v>
      </c>
      <c r="O2700" s="37">
        <v>105375442</v>
      </c>
      <c r="P2700" s="37">
        <v>114098045</v>
      </c>
      <c r="Q2700" s="37">
        <v>55953026</v>
      </c>
      <c r="R2700" s="37">
        <v>3800202</v>
      </c>
    </row>
    <row r="2701" spans="1:18" ht="13.5" customHeight="1">
      <c r="A2701" s="20">
        <v>2697</v>
      </c>
      <c r="B2701" s="45" t="s">
        <v>286</v>
      </c>
      <c r="C2701" s="21" t="s">
        <v>91</v>
      </c>
      <c r="D2701" s="45" t="s">
        <v>453</v>
      </c>
      <c r="E2701" s="20">
        <v>152</v>
      </c>
      <c r="F2701" s="20">
        <v>2019</v>
      </c>
      <c r="G2701" s="20">
        <v>4</v>
      </c>
      <c r="H2701" s="20" t="s">
        <v>281</v>
      </c>
      <c r="I2701" s="20" t="s">
        <v>46</v>
      </c>
      <c r="J2701" s="20">
        <v>12</v>
      </c>
      <c r="K2701" s="37">
        <v>20404533</v>
      </c>
      <c r="L2701" s="37">
        <v>1166644</v>
      </c>
      <c r="M2701" s="37">
        <v>805001</v>
      </c>
      <c r="N2701" s="37">
        <v>805001</v>
      </c>
      <c r="O2701" s="37">
        <v>106523756</v>
      </c>
      <c r="P2701" s="37">
        <v>11600040</v>
      </c>
      <c r="Q2701" s="37">
        <v>57734199</v>
      </c>
      <c r="R2701" s="37">
        <v>3800202</v>
      </c>
    </row>
    <row r="2702" spans="1:18" ht="13.5" customHeight="1">
      <c r="A2702" s="20">
        <v>2698</v>
      </c>
      <c r="B2702" s="45" t="s">
        <v>286</v>
      </c>
      <c r="C2702" s="21" t="s">
        <v>91</v>
      </c>
      <c r="D2702" s="45" t="s">
        <v>453</v>
      </c>
      <c r="E2702" s="20">
        <v>152</v>
      </c>
      <c r="F2702" s="46">
        <v>2020</v>
      </c>
      <c r="G2702" s="46">
        <v>1</v>
      </c>
      <c r="H2702" s="47" t="s">
        <v>309</v>
      </c>
      <c r="I2702" s="47" t="s">
        <v>43</v>
      </c>
      <c r="J2702" s="46">
        <v>3</v>
      </c>
      <c r="K2702" s="37">
        <v>4175058</v>
      </c>
      <c r="L2702" s="37">
        <v>-686535</v>
      </c>
      <c r="M2702" s="37">
        <v>-686535</v>
      </c>
      <c r="N2702" s="37">
        <v>-686535</v>
      </c>
      <c r="O2702" s="37">
        <v>106974018</v>
      </c>
      <c r="P2702" s="37">
        <v>114808620</v>
      </c>
      <c r="Q2702" s="37">
        <v>57952238</v>
      </c>
      <c r="R2702" s="37">
        <v>3800202</v>
      </c>
    </row>
    <row r="2703" spans="1:18" ht="13.5" customHeight="1">
      <c r="A2703" s="20">
        <v>2699</v>
      </c>
      <c r="B2703" s="45" t="s">
        <v>286</v>
      </c>
      <c r="C2703" s="21" t="s">
        <v>91</v>
      </c>
      <c r="D2703" s="45" t="s">
        <v>453</v>
      </c>
      <c r="E2703" s="20">
        <v>152</v>
      </c>
      <c r="F2703" s="46">
        <v>2020</v>
      </c>
      <c r="G2703" s="46">
        <v>2</v>
      </c>
      <c r="H2703" s="47" t="s">
        <v>310</v>
      </c>
      <c r="I2703" s="47" t="s">
        <v>44</v>
      </c>
      <c r="J2703" s="46">
        <v>6</v>
      </c>
      <c r="K2703" s="37">
        <v>4781483</v>
      </c>
      <c r="L2703" s="37">
        <v>-3637794</v>
      </c>
      <c r="M2703" s="37">
        <v>-3637794</v>
      </c>
      <c r="N2703" s="37">
        <v>-3637794</v>
      </c>
      <c r="O2703" s="37">
        <v>106542714</v>
      </c>
      <c r="P2703" s="37">
        <v>113091758</v>
      </c>
      <c r="Q2703" s="37">
        <v>59186636</v>
      </c>
      <c r="R2703" s="37">
        <v>3800202</v>
      </c>
    </row>
    <row r="2704" spans="1:18" ht="13.5" customHeight="1">
      <c r="A2704" s="20">
        <v>2700</v>
      </c>
      <c r="B2704" s="45" t="s">
        <v>286</v>
      </c>
      <c r="C2704" s="21" t="s">
        <v>91</v>
      </c>
      <c r="D2704" s="45" t="s">
        <v>453</v>
      </c>
      <c r="E2704" s="20">
        <v>152</v>
      </c>
      <c r="F2704" s="46">
        <v>2020</v>
      </c>
      <c r="G2704" s="46">
        <v>3</v>
      </c>
      <c r="H2704" s="47" t="s">
        <v>311</v>
      </c>
      <c r="I2704" s="47" t="s">
        <v>51</v>
      </c>
      <c r="J2704" s="46">
        <v>9</v>
      </c>
      <c r="K2704" s="37">
        <v>6791490</v>
      </c>
      <c r="L2704" s="37">
        <v>-5643785</v>
      </c>
      <c r="M2704" s="37">
        <v>-5643785</v>
      </c>
      <c r="N2704" s="37">
        <v>-5643785</v>
      </c>
      <c r="O2704" s="37">
        <v>106045328</v>
      </c>
      <c r="P2704" s="37">
        <v>113247965</v>
      </c>
      <c r="Q2704" s="37">
        <v>61348832</v>
      </c>
      <c r="R2704" s="37">
        <v>3800202</v>
      </c>
    </row>
    <row r="2705" spans="1:18" s="2" customFormat="1" ht="13.5" customHeight="1">
      <c r="A2705" s="20">
        <v>2701</v>
      </c>
      <c r="B2705" s="45" t="s">
        <v>298</v>
      </c>
      <c r="C2705" s="44" t="s">
        <v>92</v>
      </c>
      <c r="D2705" s="45" t="s">
        <v>454</v>
      </c>
      <c r="E2705" s="20">
        <v>153</v>
      </c>
      <c r="F2705" s="20">
        <v>2015</v>
      </c>
      <c r="G2705" s="20">
        <v>1</v>
      </c>
      <c r="H2705" s="20" t="s">
        <v>202</v>
      </c>
      <c r="I2705" s="20" t="s">
        <v>43</v>
      </c>
      <c r="J2705" s="20">
        <v>3</v>
      </c>
      <c r="K2705" s="35">
        <v>9992013</v>
      </c>
      <c r="L2705" s="35">
        <v>2570412</v>
      </c>
      <c r="M2705" s="35">
        <v>2193458</v>
      </c>
      <c r="N2705" s="35">
        <v>2193458</v>
      </c>
      <c r="O2705" s="35">
        <v>94176765</v>
      </c>
      <c r="P2705" s="35">
        <v>176319035</v>
      </c>
      <c r="Q2705" s="35">
        <v>84370726</v>
      </c>
      <c r="R2705" s="35">
        <v>19360499</v>
      </c>
    </row>
    <row r="2706" spans="1:18" ht="13.5" customHeight="1">
      <c r="A2706" s="20">
        <v>2702</v>
      </c>
      <c r="B2706" s="45" t="s">
        <v>298</v>
      </c>
      <c r="C2706" s="44" t="s">
        <v>92</v>
      </c>
      <c r="D2706" s="45" t="s">
        <v>454</v>
      </c>
      <c r="E2706" s="20">
        <v>153</v>
      </c>
      <c r="F2706" s="20">
        <v>2015</v>
      </c>
      <c r="G2706" s="20">
        <v>2</v>
      </c>
      <c r="H2706" s="20" t="s">
        <v>203</v>
      </c>
      <c r="I2706" s="20" t="s">
        <v>44</v>
      </c>
      <c r="J2706" s="20">
        <v>6</v>
      </c>
      <c r="K2706" s="35">
        <v>20253405</v>
      </c>
      <c r="L2706" s="35">
        <v>5163205</v>
      </c>
      <c r="M2706" s="35">
        <v>4284233</v>
      </c>
      <c r="N2706" s="35">
        <v>4284233</v>
      </c>
      <c r="O2706" s="35">
        <v>94476931</v>
      </c>
      <c r="P2706" s="35">
        <v>177024751</v>
      </c>
      <c r="Q2706" s="35">
        <v>85308948</v>
      </c>
      <c r="R2706" s="35">
        <v>19360499</v>
      </c>
    </row>
    <row r="2707" spans="1:18" ht="13.5" customHeight="1">
      <c r="A2707" s="20">
        <v>2703</v>
      </c>
      <c r="B2707" s="45" t="s">
        <v>298</v>
      </c>
      <c r="C2707" s="44" t="s">
        <v>92</v>
      </c>
      <c r="D2707" s="45" t="s">
        <v>454</v>
      </c>
      <c r="E2707" s="20">
        <v>153</v>
      </c>
      <c r="F2707" s="20">
        <v>2015</v>
      </c>
      <c r="G2707" s="20">
        <v>3</v>
      </c>
      <c r="H2707" s="20" t="s">
        <v>204</v>
      </c>
      <c r="I2707" s="20" t="s">
        <v>51</v>
      </c>
      <c r="J2707" s="20">
        <v>9</v>
      </c>
      <c r="K2707" s="35">
        <v>30425206</v>
      </c>
      <c r="L2707" s="35">
        <v>7188290</v>
      </c>
      <c r="M2707" s="35">
        <v>5885752</v>
      </c>
      <c r="N2707" s="35">
        <v>5822385</v>
      </c>
      <c r="O2707" s="35">
        <v>98088433</v>
      </c>
      <c r="P2707" s="35">
        <v>182983229</v>
      </c>
      <c r="Q2707" s="35">
        <v>89729269</v>
      </c>
      <c r="R2707" s="35">
        <v>19360499</v>
      </c>
    </row>
    <row r="2708" spans="1:18" ht="13.5" customHeight="1">
      <c r="A2708" s="20">
        <v>2704</v>
      </c>
      <c r="B2708" s="45" t="s">
        <v>298</v>
      </c>
      <c r="C2708" s="44" t="s">
        <v>92</v>
      </c>
      <c r="D2708" s="45" t="s">
        <v>454</v>
      </c>
      <c r="E2708" s="20">
        <v>153</v>
      </c>
      <c r="F2708" s="20">
        <v>2015</v>
      </c>
      <c r="G2708" s="20">
        <v>4</v>
      </c>
      <c r="H2708" s="20" t="s">
        <v>205</v>
      </c>
      <c r="I2708" s="20" t="s">
        <v>46</v>
      </c>
      <c r="J2708" s="20">
        <v>12</v>
      </c>
      <c r="K2708" s="35">
        <v>40753506</v>
      </c>
      <c r="L2708" s="35">
        <v>3319529</v>
      </c>
      <c r="M2708" s="35">
        <v>2031557</v>
      </c>
      <c r="N2708" s="35">
        <v>1444010</v>
      </c>
      <c r="O2708" s="35">
        <v>109761030</v>
      </c>
      <c r="P2708" s="35">
        <v>202883949</v>
      </c>
      <c r="Q2708" s="35">
        <v>115378718</v>
      </c>
      <c r="R2708" s="35">
        <v>19360499</v>
      </c>
    </row>
    <row r="2709" spans="1:18" ht="13.5" customHeight="1">
      <c r="A2709" s="20">
        <v>2705</v>
      </c>
      <c r="B2709" s="45" t="s">
        <v>298</v>
      </c>
      <c r="C2709" s="44" t="s">
        <v>92</v>
      </c>
      <c r="D2709" s="45" t="s">
        <v>454</v>
      </c>
      <c r="E2709" s="20">
        <v>153</v>
      </c>
      <c r="F2709" s="20">
        <v>2016</v>
      </c>
      <c r="G2709" s="20">
        <v>1</v>
      </c>
      <c r="H2709" s="20" t="s">
        <v>206</v>
      </c>
      <c r="I2709" s="20" t="s">
        <v>43</v>
      </c>
      <c r="J2709" s="20">
        <v>3</v>
      </c>
      <c r="K2709" s="35">
        <v>13192829</v>
      </c>
      <c r="L2709" s="35">
        <v>1729935</v>
      </c>
      <c r="M2709" s="35">
        <v>1205811</v>
      </c>
      <c r="N2709" s="35">
        <v>1097483</v>
      </c>
      <c r="O2709" s="35">
        <v>112364945</v>
      </c>
      <c r="P2709" s="35">
        <v>209231878</v>
      </c>
      <c r="Q2709" s="35">
        <v>120629164</v>
      </c>
      <c r="R2709" s="35">
        <v>19360499</v>
      </c>
    </row>
    <row r="2710" spans="1:18" ht="13.5" customHeight="1">
      <c r="A2710" s="20">
        <v>2706</v>
      </c>
      <c r="B2710" s="45" t="s">
        <v>298</v>
      </c>
      <c r="C2710" s="44" t="s">
        <v>92</v>
      </c>
      <c r="D2710" s="45" t="s">
        <v>454</v>
      </c>
      <c r="E2710" s="20">
        <v>153</v>
      </c>
      <c r="F2710" s="20">
        <v>2016</v>
      </c>
      <c r="G2710" s="20">
        <v>2</v>
      </c>
      <c r="H2710" s="20" t="s">
        <v>207</v>
      </c>
      <c r="I2710" s="20" t="s">
        <v>44</v>
      </c>
      <c r="J2710" s="20">
        <v>6</v>
      </c>
      <c r="K2710" s="35">
        <v>24779501</v>
      </c>
      <c r="L2710" s="35">
        <v>-11209761</v>
      </c>
      <c r="M2710" s="35">
        <v>-12190866</v>
      </c>
      <c r="N2710" s="35">
        <v>-11498824</v>
      </c>
      <c r="O2710" s="35">
        <v>116890068</v>
      </c>
      <c r="P2710" s="35">
        <v>209720522</v>
      </c>
      <c r="Q2710" s="35">
        <v>133714115</v>
      </c>
      <c r="R2710" s="35">
        <v>19360499</v>
      </c>
    </row>
    <row r="2711" spans="1:18" ht="13.5" customHeight="1">
      <c r="A2711" s="20">
        <v>2707</v>
      </c>
      <c r="B2711" s="45" t="s">
        <v>298</v>
      </c>
      <c r="C2711" s="44" t="s">
        <v>92</v>
      </c>
      <c r="D2711" s="45" t="s">
        <v>454</v>
      </c>
      <c r="E2711" s="20">
        <v>153</v>
      </c>
      <c r="F2711" s="20">
        <v>2016</v>
      </c>
      <c r="G2711" s="20">
        <v>3</v>
      </c>
      <c r="H2711" s="20" t="s">
        <v>208</v>
      </c>
      <c r="I2711" s="20" t="s">
        <v>51</v>
      </c>
      <c r="J2711" s="20">
        <v>9</v>
      </c>
      <c r="K2711" s="35">
        <v>41921050</v>
      </c>
      <c r="L2711" s="35">
        <v>-12782989</v>
      </c>
      <c r="M2711" s="35">
        <v>-14208128</v>
      </c>
      <c r="N2711" s="35">
        <v>-13809129</v>
      </c>
      <c r="O2711" s="35">
        <v>120173968</v>
      </c>
      <c r="P2711" s="35">
        <v>220461457</v>
      </c>
      <c r="Q2711" s="35">
        <v>146765355</v>
      </c>
      <c r="R2711" s="35">
        <v>20328524</v>
      </c>
    </row>
    <row r="2712" spans="1:18" ht="13.5" customHeight="1">
      <c r="A2712" s="20">
        <v>2708</v>
      </c>
      <c r="B2712" s="45" t="s">
        <v>298</v>
      </c>
      <c r="C2712" s="44" t="s">
        <v>92</v>
      </c>
      <c r="D2712" s="45" t="s">
        <v>454</v>
      </c>
      <c r="E2712" s="20">
        <v>153</v>
      </c>
      <c r="F2712" s="20">
        <v>2016</v>
      </c>
      <c r="G2712" s="20">
        <v>4</v>
      </c>
      <c r="H2712" s="20" t="s">
        <v>209</v>
      </c>
      <c r="I2712" s="20" t="s">
        <v>46</v>
      </c>
      <c r="J2712" s="20">
        <v>12</v>
      </c>
      <c r="K2712" s="35">
        <v>59424619</v>
      </c>
      <c r="L2712" s="35">
        <v>-5928348</v>
      </c>
      <c r="M2712" s="35">
        <v>-1126998</v>
      </c>
      <c r="N2712" s="35">
        <v>-579519</v>
      </c>
      <c r="O2712" s="35">
        <v>124660561</v>
      </c>
      <c r="P2712" s="35">
        <v>232160731</v>
      </c>
      <c r="Q2712" s="35">
        <v>145712134</v>
      </c>
      <c r="R2712" s="35">
        <v>20323996</v>
      </c>
    </row>
    <row r="2713" spans="1:18" ht="13.5" customHeight="1">
      <c r="A2713" s="20">
        <v>2709</v>
      </c>
      <c r="B2713" s="45" t="s">
        <v>298</v>
      </c>
      <c r="C2713" s="44" t="s">
        <v>92</v>
      </c>
      <c r="D2713" s="45" t="s">
        <v>454</v>
      </c>
      <c r="E2713" s="20">
        <v>153</v>
      </c>
      <c r="F2713" s="20">
        <v>2017</v>
      </c>
      <c r="G2713" s="20">
        <v>1</v>
      </c>
      <c r="H2713" s="20" t="s">
        <v>210</v>
      </c>
      <c r="I2713" s="20" t="s">
        <v>43</v>
      </c>
      <c r="J2713" s="20">
        <v>3</v>
      </c>
      <c r="K2713" s="35">
        <v>15767796</v>
      </c>
      <c r="L2713" s="35">
        <v>1734708</v>
      </c>
      <c r="M2713" s="35">
        <v>1496335</v>
      </c>
      <c r="N2713" s="35">
        <v>2109179</v>
      </c>
      <c r="O2713" s="35">
        <v>126794307</v>
      </c>
      <c r="P2713" s="35">
        <v>244873753</v>
      </c>
      <c r="Q2713" s="35">
        <v>156315978</v>
      </c>
      <c r="R2713" s="35">
        <v>20323996</v>
      </c>
    </row>
    <row r="2714" spans="1:18" ht="13.5" customHeight="1">
      <c r="A2714" s="20">
        <v>2710</v>
      </c>
      <c r="B2714" s="45" t="s">
        <v>298</v>
      </c>
      <c r="C2714" s="44" t="s">
        <v>92</v>
      </c>
      <c r="D2714" s="45" t="s">
        <v>454</v>
      </c>
      <c r="E2714" s="20">
        <v>153</v>
      </c>
      <c r="F2714" s="20">
        <v>2017</v>
      </c>
      <c r="G2714" s="20">
        <v>2</v>
      </c>
      <c r="H2714" s="20" t="s">
        <v>212</v>
      </c>
      <c r="I2714" s="20" t="s">
        <v>44</v>
      </c>
      <c r="J2714" s="20">
        <v>6</v>
      </c>
      <c r="K2714" s="35">
        <v>34173862</v>
      </c>
      <c r="L2714" s="35">
        <v>4532356</v>
      </c>
      <c r="M2714" s="35">
        <v>4163830</v>
      </c>
      <c r="N2714" s="35">
        <v>6219607</v>
      </c>
      <c r="O2714" s="35">
        <v>134541374</v>
      </c>
      <c r="P2714" s="35">
        <v>264301271</v>
      </c>
      <c r="Q2714" s="35">
        <v>171639597</v>
      </c>
      <c r="R2714" s="35">
        <v>20323996</v>
      </c>
    </row>
    <row r="2715" spans="1:18" ht="13.5" customHeight="1">
      <c r="A2715" s="20">
        <v>2711</v>
      </c>
      <c r="B2715" s="45" t="s">
        <v>298</v>
      </c>
      <c r="C2715" s="44" t="s">
        <v>92</v>
      </c>
      <c r="D2715" s="45" t="s">
        <v>454</v>
      </c>
      <c r="E2715" s="20">
        <v>153</v>
      </c>
      <c r="F2715" s="20">
        <v>2017</v>
      </c>
      <c r="G2715" s="20">
        <v>3</v>
      </c>
      <c r="H2715" s="20" t="s">
        <v>213</v>
      </c>
      <c r="I2715" s="20" t="s">
        <v>51</v>
      </c>
      <c r="J2715" s="20">
        <v>9</v>
      </c>
      <c r="K2715" s="35">
        <v>56756794</v>
      </c>
      <c r="L2715" s="35">
        <v>9042233</v>
      </c>
      <c r="M2715" s="35">
        <v>8185232</v>
      </c>
      <c r="N2715" s="35">
        <v>10183022</v>
      </c>
      <c r="O2715" s="35">
        <v>137419487</v>
      </c>
      <c r="P2715" s="35">
        <v>277528802</v>
      </c>
      <c r="Q2715" s="35">
        <v>180557894</v>
      </c>
      <c r="R2715" s="35">
        <v>20323996</v>
      </c>
    </row>
    <row r="2716" spans="1:18" ht="13.5" customHeight="1">
      <c r="A2716" s="20">
        <v>2712</v>
      </c>
      <c r="B2716" s="45" t="s">
        <v>298</v>
      </c>
      <c r="C2716" s="44" t="s">
        <v>92</v>
      </c>
      <c r="D2716" s="45" t="s">
        <v>454</v>
      </c>
      <c r="E2716" s="20">
        <v>153</v>
      </c>
      <c r="F2716" s="20">
        <v>2018</v>
      </c>
      <c r="G2716" s="20">
        <v>1</v>
      </c>
      <c r="H2716" s="20" t="s">
        <v>257</v>
      </c>
      <c r="I2716" s="20" t="s">
        <v>43</v>
      </c>
      <c r="J2716" s="20">
        <v>3</v>
      </c>
      <c r="K2716" s="35">
        <v>26302393</v>
      </c>
      <c r="L2716" s="35">
        <v>5935092</v>
      </c>
      <c r="M2716" s="35">
        <v>5410773</v>
      </c>
      <c r="N2716" s="35">
        <v>6134513</v>
      </c>
      <c r="O2716" s="35">
        <v>143661019</v>
      </c>
      <c r="P2716" s="35">
        <v>295699226</v>
      </c>
      <c r="Q2716" s="35">
        <v>193856916</v>
      </c>
      <c r="R2716" s="35">
        <v>20323996</v>
      </c>
    </row>
    <row r="2717" spans="1:18" ht="13.5" customHeight="1">
      <c r="A2717" s="20">
        <v>2713</v>
      </c>
      <c r="B2717" s="45" t="s">
        <v>298</v>
      </c>
      <c r="C2717" s="44" t="s">
        <v>92</v>
      </c>
      <c r="D2717" s="45" t="s">
        <v>454</v>
      </c>
      <c r="E2717" s="20">
        <v>153</v>
      </c>
      <c r="F2717" s="20">
        <v>2018</v>
      </c>
      <c r="G2717" s="20">
        <v>3</v>
      </c>
      <c r="H2717" s="20" t="s">
        <v>256</v>
      </c>
      <c r="I2717" s="20" t="s">
        <v>51</v>
      </c>
      <c r="J2717" s="20">
        <v>9</v>
      </c>
      <c r="K2717" s="37">
        <v>79860754</v>
      </c>
      <c r="L2717" s="37">
        <v>17717043</v>
      </c>
      <c r="M2717" s="37">
        <v>15962764</v>
      </c>
      <c r="N2717" s="37">
        <v>15045726</v>
      </c>
      <c r="O2717" s="37">
        <v>150345829</v>
      </c>
      <c r="P2717" s="37">
        <v>298611793</v>
      </c>
      <c r="Q2717" s="37">
        <v>188671230</v>
      </c>
      <c r="R2717" s="37">
        <v>20323996</v>
      </c>
    </row>
    <row r="2718" spans="1:18" ht="13.5" customHeight="1">
      <c r="A2718" s="20">
        <v>2714</v>
      </c>
      <c r="B2718" s="45" t="s">
        <v>298</v>
      </c>
      <c r="C2718" s="44" t="s">
        <v>92</v>
      </c>
      <c r="D2718" s="45" t="s">
        <v>454</v>
      </c>
      <c r="E2718" s="20">
        <v>153</v>
      </c>
      <c r="F2718" s="20">
        <v>2018</v>
      </c>
      <c r="G2718" s="20">
        <v>4</v>
      </c>
      <c r="H2718" s="20" t="s">
        <v>265</v>
      </c>
      <c r="I2718" s="20" t="s">
        <v>46</v>
      </c>
      <c r="J2718" s="20">
        <v>12</v>
      </c>
      <c r="K2718" s="37">
        <v>104162785</v>
      </c>
      <c r="L2718" s="37">
        <v>22402087</v>
      </c>
      <c r="M2718" s="37">
        <v>20626667</v>
      </c>
      <c r="N2718" s="37">
        <v>19371828</v>
      </c>
      <c r="O2718" s="37">
        <v>154565889</v>
      </c>
      <c r="P2718" s="37">
        <v>297139795</v>
      </c>
      <c r="Q2718" s="37">
        <v>191787090</v>
      </c>
      <c r="R2718" s="37">
        <v>20323996</v>
      </c>
    </row>
    <row r="2719" spans="1:18" ht="13.5" customHeight="1">
      <c r="A2719" s="20">
        <v>2715</v>
      </c>
      <c r="B2719" s="45" t="s">
        <v>298</v>
      </c>
      <c r="C2719" s="44" t="s">
        <v>92</v>
      </c>
      <c r="D2719" s="45" t="s">
        <v>454</v>
      </c>
      <c r="E2719" s="20">
        <v>153</v>
      </c>
      <c r="F2719" s="20">
        <v>2019</v>
      </c>
      <c r="G2719" s="20">
        <v>1</v>
      </c>
      <c r="H2719" s="20" t="s">
        <v>277</v>
      </c>
      <c r="I2719" s="20" t="s">
        <v>43</v>
      </c>
      <c r="J2719" s="20">
        <v>3</v>
      </c>
      <c r="K2719" s="37">
        <v>18306090</v>
      </c>
      <c r="L2719" s="37">
        <v>2552584</v>
      </c>
      <c r="M2719" s="37">
        <v>2091826</v>
      </c>
      <c r="N2719" s="37">
        <v>2091837</v>
      </c>
      <c r="O2719" s="37">
        <v>155003847</v>
      </c>
      <c r="P2719" s="37">
        <v>304440941</v>
      </c>
      <c r="Q2719" s="37">
        <v>196996399</v>
      </c>
      <c r="R2719" s="37">
        <v>20323996</v>
      </c>
    </row>
    <row r="2720" spans="1:18" ht="13.5" customHeight="1">
      <c r="A2720" s="20">
        <v>2716</v>
      </c>
      <c r="B2720" s="45" t="s">
        <v>298</v>
      </c>
      <c r="C2720" s="44" t="s">
        <v>92</v>
      </c>
      <c r="D2720" s="45" t="s">
        <v>454</v>
      </c>
      <c r="E2720" s="20">
        <v>153</v>
      </c>
      <c r="F2720" s="20">
        <v>2019</v>
      </c>
      <c r="G2720" s="20">
        <v>2</v>
      </c>
      <c r="H2720" s="20" t="s">
        <v>278</v>
      </c>
      <c r="I2720" s="20" t="s">
        <v>44</v>
      </c>
      <c r="J2720" s="20">
        <v>6</v>
      </c>
      <c r="K2720" s="37">
        <v>37762355</v>
      </c>
      <c r="L2720" s="37">
        <v>5050043</v>
      </c>
      <c r="M2720" s="37">
        <v>4614111</v>
      </c>
      <c r="N2720" s="37">
        <v>3890143</v>
      </c>
      <c r="O2720" s="37">
        <v>154392312</v>
      </c>
      <c r="P2720" s="37">
        <v>307388689</v>
      </c>
      <c r="Q2720" s="37">
        <v>198145841</v>
      </c>
      <c r="R2720" s="37">
        <v>20323996</v>
      </c>
    </row>
    <row r="2721" spans="1:18" ht="13.5" customHeight="1">
      <c r="A2721" s="20">
        <v>2717</v>
      </c>
      <c r="B2721" s="45" t="s">
        <v>298</v>
      </c>
      <c r="C2721" s="44" t="s">
        <v>92</v>
      </c>
      <c r="D2721" s="45" t="s">
        <v>454</v>
      </c>
      <c r="E2721" s="20">
        <v>153</v>
      </c>
      <c r="F2721" s="20">
        <v>2019</v>
      </c>
      <c r="G2721" s="20">
        <v>3</v>
      </c>
      <c r="H2721" s="20" t="s">
        <v>279</v>
      </c>
      <c r="I2721" s="20" t="s">
        <v>51</v>
      </c>
      <c r="J2721" s="20">
        <v>9</v>
      </c>
      <c r="K2721" s="37">
        <v>52278065</v>
      </c>
      <c r="L2721" s="37">
        <v>7356313</v>
      </c>
      <c r="M2721" s="37">
        <v>6743633</v>
      </c>
      <c r="N2721" s="37">
        <v>5995456</v>
      </c>
      <c r="O2721" s="37">
        <v>155379554</v>
      </c>
      <c r="P2721" s="37">
        <v>312954021</v>
      </c>
      <c r="Q2721" s="37">
        <v>201605860</v>
      </c>
      <c r="R2721" s="37">
        <v>201605860</v>
      </c>
    </row>
    <row r="2722" spans="1:18" ht="13.5" customHeight="1">
      <c r="A2722" s="20">
        <v>2718</v>
      </c>
      <c r="B2722" s="45" t="s">
        <v>298</v>
      </c>
      <c r="C2722" s="44" t="s">
        <v>92</v>
      </c>
      <c r="D2722" s="45" t="s">
        <v>454</v>
      </c>
      <c r="E2722" s="20">
        <v>153</v>
      </c>
      <c r="F2722" s="20">
        <v>2019</v>
      </c>
      <c r="G2722" s="20">
        <v>4</v>
      </c>
      <c r="H2722" s="20" t="s">
        <v>281</v>
      </c>
      <c r="I2722" s="20" t="s">
        <v>46</v>
      </c>
      <c r="J2722" s="20">
        <v>12</v>
      </c>
      <c r="K2722" s="37">
        <v>76347289</v>
      </c>
      <c r="L2722" s="37">
        <v>7997015</v>
      </c>
      <c r="M2722" s="37">
        <v>7065113</v>
      </c>
      <c r="N2722" s="37">
        <v>6799569</v>
      </c>
      <c r="O2722" s="37">
        <v>157103342</v>
      </c>
      <c r="P2722" s="37">
        <v>319083140</v>
      </c>
      <c r="Q2722" s="37">
        <v>206930866</v>
      </c>
      <c r="R2722" s="37">
        <v>20323996</v>
      </c>
    </row>
    <row r="2723" spans="1:18" ht="13.5" customHeight="1">
      <c r="A2723" s="20">
        <v>2719</v>
      </c>
      <c r="B2723" s="45" t="s">
        <v>298</v>
      </c>
      <c r="C2723" s="44" t="s">
        <v>92</v>
      </c>
      <c r="D2723" s="45" t="s">
        <v>454</v>
      </c>
      <c r="E2723" s="20">
        <v>153</v>
      </c>
      <c r="F2723" s="46">
        <v>2020</v>
      </c>
      <c r="G2723" s="46">
        <v>1</v>
      </c>
      <c r="H2723" s="47" t="s">
        <v>309</v>
      </c>
      <c r="I2723" s="47" t="s">
        <v>43</v>
      </c>
      <c r="J2723" s="46">
        <v>3</v>
      </c>
      <c r="K2723" s="37">
        <v>15391959</v>
      </c>
      <c r="L2723" s="37">
        <v>137262</v>
      </c>
      <c r="M2723" s="37">
        <v>80790</v>
      </c>
      <c r="N2723" s="37">
        <v>-956736</v>
      </c>
      <c r="O2723" s="37">
        <v>158491056</v>
      </c>
      <c r="P2723" s="37">
        <v>311382145</v>
      </c>
      <c r="Q2723" s="37">
        <v>203600489</v>
      </c>
      <c r="R2723" s="37">
        <v>20323996</v>
      </c>
    </row>
    <row r="2724" spans="1:18" ht="13.5" customHeight="1">
      <c r="A2724" s="20">
        <v>2720</v>
      </c>
      <c r="B2724" s="45" t="s">
        <v>298</v>
      </c>
      <c r="C2724" s="44" t="s">
        <v>92</v>
      </c>
      <c r="D2724" s="45" t="s">
        <v>454</v>
      </c>
      <c r="E2724" s="20">
        <v>153</v>
      </c>
      <c r="F2724" s="46">
        <v>2020</v>
      </c>
      <c r="G2724" s="46">
        <v>2</v>
      </c>
      <c r="H2724" s="47" t="s">
        <v>310</v>
      </c>
      <c r="I2724" s="47" t="s">
        <v>44</v>
      </c>
      <c r="J2724" s="46">
        <v>6</v>
      </c>
      <c r="K2724" s="37">
        <v>34956150</v>
      </c>
      <c r="L2724" s="37">
        <v>929881</v>
      </c>
      <c r="M2724" s="37">
        <v>778197</v>
      </c>
      <c r="N2724" s="37">
        <v>343973</v>
      </c>
      <c r="O2724" s="37">
        <v>157803167</v>
      </c>
      <c r="P2724" s="37">
        <v>301796435</v>
      </c>
      <c r="Q2724" s="37">
        <v>190770926</v>
      </c>
      <c r="R2724" s="37">
        <v>20323996</v>
      </c>
    </row>
    <row r="2725" spans="1:18" ht="13.5" customHeight="1">
      <c r="A2725" s="20">
        <v>2721</v>
      </c>
      <c r="B2725" s="45" t="s">
        <v>298</v>
      </c>
      <c r="C2725" s="44" t="s">
        <v>92</v>
      </c>
      <c r="D2725" s="45" t="s">
        <v>454</v>
      </c>
      <c r="E2725" s="20">
        <v>153</v>
      </c>
      <c r="F2725" s="46">
        <v>2020</v>
      </c>
      <c r="G2725" s="46">
        <v>3</v>
      </c>
      <c r="H2725" s="47" t="s">
        <v>311</v>
      </c>
      <c r="I2725" s="47" t="s">
        <v>51</v>
      </c>
      <c r="J2725" s="46">
        <v>9</v>
      </c>
      <c r="K2725" s="37">
        <v>54378464</v>
      </c>
      <c r="L2725" s="37">
        <v>2019544</v>
      </c>
      <c r="M2725" s="37">
        <v>1746116</v>
      </c>
      <c r="N2725" s="37">
        <v>1288047</v>
      </c>
      <c r="O2725" s="37">
        <v>157092504</v>
      </c>
      <c r="P2725" s="37">
        <v>306224489</v>
      </c>
      <c r="Q2725" s="37">
        <v>194254906</v>
      </c>
      <c r="R2725" s="37">
        <v>22500000</v>
      </c>
    </row>
    <row r="2726" spans="1:18" ht="13.5" customHeight="1">
      <c r="A2726" s="20">
        <v>2722</v>
      </c>
      <c r="B2726" s="45" t="s">
        <v>188</v>
      </c>
      <c r="C2726" s="44" t="s">
        <v>93</v>
      </c>
      <c r="D2726" s="45" t="s">
        <v>455</v>
      </c>
      <c r="E2726" s="20">
        <v>154</v>
      </c>
      <c r="F2726" s="20">
        <v>2015</v>
      </c>
      <c r="G2726" s="20">
        <v>1</v>
      </c>
      <c r="H2726" s="20" t="s">
        <v>202</v>
      </c>
      <c r="I2726" s="20" t="s">
        <v>44</v>
      </c>
      <c r="J2726" s="20">
        <v>3</v>
      </c>
      <c r="K2726" s="35">
        <v>143631</v>
      </c>
      <c r="L2726" s="35">
        <v>6637</v>
      </c>
      <c r="M2726" s="35">
        <v>5202</v>
      </c>
      <c r="N2726" s="35"/>
      <c r="O2726" s="35">
        <v>1047300</v>
      </c>
      <c r="P2726" s="35">
        <v>1778766</v>
      </c>
      <c r="Q2726" s="35">
        <v>229367</v>
      </c>
      <c r="R2726" s="35">
        <v>247477</v>
      </c>
    </row>
    <row r="2727" spans="1:18" ht="13.5" customHeight="1">
      <c r="A2727" s="20">
        <v>2723</v>
      </c>
      <c r="B2727" s="45" t="s">
        <v>188</v>
      </c>
      <c r="C2727" s="44" t="s">
        <v>93</v>
      </c>
      <c r="D2727" s="45" t="s">
        <v>455</v>
      </c>
      <c r="E2727" s="20">
        <v>154</v>
      </c>
      <c r="F2727" s="20">
        <v>2015</v>
      </c>
      <c r="G2727" s="20">
        <v>2</v>
      </c>
      <c r="H2727" s="20" t="s">
        <v>203</v>
      </c>
      <c r="I2727" s="20" t="s">
        <v>51</v>
      </c>
      <c r="J2727" s="20">
        <v>6</v>
      </c>
      <c r="K2727" s="35">
        <v>330298</v>
      </c>
      <c r="L2727" s="35">
        <v>8541</v>
      </c>
      <c r="M2727" s="35">
        <v>5979</v>
      </c>
      <c r="N2727" s="35"/>
      <c r="O2727" s="35">
        <v>1005549</v>
      </c>
      <c r="P2727" s="35">
        <v>1804162</v>
      </c>
      <c r="Q2727" s="35">
        <v>671160</v>
      </c>
      <c r="R2727" s="35">
        <v>247477</v>
      </c>
    </row>
    <row r="2728" spans="1:18" ht="13.5" customHeight="1">
      <c r="A2728" s="20">
        <v>2724</v>
      </c>
      <c r="B2728" s="45" t="s">
        <v>188</v>
      </c>
      <c r="C2728" s="44" t="s">
        <v>93</v>
      </c>
      <c r="D2728" s="45" t="s">
        <v>455</v>
      </c>
      <c r="E2728" s="20">
        <v>154</v>
      </c>
      <c r="F2728" s="20">
        <v>2015</v>
      </c>
      <c r="G2728" s="20">
        <v>3</v>
      </c>
      <c r="H2728" s="20" t="s">
        <v>204</v>
      </c>
      <c r="I2728" s="20" t="s">
        <v>46</v>
      </c>
      <c r="J2728" s="20">
        <v>9</v>
      </c>
      <c r="K2728" s="35">
        <v>532948</v>
      </c>
      <c r="L2728" s="35">
        <v>8288</v>
      </c>
      <c r="M2728" s="35">
        <v>2606</v>
      </c>
      <c r="N2728" s="35"/>
      <c r="O2728" s="35">
        <v>982695</v>
      </c>
      <c r="P2728" s="35">
        <v>1877556</v>
      </c>
      <c r="Q2728" s="35">
        <v>767725</v>
      </c>
      <c r="R2728" s="35">
        <v>247477</v>
      </c>
    </row>
    <row r="2729" spans="1:18" ht="13.5" customHeight="1">
      <c r="A2729" s="20">
        <v>2725</v>
      </c>
      <c r="B2729" s="45" t="s">
        <v>188</v>
      </c>
      <c r="C2729" s="44" t="s">
        <v>93</v>
      </c>
      <c r="D2729" s="45" t="s">
        <v>455</v>
      </c>
      <c r="E2729" s="20">
        <v>154</v>
      </c>
      <c r="F2729" s="20">
        <v>2015</v>
      </c>
      <c r="G2729" s="20">
        <v>4</v>
      </c>
      <c r="H2729" s="20" t="s">
        <v>205</v>
      </c>
      <c r="I2729" s="20" t="s">
        <v>43</v>
      </c>
      <c r="J2729" s="20">
        <v>12</v>
      </c>
      <c r="K2729" s="35">
        <v>777092</v>
      </c>
      <c r="L2729" s="35">
        <v>53915</v>
      </c>
      <c r="M2729" s="35">
        <v>40759</v>
      </c>
      <c r="N2729" s="35"/>
      <c r="O2729" s="35">
        <v>1066209</v>
      </c>
      <c r="P2729" s="35">
        <v>1805146</v>
      </c>
      <c r="Q2729" s="35">
        <v>678123</v>
      </c>
      <c r="R2729" s="35">
        <v>247477</v>
      </c>
    </row>
    <row r="2730" spans="1:18" ht="13.5" customHeight="1">
      <c r="A2730" s="20">
        <v>2726</v>
      </c>
      <c r="B2730" s="45" t="s">
        <v>188</v>
      </c>
      <c r="C2730" s="44" t="s">
        <v>93</v>
      </c>
      <c r="D2730" s="45" t="s">
        <v>455</v>
      </c>
      <c r="E2730" s="20">
        <v>154</v>
      </c>
      <c r="F2730" s="20">
        <v>2016</v>
      </c>
      <c r="G2730" s="20">
        <v>1</v>
      </c>
      <c r="H2730" s="20" t="s">
        <v>206</v>
      </c>
      <c r="I2730" s="20" t="s">
        <v>44</v>
      </c>
      <c r="J2730" s="20">
        <v>3</v>
      </c>
      <c r="K2730" s="35">
        <v>101518</v>
      </c>
      <c r="L2730" s="35">
        <v>-657</v>
      </c>
      <c r="M2730" s="35">
        <v>-1655</v>
      </c>
      <c r="N2730" s="35"/>
      <c r="O2730" s="35">
        <v>996727</v>
      </c>
      <c r="P2730" s="35">
        <v>1892239</v>
      </c>
      <c r="Q2730" s="35">
        <v>352958</v>
      </c>
      <c r="R2730" s="35">
        <v>247477</v>
      </c>
    </row>
    <row r="2731" spans="1:18" ht="13.5" customHeight="1">
      <c r="A2731" s="20">
        <v>2727</v>
      </c>
      <c r="B2731" s="45" t="s">
        <v>188</v>
      </c>
      <c r="C2731" s="44" t="s">
        <v>93</v>
      </c>
      <c r="D2731" s="45" t="s">
        <v>455</v>
      </c>
      <c r="E2731" s="20">
        <v>154</v>
      </c>
      <c r="F2731" s="20">
        <v>2016</v>
      </c>
      <c r="G2731" s="20">
        <v>2</v>
      </c>
      <c r="H2731" s="20" t="s">
        <v>207</v>
      </c>
      <c r="I2731" s="20" t="s">
        <v>51</v>
      </c>
      <c r="J2731" s="20">
        <v>6</v>
      </c>
      <c r="K2731" s="35">
        <v>216807</v>
      </c>
      <c r="L2731" s="35">
        <v>-9978</v>
      </c>
      <c r="M2731" s="35">
        <v>-12148</v>
      </c>
      <c r="N2731" s="35"/>
      <c r="O2731" s="35">
        <v>992023</v>
      </c>
      <c r="P2731" s="35">
        <v>1896623</v>
      </c>
      <c r="Q2731" s="35">
        <v>773883</v>
      </c>
      <c r="R2731" s="35">
        <v>247477</v>
      </c>
    </row>
    <row r="2732" spans="1:18" ht="13.5" customHeight="1">
      <c r="A2732" s="20">
        <v>2728</v>
      </c>
      <c r="B2732" s="45" t="s">
        <v>188</v>
      </c>
      <c r="C2732" s="44" t="s">
        <v>93</v>
      </c>
      <c r="D2732" s="45" t="s">
        <v>455</v>
      </c>
      <c r="E2732" s="20">
        <v>154</v>
      </c>
      <c r="F2732" s="20">
        <v>2016</v>
      </c>
      <c r="G2732" s="20">
        <v>3</v>
      </c>
      <c r="H2732" s="20" t="s">
        <v>208</v>
      </c>
      <c r="I2732" s="20" t="s">
        <v>46</v>
      </c>
      <c r="J2732" s="20">
        <v>9</v>
      </c>
      <c r="K2732" s="35">
        <v>354238</v>
      </c>
      <c r="L2732" s="35">
        <v>-12578</v>
      </c>
      <c r="M2732" s="35">
        <v>-16123</v>
      </c>
      <c r="N2732" s="35"/>
      <c r="O2732" s="35">
        <v>965714</v>
      </c>
      <c r="P2732" s="35">
        <v>1838622</v>
      </c>
      <c r="Q2732" s="35">
        <v>733239</v>
      </c>
      <c r="R2732" s="35">
        <v>247477</v>
      </c>
    </row>
    <row r="2733" spans="1:18" ht="13.5" customHeight="1">
      <c r="A2733" s="20">
        <v>2729</v>
      </c>
      <c r="B2733" s="45" t="s">
        <v>188</v>
      </c>
      <c r="C2733" s="44" t="s">
        <v>93</v>
      </c>
      <c r="D2733" s="45" t="s">
        <v>455</v>
      </c>
      <c r="E2733" s="20">
        <v>154</v>
      </c>
      <c r="F2733" s="20">
        <v>2016</v>
      </c>
      <c r="G2733" s="20">
        <v>4</v>
      </c>
      <c r="H2733" s="20" t="s">
        <v>209</v>
      </c>
      <c r="I2733" s="20" t="s">
        <v>43</v>
      </c>
      <c r="J2733" s="20">
        <v>12</v>
      </c>
      <c r="K2733" s="35">
        <v>806432</v>
      </c>
      <c r="L2733" s="35">
        <v>36884</v>
      </c>
      <c r="M2733" s="35">
        <v>27663</v>
      </c>
      <c r="N2733" s="35"/>
      <c r="O2733" s="35">
        <v>1022362</v>
      </c>
      <c r="P2733" s="35">
        <v>1927994</v>
      </c>
      <c r="Q2733" s="35">
        <v>793105</v>
      </c>
      <c r="R2733" s="35">
        <v>247477</v>
      </c>
    </row>
    <row r="2734" spans="1:18" ht="13.5" customHeight="1">
      <c r="A2734" s="20">
        <v>2730</v>
      </c>
      <c r="B2734" s="45" t="s">
        <v>188</v>
      </c>
      <c r="C2734" s="44" t="s">
        <v>93</v>
      </c>
      <c r="D2734" s="45" t="s">
        <v>455</v>
      </c>
      <c r="E2734" s="20">
        <v>154</v>
      </c>
      <c r="F2734" s="20">
        <v>2017</v>
      </c>
      <c r="G2734" s="20">
        <v>2</v>
      </c>
      <c r="H2734" s="20" t="s">
        <v>212</v>
      </c>
      <c r="I2734" s="20" t="s">
        <v>44</v>
      </c>
      <c r="J2734" s="20">
        <v>6</v>
      </c>
      <c r="K2734" s="35">
        <v>352200</v>
      </c>
      <c r="L2734" s="35">
        <v>9837</v>
      </c>
      <c r="M2734" s="35">
        <v>6237</v>
      </c>
      <c r="N2734" s="35"/>
      <c r="O2734" s="35">
        <v>898663</v>
      </c>
      <c r="P2734" s="35">
        <v>1746509</v>
      </c>
      <c r="Q2734" s="35">
        <v>187379</v>
      </c>
      <c r="R2734" s="35">
        <v>247477</v>
      </c>
    </row>
    <row r="2735" spans="1:18" ht="13.5" customHeight="1">
      <c r="A2735" s="20">
        <v>2731</v>
      </c>
      <c r="B2735" s="45" t="s">
        <v>188</v>
      </c>
      <c r="C2735" s="44" t="s">
        <v>93</v>
      </c>
      <c r="D2735" s="45" t="s">
        <v>455</v>
      </c>
      <c r="E2735" s="20">
        <v>154</v>
      </c>
      <c r="F2735" s="20">
        <v>2017</v>
      </c>
      <c r="G2735" s="20">
        <v>3</v>
      </c>
      <c r="H2735" s="20" t="s">
        <v>213</v>
      </c>
      <c r="I2735" s="20" t="s">
        <v>46</v>
      </c>
      <c r="J2735" s="20">
        <v>9</v>
      </c>
      <c r="K2735" s="35">
        <v>494769</v>
      </c>
      <c r="L2735" s="35">
        <v>10255</v>
      </c>
      <c r="M2735" s="35">
        <v>5305</v>
      </c>
      <c r="N2735" s="35"/>
      <c r="O2735" s="35">
        <v>877636</v>
      </c>
      <c r="P2735" s="35">
        <v>1786334</v>
      </c>
      <c r="Q2735" s="35">
        <v>242685</v>
      </c>
      <c r="R2735" s="35">
        <v>247477</v>
      </c>
    </row>
    <row r="2736" spans="1:18" ht="13.5" customHeight="1">
      <c r="A2736" s="20">
        <v>2732</v>
      </c>
      <c r="B2736" s="45" t="s">
        <v>188</v>
      </c>
      <c r="C2736" s="44" t="s">
        <v>93</v>
      </c>
      <c r="D2736" s="45" t="s">
        <v>455</v>
      </c>
      <c r="E2736" s="20">
        <v>154</v>
      </c>
      <c r="F2736" s="20">
        <v>2017</v>
      </c>
      <c r="G2736" s="20">
        <v>4</v>
      </c>
      <c r="H2736" s="20" t="s">
        <v>211</v>
      </c>
      <c r="I2736" s="20" t="s">
        <v>43</v>
      </c>
      <c r="J2736" s="20">
        <v>12</v>
      </c>
      <c r="K2736" s="35">
        <v>601722</v>
      </c>
      <c r="L2736" s="35">
        <v>15589</v>
      </c>
      <c r="M2736" s="35">
        <v>10239</v>
      </c>
      <c r="N2736" s="35"/>
      <c r="O2736" s="35">
        <v>945492</v>
      </c>
      <c r="P2736" s="35">
        <v>1878076</v>
      </c>
      <c r="Q2736" s="35">
        <v>1878076</v>
      </c>
      <c r="R2736" s="35">
        <v>247477</v>
      </c>
    </row>
    <row r="2737" spans="1:18" ht="13.5" customHeight="1">
      <c r="A2737" s="20">
        <v>2733</v>
      </c>
      <c r="B2737" s="45" t="s">
        <v>188</v>
      </c>
      <c r="C2737" s="21" t="s">
        <v>93</v>
      </c>
      <c r="D2737" s="45" t="s">
        <v>455</v>
      </c>
      <c r="E2737" s="20">
        <v>154</v>
      </c>
      <c r="F2737" s="20">
        <v>2018</v>
      </c>
      <c r="G2737" s="20">
        <v>2</v>
      </c>
      <c r="H2737" s="20" t="s">
        <v>264</v>
      </c>
      <c r="I2737" s="20" t="s">
        <v>44</v>
      </c>
      <c r="J2737" s="20">
        <v>6</v>
      </c>
      <c r="K2737" s="37">
        <v>139730</v>
      </c>
      <c r="L2737" s="37">
        <v>1155</v>
      </c>
      <c r="M2737" s="37">
        <v>529</v>
      </c>
      <c r="N2737" s="37"/>
      <c r="O2737" s="37">
        <v>830247</v>
      </c>
      <c r="P2737" s="37">
        <v>1736381</v>
      </c>
      <c r="Q2737" s="37">
        <v>174356</v>
      </c>
      <c r="R2737" s="37">
        <v>247477</v>
      </c>
    </row>
    <row r="2738" spans="1:18" ht="13.5" customHeight="1">
      <c r="A2738" s="20">
        <v>2734</v>
      </c>
      <c r="B2738" s="45" t="s">
        <v>188</v>
      </c>
      <c r="C2738" s="21" t="s">
        <v>93</v>
      </c>
      <c r="D2738" s="45" t="s">
        <v>455</v>
      </c>
      <c r="E2738" s="20">
        <v>154</v>
      </c>
      <c r="F2738" s="20">
        <v>2018</v>
      </c>
      <c r="G2738" s="20">
        <v>3</v>
      </c>
      <c r="H2738" s="20" t="s">
        <v>256</v>
      </c>
      <c r="I2738" s="20" t="s">
        <v>46</v>
      </c>
      <c r="J2738" s="20">
        <v>9</v>
      </c>
      <c r="K2738" s="37">
        <v>546290</v>
      </c>
      <c r="L2738" s="37">
        <v>22757</v>
      </c>
      <c r="M2738" s="37">
        <v>16007</v>
      </c>
      <c r="N2738" s="37"/>
      <c r="O2738" s="37">
        <v>797040</v>
      </c>
      <c r="P2738" s="37">
        <v>1707991</v>
      </c>
      <c r="Q2738" s="37">
        <v>203336</v>
      </c>
      <c r="R2738" s="37">
        <v>247477</v>
      </c>
    </row>
    <row r="2739" spans="1:18" ht="13.5" customHeight="1">
      <c r="A2739" s="20">
        <v>2735</v>
      </c>
      <c r="B2739" s="45" t="s">
        <v>188</v>
      </c>
      <c r="C2739" s="21" t="s">
        <v>93</v>
      </c>
      <c r="D2739" s="45" t="s">
        <v>455</v>
      </c>
      <c r="E2739" s="20">
        <v>154</v>
      </c>
      <c r="F2739" s="20">
        <v>2019</v>
      </c>
      <c r="G2739" s="20">
        <v>1</v>
      </c>
      <c r="H2739" s="20" t="s">
        <v>277</v>
      </c>
      <c r="I2739" s="20" t="s">
        <v>44</v>
      </c>
      <c r="J2739" s="20">
        <v>3</v>
      </c>
      <c r="K2739" s="37">
        <v>347348</v>
      </c>
      <c r="L2739" s="37">
        <v>16799</v>
      </c>
      <c r="M2739" s="37">
        <v>11759</v>
      </c>
      <c r="N2739" s="37"/>
      <c r="O2739" s="37">
        <v>721079</v>
      </c>
      <c r="P2739" s="37">
        <v>1720890</v>
      </c>
      <c r="Q2739" s="37">
        <v>210783</v>
      </c>
      <c r="R2739" s="37">
        <v>247477</v>
      </c>
    </row>
    <row r="2740" spans="1:18" ht="13.5" customHeight="1">
      <c r="A2740" s="20">
        <v>2736</v>
      </c>
      <c r="B2740" s="45" t="s">
        <v>188</v>
      </c>
      <c r="C2740" s="21" t="s">
        <v>93</v>
      </c>
      <c r="D2740" s="45" t="s">
        <v>455</v>
      </c>
      <c r="E2740" s="20">
        <v>154</v>
      </c>
      <c r="F2740" s="20">
        <v>2019</v>
      </c>
      <c r="G2740" s="20">
        <v>2</v>
      </c>
      <c r="H2740" s="20" t="s">
        <v>278</v>
      </c>
      <c r="I2740" s="20" t="s">
        <v>51</v>
      </c>
      <c r="J2740" s="20">
        <v>6</v>
      </c>
      <c r="K2740" s="37">
        <v>347348</v>
      </c>
      <c r="L2740" s="37">
        <v>16799</v>
      </c>
      <c r="M2740" s="37">
        <v>11759</v>
      </c>
      <c r="N2740" s="37"/>
      <c r="O2740" s="37">
        <v>721079</v>
      </c>
      <c r="P2740" s="37">
        <v>1720890</v>
      </c>
      <c r="Q2740" s="37">
        <v>210783</v>
      </c>
      <c r="R2740" s="37">
        <v>247477</v>
      </c>
    </row>
    <row r="2741" spans="1:18" ht="13.5" customHeight="1">
      <c r="A2741" s="20">
        <v>2737</v>
      </c>
      <c r="B2741" s="45" t="s">
        <v>188</v>
      </c>
      <c r="C2741" s="21" t="s">
        <v>93</v>
      </c>
      <c r="D2741" s="45" t="s">
        <v>455</v>
      </c>
      <c r="E2741" s="20">
        <v>154</v>
      </c>
      <c r="F2741" s="20">
        <v>2019</v>
      </c>
      <c r="G2741" s="20">
        <v>3</v>
      </c>
      <c r="H2741" s="20" t="s">
        <v>279</v>
      </c>
      <c r="I2741" s="20" t="s">
        <v>46</v>
      </c>
      <c r="J2741" s="20">
        <v>9</v>
      </c>
      <c r="K2741" s="37">
        <v>1010817</v>
      </c>
      <c r="L2741" s="37">
        <v>35481</v>
      </c>
      <c r="M2741" s="37">
        <v>24997</v>
      </c>
      <c r="N2741" s="37">
        <v>24997</v>
      </c>
      <c r="O2741" s="37">
        <v>693781</v>
      </c>
      <c r="P2741" s="37">
        <v>1763226</v>
      </c>
      <c r="Q2741" s="37">
        <v>280961</v>
      </c>
      <c r="R2741" s="37">
        <v>247447</v>
      </c>
    </row>
    <row r="2742" spans="1:18" ht="13.5" customHeight="1">
      <c r="A2742" s="20">
        <v>2738</v>
      </c>
      <c r="B2742" s="45" t="s">
        <v>188</v>
      </c>
      <c r="C2742" s="21" t="s">
        <v>93</v>
      </c>
      <c r="D2742" s="45" t="s">
        <v>455</v>
      </c>
      <c r="E2742" s="20">
        <v>154</v>
      </c>
      <c r="F2742" s="20">
        <v>2019</v>
      </c>
      <c r="G2742" s="20">
        <v>4</v>
      </c>
      <c r="H2742" s="20" t="s">
        <v>281</v>
      </c>
      <c r="I2742" s="20" t="s">
        <v>43</v>
      </c>
      <c r="J2742" s="20">
        <v>12</v>
      </c>
      <c r="K2742" s="37">
        <v>784795</v>
      </c>
      <c r="L2742" s="37">
        <v>35293</v>
      </c>
      <c r="M2742" s="37">
        <v>27613</v>
      </c>
      <c r="N2742" s="37"/>
      <c r="O2742" s="37">
        <v>738051</v>
      </c>
      <c r="P2742" s="37">
        <v>1745958</v>
      </c>
      <c r="Q2742" s="37">
        <v>1745959</v>
      </c>
      <c r="R2742" s="37">
        <v>247477</v>
      </c>
    </row>
    <row r="2743" spans="1:18" ht="13.5" customHeight="1">
      <c r="A2743" s="20">
        <v>2739</v>
      </c>
      <c r="B2743" s="45" t="s">
        <v>188</v>
      </c>
      <c r="C2743" s="21" t="s">
        <v>93</v>
      </c>
      <c r="D2743" s="45" t="s">
        <v>455</v>
      </c>
      <c r="E2743" s="20">
        <v>154</v>
      </c>
      <c r="F2743" s="46">
        <v>2020</v>
      </c>
      <c r="G2743" s="46">
        <v>1</v>
      </c>
      <c r="H2743" s="47" t="s">
        <v>309</v>
      </c>
      <c r="I2743" s="47" t="s">
        <v>44</v>
      </c>
      <c r="J2743" s="46">
        <v>3</v>
      </c>
      <c r="K2743" s="37">
        <v>12423500</v>
      </c>
      <c r="L2743" s="37">
        <v>-57341</v>
      </c>
      <c r="M2743" s="37">
        <v>-59826</v>
      </c>
      <c r="N2743" s="37"/>
      <c r="O2743" s="37">
        <v>817309</v>
      </c>
      <c r="P2743" s="37">
        <v>1914342</v>
      </c>
      <c r="Q2743" s="37">
        <v>791319</v>
      </c>
      <c r="R2743" s="37">
        <v>247477</v>
      </c>
    </row>
    <row r="2744" spans="1:18" ht="13.5" customHeight="1">
      <c r="A2744" s="20">
        <v>2740</v>
      </c>
      <c r="B2744" s="45" t="s">
        <v>298</v>
      </c>
      <c r="C2744" s="44" t="s">
        <v>109</v>
      </c>
      <c r="D2744" s="45" t="s">
        <v>456</v>
      </c>
      <c r="E2744" s="20">
        <v>155</v>
      </c>
      <c r="F2744" s="20">
        <v>2015</v>
      </c>
      <c r="G2744" s="20">
        <v>1</v>
      </c>
      <c r="H2744" s="20" t="s">
        <v>202</v>
      </c>
      <c r="I2744" s="20" t="s">
        <v>43</v>
      </c>
      <c r="J2744" s="20">
        <v>3</v>
      </c>
      <c r="K2744" s="35">
        <v>17729417</v>
      </c>
      <c r="L2744" s="35">
        <v>2296182</v>
      </c>
      <c r="M2744" s="35">
        <v>1676213</v>
      </c>
      <c r="N2744" s="35">
        <v>1680405</v>
      </c>
      <c r="O2744" s="35">
        <v>36417576</v>
      </c>
      <c r="P2744" s="35">
        <v>133282855</v>
      </c>
      <c r="Q2744" s="35">
        <v>57323446</v>
      </c>
      <c r="R2744" s="35">
        <v>960432</v>
      </c>
    </row>
    <row r="2745" spans="1:18" ht="13.5" customHeight="1">
      <c r="A2745" s="20">
        <v>2741</v>
      </c>
      <c r="B2745" s="45" t="s">
        <v>298</v>
      </c>
      <c r="C2745" s="44" t="s">
        <v>109</v>
      </c>
      <c r="D2745" s="45" t="s">
        <v>456</v>
      </c>
      <c r="E2745" s="20">
        <v>155</v>
      </c>
      <c r="F2745" s="20">
        <v>2015</v>
      </c>
      <c r="G2745" s="20">
        <v>2</v>
      </c>
      <c r="H2745" s="20" t="s">
        <v>203</v>
      </c>
      <c r="I2745" s="20" t="s">
        <v>44</v>
      </c>
      <c r="J2745" s="20">
        <v>6</v>
      </c>
      <c r="K2745" s="35">
        <v>37707568</v>
      </c>
      <c r="L2745" s="35">
        <v>4235676</v>
      </c>
      <c r="M2745" s="35">
        <v>3125121</v>
      </c>
      <c r="N2745" s="35">
        <v>3125120</v>
      </c>
      <c r="O2745" s="35">
        <v>36466371</v>
      </c>
      <c r="P2745" s="35">
        <v>134327324</v>
      </c>
      <c r="Q2745" s="35">
        <v>59825346</v>
      </c>
      <c r="R2745" s="35">
        <v>960432</v>
      </c>
    </row>
    <row r="2746" spans="1:18" ht="13.5" customHeight="1">
      <c r="A2746" s="20">
        <v>2742</v>
      </c>
      <c r="B2746" s="45" t="s">
        <v>298</v>
      </c>
      <c r="C2746" s="44" t="s">
        <v>109</v>
      </c>
      <c r="D2746" s="45" t="s">
        <v>456</v>
      </c>
      <c r="E2746" s="20">
        <v>155</v>
      </c>
      <c r="F2746" s="20">
        <v>2015</v>
      </c>
      <c r="G2746" s="20">
        <v>3</v>
      </c>
      <c r="H2746" s="20" t="s">
        <v>204</v>
      </c>
      <c r="I2746" s="20" t="s">
        <v>51</v>
      </c>
      <c r="J2746" s="20">
        <v>9</v>
      </c>
      <c r="K2746" s="35">
        <v>55073889</v>
      </c>
      <c r="L2746" s="35">
        <v>4949836</v>
      </c>
      <c r="M2746" s="35">
        <v>3049892</v>
      </c>
      <c r="N2746" s="35">
        <v>3049892</v>
      </c>
      <c r="O2746" s="35">
        <v>35827546</v>
      </c>
      <c r="P2746" s="35">
        <v>126519514</v>
      </c>
      <c r="Q2746" s="35">
        <v>56729732</v>
      </c>
      <c r="R2746" s="35">
        <v>960432</v>
      </c>
    </row>
    <row r="2747" spans="1:18" ht="13.5" customHeight="1">
      <c r="A2747" s="20">
        <v>2743</v>
      </c>
      <c r="B2747" s="45" t="s">
        <v>298</v>
      </c>
      <c r="C2747" s="44" t="s">
        <v>109</v>
      </c>
      <c r="D2747" s="45" t="s">
        <v>456</v>
      </c>
      <c r="E2747" s="20">
        <v>155</v>
      </c>
      <c r="F2747" s="20">
        <v>2015</v>
      </c>
      <c r="G2747" s="20">
        <v>4</v>
      </c>
      <c r="H2747" s="20" t="s">
        <v>205</v>
      </c>
      <c r="I2747" s="20" t="s">
        <v>46</v>
      </c>
      <c r="J2747" s="20">
        <v>12</v>
      </c>
      <c r="K2747" s="35">
        <v>73771244</v>
      </c>
      <c r="L2747" s="35">
        <v>7733077</v>
      </c>
      <c r="M2747" s="35">
        <v>5162738</v>
      </c>
      <c r="N2747" s="35">
        <v>5159734</v>
      </c>
      <c r="O2747" s="35">
        <v>36100036</v>
      </c>
      <c r="P2747" s="35">
        <v>128655328</v>
      </c>
      <c r="Q2747" s="35">
        <v>54513304</v>
      </c>
      <c r="R2747" s="35">
        <v>960432</v>
      </c>
    </row>
    <row r="2748" spans="1:18" ht="13.5" customHeight="1">
      <c r="A2748" s="20">
        <v>2744</v>
      </c>
      <c r="B2748" s="45" t="s">
        <v>298</v>
      </c>
      <c r="C2748" s="44" t="s">
        <v>109</v>
      </c>
      <c r="D2748" s="45" t="s">
        <v>456</v>
      </c>
      <c r="E2748" s="20">
        <v>155</v>
      </c>
      <c r="F2748" s="20">
        <v>2016</v>
      </c>
      <c r="G2748" s="20">
        <v>1</v>
      </c>
      <c r="H2748" s="20" t="s">
        <v>206</v>
      </c>
      <c r="I2748" s="20" t="s">
        <v>43</v>
      </c>
      <c r="J2748" s="20">
        <v>3</v>
      </c>
      <c r="K2748" s="35">
        <v>17665099</v>
      </c>
      <c r="L2748" s="35">
        <v>1763398</v>
      </c>
      <c r="M2748" s="35">
        <v>1316690</v>
      </c>
      <c r="N2748" s="35">
        <v>1316690</v>
      </c>
      <c r="O2748" s="35">
        <v>35053753</v>
      </c>
      <c r="P2748" s="35">
        <v>134255510</v>
      </c>
      <c r="Q2748" s="35">
        <v>58796796</v>
      </c>
      <c r="R2748" s="35">
        <v>960432</v>
      </c>
    </row>
    <row r="2749" spans="1:18" ht="13.5" customHeight="1">
      <c r="A2749" s="20">
        <v>2745</v>
      </c>
      <c r="B2749" s="45" t="s">
        <v>298</v>
      </c>
      <c r="C2749" s="44" t="s">
        <v>109</v>
      </c>
      <c r="D2749" s="45" t="s">
        <v>456</v>
      </c>
      <c r="E2749" s="20">
        <v>155</v>
      </c>
      <c r="F2749" s="20">
        <v>2016</v>
      </c>
      <c r="G2749" s="20">
        <v>2</v>
      </c>
      <c r="H2749" s="20" t="s">
        <v>207</v>
      </c>
      <c r="I2749" s="20" t="s">
        <v>44</v>
      </c>
      <c r="J2749" s="20">
        <v>6</v>
      </c>
      <c r="K2749" s="35">
        <v>36802958</v>
      </c>
      <c r="L2749" s="35">
        <v>3933269</v>
      </c>
      <c r="M2749" s="35">
        <v>2627127</v>
      </c>
      <c r="N2749" s="35">
        <v>2627127</v>
      </c>
      <c r="O2749" s="35">
        <v>35410543</v>
      </c>
      <c r="P2749" s="35">
        <v>131920614</v>
      </c>
      <c r="Q2749" s="35">
        <v>58091012</v>
      </c>
      <c r="R2749" s="35">
        <v>960432</v>
      </c>
    </row>
    <row r="2750" spans="1:18" ht="13.5" customHeight="1">
      <c r="A2750" s="20">
        <v>2746</v>
      </c>
      <c r="B2750" s="45" t="s">
        <v>298</v>
      </c>
      <c r="C2750" s="44" t="s">
        <v>109</v>
      </c>
      <c r="D2750" s="45" t="s">
        <v>456</v>
      </c>
      <c r="E2750" s="20">
        <v>155</v>
      </c>
      <c r="F2750" s="20">
        <v>2016</v>
      </c>
      <c r="G2750" s="20">
        <v>3</v>
      </c>
      <c r="H2750" s="20" t="s">
        <v>208</v>
      </c>
      <c r="I2750" s="20" t="s">
        <v>51</v>
      </c>
      <c r="J2750" s="20">
        <v>9</v>
      </c>
      <c r="K2750" s="35">
        <v>56790089</v>
      </c>
      <c r="L2750" s="35">
        <v>6706115</v>
      </c>
      <c r="M2750" s="35">
        <v>4342410</v>
      </c>
      <c r="N2750" s="35">
        <v>4342410</v>
      </c>
      <c r="O2750" s="35">
        <v>35092776</v>
      </c>
      <c r="P2750" s="35">
        <v>134675473</v>
      </c>
      <c r="Q2750" s="35">
        <v>59131003</v>
      </c>
      <c r="R2750" s="35">
        <v>960432</v>
      </c>
    </row>
    <row r="2751" spans="1:18" ht="13.5" customHeight="1">
      <c r="A2751" s="20">
        <v>2747</v>
      </c>
      <c r="B2751" s="45" t="s">
        <v>298</v>
      </c>
      <c r="C2751" s="44" t="s">
        <v>109</v>
      </c>
      <c r="D2751" s="45" t="s">
        <v>456</v>
      </c>
      <c r="E2751" s="20">
        <v>155</v>
      </c>
      <c r="F2751" s="20">
        <v>2016</v>
      </c>
      <c r="G2751" s="20">
        <v>4</v>
      </c>
      <c r="H2751" s="20" t="s">
        <v>209</v>
      </c>
      <c r="I2751" s="20" t="s">
        <v>46</v>
      </c>
      <c r="J2751" s="20">
        <v>12</v>
      </c>
      <c r="K2751" s="35" t="s">
        <v>285</v>
      </c>
      <c r="L2751" s="35">
        <v>8368087</v>
      </c>
      <c r="M2751" s="35">
        <v>5666538</v>
      </c>
      <c r="N2751" s="35">
        <v>5666426</v>
      </c>
      <c r="O2751" s="35">
        <v>35270673</v>
      </c>
      <c r="P2751" s="35">
        <v>138229559</v>
      </c>
      <c r="Q2751" s="35">
        <v>61764019</v>
      </c>
      <c r="R2751" s="35">
        <v>960432</v>
      </c>
    </row>
    <row r="2752" spans="1:18" ht="13.5" customHeight="1">
      <c r="A2752" s="20">
        <v>2748</v>
      </c>
      <c r="B2752" s="45" t="s">
        <v>298</v>
      </c>
      <c r="C2752" s="44" t="s">
        <v>109</v>
      </c>
      <c r="D2752" s="45" t="s">
        <v>456</v>
      </c>
      <c r="E2752" s="20">
        <v>155</v>
      </c>
      <c r="F2752" s="20">
        <v>2017</v>
      </c>
      <c r="G2752" s="20">
        <v>1</v>
      </c>
      <c r="H2752" s="20" t="s">
        <v>210</v>
      </c>
      <c r="I2752" s="20" t="s">
        <v>43</v>
      </c>
      <c r="J2752" s="20">
        <v>3</v>
      </c>
      <c r="K2752" s="35">
        <v>24384132</v>
      </c>
      <c r="L2752" s="35">
        <v>945243</v>
      </c>
      <c r="M2752" s="35">
        <v>605526</v>
      </c>
      <c r="N2752" s="35">
        <v>605526</v>
      </c>
      <c r="O2752" s="35">
        <v>34960184</v>
      </c>
      <c r="P2752" s="35">
        <v>143624046</v>
      </c>
      <c r="Q2752" s="35">
        <v>66552980</v>
      </c>
      <c r="R2752" s="35">
        <v>960432</v>
      </c>
    </row>
    <row r="2753" spans="1:18" ht="13.5" customHeight="1">
      <c r="A2753" s="20">
        <v>2749</v>
      </c>
      <c r="B2753" s="45" t="s">
        <v>298</v>
      </c>
      <c r="C2753" s="44" t="s">
        <v>109</v>
      </c>
      <c r="D2753" s="45" t="s">
        <v>456</v>
      </c>
      <c r="E2753" s="20">
        <v>155</v>
      </c>
      <c r="F2753" s="20">
        <v>2017</v>
      </c>
      <c r="G2753" s="20">
        <v>3</v>
      </c>
      <c r="H2753" s="20" t="s">
        <v>213</v>
      </c>
      <c r="I2753" s="20" t="s">
        <v>51</v>
      </c>
      <c r="J2753" s="20">
        <v>9</v>
      </c>
      <c r="K2753" s="35">
        <v>68279965</v>
      </c>
      <c r="L2753" s="35">
        <v>3112687</v>
      </c>
      <c r="M2753" s="35">
        <v>1975778</v>
      </c>
      <c r="N2753" s="35">
        <v>1975778</v>
      </c>
      <c r="O2753" s="35">
        <v>22376268</v>
      </c>
      <c r="P2753" s="35">
        <v>127343503</v>
      </c>
      <c r="Q2753" s="35">
        <v>52937445</v>
      </c>
      <c r="R2753" s="35">
        <v>960432</v>
      </c>
    </row>
    <row r="2754" spans="1:18" ht="13.5" customHeight="1">
      <c r="A2754" s="20">
        <v>2750</v>
      </c>
      <c r="B2754" s="45" t="s">
        <v>298</v>
      </c>
      <c r="C2754" s="44" t="s">
        <v>109</v>
      </c>
      <c r="D2754" s="45" t="s">
        <v>456</v>
      </c>
      <c r="E2754" s="20">
        <v>155</v>
      </c>
      <c r="F2754" s="20">
        <v>2017</v>
      </c>
      <c r="G2754" s="20">
        <v>4</v>
      </c>
      <c r="H2754" s="20" t="s">
        <v>211</v>
      </c>
      <c r="I2754" s="20" t="s">
        <v>46</v>
      </c>
      <c r="J2754" s="20">
        <v>12</v>
      </c>
      <c r="K2754" s="35">
        <v>89178082</v>
      </c>
      <c r="L2754" s="35">
        <v>3246120</v>
      </c>
      <c r="M2754" s="35">
        <v>962824</v>
      </c>
      <c r="N2754" s="35">
        <v>969826</v>
      </c>
      <c r="O2754" s="35">
        <v>21537773</v>
      </c>
      <c r="P2754" s="35">
        <v>130617133</v>
      </c>
      <c r="Q2754" s="35">
        <v>57490711</v>
      </c>
      <c r="R2754" s="35">
        <v>960432</v>
      </c>
    </row>
    <row r="2755" spans="1:18" ht="13.5" customHeight="1">
      <c r="A2755" s="20">
        <v>2751</v>
      </c>
      <c r="B2755" s="45" t="s">
        <v>298</v>
      </c>
      <c r="C2755" s="44" t="s">
        <v>109</v>
      </c>
      <c r="D2755" s="45" t="s">
        <v>456</v>
      </c>
      <c r="E2755" s="20">
        <v>155</v>
      </c>
      <c r="F2755" s="20">
        <v>2018</v>
      </c>
      <c r="G2755" s="20">
        <v>1</v>
      </c>
      <c r="H2755" s="20" t="s">
        <v>257</v>
      </c>
      <c r="I2755" s="20" t="s">
        <v>43</v>
      </c>
      <c r="J2755" s="20">
        <v>3</v>
      </c>
      <c r="K2755" s="35">
        <v>18311977</v>
      </c>
      <c r="L2755" s="35">
        <v>973563</v>
      </c>
      <c r="M2755" s="35">
        <v>598126</v>
      </c>
      <c r="N2755" s="35">
        <v>598126</v>
      </c>
      <c r="O2755" s="35">
        <v>21255641</v>
      </c>
      <c r="P2755" s="35">
        <v>142350433</v>
      </c>
      <c r="Q2755" s="35">
        <v>53571086</v>
      </c>
      <c r="R2755" s="35">
        <v>1440648</v>
      </c>
    </row>
    <row r="2756" spans="1:18" ht="13.5" customHeight="1">
      <c r="A2756" s="20">
        <v>2752</v>
      </c>
      <c r="B2756" s="45" t="s">
        <v>298</v>
      </c>
      <c r="C2756" s="44" t="s">
        <v>109</v>
      </c>
      <c r="D2756" s="45" t="s">
        <v>456</v>
      </c>
      <c r="E2756" s="20">
        <v>155</v>
      </c>
      <c r="F2756" s="20">
        <v>2018</v>
      </c>
      <c r="G2756" s="20">
        <v>2</v>
      </c>
      <c r="H2756" s="20" t="s">
        <v>264</v>
      </c>
      <c r="I2756" s="20" t="s">
        <v>44</v>
      </c>
      <c r="J2756" s="20">
        <v>6</v>
      </c>
      <c r="K2756" s="37">
        <v>36982103</v>
      </c>
      <c r="L2756" s="37">
        <v>2102313</v>
      </c>
      <c r="M2756" s="37">
        <v>1290680</v>
      </c>
      <c r="N2756" s="37">
        <v>1290680</v>
      </c>
      <c r="O2756" s="37">
        <v>21145626</v>
      </c>
      <c r="P2756" s="37">
        <v>138551454</v>
      </c>
      <c r="Q2756" s="37">
        <v>51840441</v>
      </c>
      <c r="R2756" s="37">
        <v>1440648</v>
      </c>
    </row>
    <row r="2757" spans="1:18" ht="13.5" customHeight="1">
      <c r="A2757" s="20">
        <v>2753</v>
      </c>
      <c r="B2757" s="45" t="s">
        <v>298</v>
      </c>
      <c r="C2757" s="44" t="s">
        <v>109</v>
      </c>
      <c r="D2757" s="45" t="s">
        <v>456</v>
      </c>
      <c r="E2757" s="20">
        <v>155</v>
      </c>
      <c r="F2757" s="20">
        <v>2018</v>
      </c>
      <c r="G2757" s="20">
        <v>3</v>
      </c>
      <c r="H2757" s="20" t="s">
        <v>256</v>
      </c>
      <c r="I2757" s="20" t="s">
        <v>51</v>
      </c>
      <c r="J2757" s="20">
        <v>9</v>
      </c>
      <c r="K2757" s="37">
        <v>55762537</v>
      </c>
      <c r="L2757" s="37">
        <v>483212</v>
      </c>
      <c r="M2757" s="37">
        <v>252409</v>
      </c>
      <c r="N2757" s="37"/>
      <c r="O2757" s="37">
        <v>21107387</v>
      </c>
      <c r="P2757" s="37">
        <v>133775263</v>
      </c>
      <c r="Q2757" s="37">
        <v>48508535</v>
      </c>
      <c r="R2757" s="37">
        <v>1440648</v>
      </c>
    </row>
    <row r="2758" spans="1:18" ht="13.5" customHeight="1">
      <c r="A2758" s="20">
        <v>2754</v>
      </c>
      <c r="B2758" s="45" t="s">
        <v>298</v>
      </c>
      <c r="C2758" s="44" t="s">
        <v>109</v>
      </c>
      <c r="D2758" s="45" t="s">
        <v>456</v>
      </c>
      <c r="E2758" s="20">
        <v>155</v>
      </c>
      <c r="F2758" s="20">
        <v>2018</v>
      </c>
      <c r="G2758" s="20">
        <v>4</v>
      </c>
      <c r="H2758" s="20" t="s">
        <v>265</v>
      </c>
      <c r="I2758" s="20" t="s">
        <v>46</v>
      </c>
      <c r="J2758" s="20">
        <v>12</v>
      </c>
      <c r="K2758" s="37">
        <v>78744081</v>
      </c>
      <c r="L2758" s="37">
        <v>-5512401</v>
      </c>
      <c r="M2758" s="37">
        <v>-9584614</v>
      </c>
      <c r="N2758" s="37">
        <v>-9555615</v>
      </c>
      <c r="O2758" s="37">
        <v>21824121</v>
      </c>
      <c r="P2758" s="37">
        <v>131093162</v>
      </c>
      <c r="Q2758" s="37">
        <v>56885133</v>
      </c>
      <c r="R2758" s="37">
        <v>1440648</v>
      </c>
    </row>
    <row r="2759" spans="1:18" ht="13.5" customHeight="1">
      <c r="A2759" s="20">
        <v>2755</v>
      </c>
      <c r="B2759" s="45" t="s">
        <v>298</v>
      </c>
      <c r="C2759" s="44" t="s">
        <v>109</v>
      </c>
      <c r="D2759" s="45" t="s">
        <v>456</v>
      </c>
      <c r="E2759" s="20">
        <v>155</v>
      </c>
      <c r="F2759" s="20">
        <v>2019</v>
      </c>
      <c r="G2759" s="20">
        <v>1</v>
      </c>
      <c r="H2759" s="20" t="s">
        <v>277</v>
      </c>
      <c r="I2759" s="20" t="s">
        <v>43</v>
      </c>
      <c r="J2759" s="20">
        <v>3</v>
      </c>
      <c r="K2759" s="37">
        <v>20625307</v>
      </c>
      <c r="L2759" s="37">
        <v>1482168</v>
      </c>
      <c r="M2759" s="37">
        <v>995989</v>
      </c>
      <c r="N2759" s="37">
        <v>995989</v>
      </c>
      <c r="O2759" s="37">
        <v>21818592</v>
      </c>
      <c r="P2759" s="37">
        <v>132836302</v>
      </c>
      <c r="Q2759" s="37">
        <v>57632394</v>
      </c>
      <c r="R2759" s="37">
        <v>1440648</v>
      </c>
    </row>
    <row r="2760" spans="1:18" ht="13.5" customHeight="1">
      <c r="A2760" s="20">
        <v>2756</v>
      </c>
      <c r="B2760" s="45" t="s">
        <v>298</v>
      </c>
      <c r="C2760" s="44" t="s">
        <v>109</v>
      </c>
      <c r="D2760" s="45" t="s">
        <v>456</v>
      </c>
      <c r="E2760" s="20">
        <v>155</v>
      </c>
      <c r="F2760" s="20">
        <v>2019</v>
      </c>
      <c r="G2760" s="20">
        <v>2</v>
      </c>
      <c r="H2760" s="20" t="s">
        <v>278</v>
      </c>
      <c r="I2760" s="20" t="s">
        <v>44</v>
      </c>
      <c r="J2760" s="20">
        <v>6</v>
      </c>
      <c r="K2760" s="37">
        <v>41568913</v>
      </c>
      <c r="L2760" s="37">
        <v>3391759</v>
      </c>
      <c r="M2760" s="37">
        <v>2594461</v>
      </c>
      <c r="N2760" s="37"/>
      <c r="O2760" s="37">
        <v>21768004</v>
      </c>
      <c r="P2760" s="37">
        <v>125131622</v>
      </c>
      <c r="Q2760" s="37">
        <v>51300828</v>
      </c>
      <c r="R2760" s="37">
        <v>1440648</v>
      </c>
    </row>
    <row r="2761" spans="1:18" ht="13.5" customHeight="1">
      <c r="A2761" s="20">
        <v>2757</v>
      </c>
      <c r="B2761" s="45" t="s">
        <v>298</v>
      </c>
      <c r="C2761" s="44" t="s">
        <v>109</v>
      </c>
      <c r="D2761" s="45" t="s">
        <v>456</v>
      </c>
      <c r="E2761" s="20">
        <v>155</v>
      </c>
      <c r="F2761" s="20">
        <v>2019</v>
      </c>
      <c r="G2761" s="20">
        <v>3</v>
      </c>
      <c r="H2761" s="20" t="s">
        <v>279</v>
      </c>
      <c r="I2761" s="20" t="s">
        <v>51</v>
      </c>
      <c r="J2761" s="20">
        <v>9</v>
      </c>
      <c r="K2761" s="37">
        <v>60547710</v>
      </c>
      <c r="L2761" s="37">
        <v>6552136</v>
      </c>
      <c r="M2761" s="37">
        <v>-12756805</v>
      </c>
      <c r="N2761" s="37">
        <v>-12756805</v>
      </c>
      <c r="O2761" s="37">
        <v>21756713</v>
      </c>
      <c r="P2761" s="37">
        <v>112864532</v>
      </c>
      <c r="Q2761" s="37">
        <v>54400642</v>
      </c>
      <c r="R2761" s="37">
        <v>1440648</v>
      </c>
    </row>
    <row r="2762" spans="1:18" ht="13.5" customHeight="1">
      <c r="A2762" s="20">
        <v>2758</v>
      </c>
      <c r="B2762" s="45" t="s">
        <v>298</v>
      </c>
      <c r="C2762" s="44" t="s">
        <v>109</v>
      </c>
      <c r="D2762" s="45" t="s">
        <v>456</v>
      </c>
      <c r="E2762" s="20">
        <v>155</v>
      </c>
      <c r="F2762" s="20">
        <v>2019</v>
      </c>
      <c r="G2762" s="20">
        <v>4</v>
      </c>
      <c r="H2762" s="20" t="s">
        <v>281</v>
      </c>
      <c r="I2762" s="20" t="s">
        <v>46</v>
      </c>
      <c r="J2762" s="20">
        <v>12</v>
      </c>
      <c r="K2762" s="37">
        <v>83955230</v>
      </c>
      <c r="L2762" s="37">
        <v>8104553</v>
      </c>
      <c r="M2762" s="37">
        <v>6108842</v>
      </c>
      <c r="N2762" s="37">
        <v>-9251933</v>
      </c>
      <c r="O2762" s="37">
        <v>23420498</v>
      </c>
      <c r="P2762" s="37">
        <v>108531117</v>
      </c>
      <c r="Q2762" s="37">
        <v>48565158</v>
      </c>
      <c r="R2762" s="37">
        <v>1440648</v>
      </c>
    </row>
    <row r="2763" spans="1:18" ht="13.5" customHeight="1">
      <c r="A2763" s="20">
        <v>2759</v>
      </c>
      <c r="B2763" s="45" t="s">
        <v>298</v>
      </c>
      <c r="C2763" s="44" t="s">
        <v>109</v>
      </c>
      <c r="D2763" s="45" t="s">
        <v>456</v>
      </c>
      <c r="E2763" s="20">
        <v>155</v>
      </c>
      <c r="F2763" s="46">
        <v>2020</v>
      </c>
      <c r="G2763" s="46">
        <v>1</v>
      </c>
      <c r="H2763" s="47" t="s">
        <v>309</v>
      </c>
      <c r="I2763" s="47" t="s">
        <v>43</v>
      </c>
      <c r="J2763" s="46">
        <v>3</v>
      </c>
      <c r="K2763" s="37">
        <v>19548540</v>
      </c>
      <c r="L2763" s="37">
        <v>1669048</v>
      </c>
      <c r="M2763" s="37">
        <v>1863938</v>
      </c>
      <c r="N2763" s="37">
        <v>1863938</v>
      </c>
      <c r="O2763" s="37">
        <v>20213303</v>
      </c>
      <c r="P2763" s="37">
        <v>102717630</v>
      </c>
      <c r="Q2763" s="37">
        <v>42622613</v>
      </c>
      <c r="R2763" s="37">
        <v>1440648</v>
      </c>
    </row>
    <row r="2764" spans="1:18" ht="13.5" customHeight="1">
      <c r="A2764" s="20">
        <v>2760</v>
      </c>
      <c r="B2764" s="45" t="s">
        <v>298</v>
      </c>
      <c r="C2764" s="44" t="s">
        <v>109</v>
      </c>
      <c r="D2764" s="45" t="s">
        <v>456</v>
      </c>
      <c r="E2764" s="20">
        <v>155</v>
      </c>
      <c r="F2764" s="46">
        <v>2020</v>
      </c>
      <c r="G2764" s="46">
        <v>2</v>
      </c>
      <c r="H2764" s="47" t="s">
        <v>310</v>
      </c>
      <c r="I2764" s="47" t="s">
        <v>44</v>
      </c>
      <c r="J2764" s="46">
        <v>6</v>
      </c>
      <c r="K2764" s="37">
        <v>36633380</v>
      </c>
      <c r="L2764" s="37">
        <v>1033637</v>
      </c>
      <c r="M2764" s="37">
        <v>1158077</v>
      </c>
      <c r="N2764" s="37">
        <v>1158077</v>
      </c>
      <c r="O2764" s="37">
        <v>19827785</v>
      </c>
      <c r="P2764" s="37">
        <v>97805691</v>
      </c>
      <c r="Q2764" s="37">
        <v>38719917</v>
      </c>
      <c r="R2764" s="37">
        <v>1440648</v>
      </c>
    </row>
    <row r="2765" spans="1:18" ht="13.5" customHeight="1">
      <c r="A2765" s="20">
        <v>2761</v>
      </c>
      <c r="B2765" s="45" t="s">
        <v>298</v>
      </c>
      <c r="C2765" s="44" t="s">
        <v>109</v>
      </c>
      <c r="D2765" s="45" t="s">
        <v>456</v>
      </c>
      <c r="E2765" s="20">
        <v>155</v>
      </c>
      <c r="F2765" s="46">
        <v>2020</v>
      </c>
      <c r="G2765" s="46">
        <v>3</v>
      </c>
      <c r="H2765" s="47" t="s">
        <v>311</v>
      </c>
      <c r="I2765" s="47" t="s">
        <v>51</v>
      </c>
      <c r="J2765" s="46">
        <v>9</v>
      </c>
      <c r="K2765" s="37">
        <v>57797722</v>
      </c>
      <c r="L2765" s="37">
        <v>2474151</v>
      </c>
      <c r="M2765" s="37">
        <v>1901761</v>
      </c>
      <c r="N2765" s="37">
        <v>1907906</v>
      </c>
      <c r="O2765" s="37">
        <v>20484609</v>
      </c>
      <c r="P2765" s="37">
        <v>98837494</v>
      </c>
      <c r="Q2765" s="37">
        <v>38333325</v>
      </c>
      <c r="R2765" s="37">
        <v>2881296</v>
      </c>
    </row>
    <row r="2766" spans="1:18" ht="13.5" customHeight="1">
      <c r="A2766" s="20">
        <v>2762</v>
      </c>
      <c r="B2766" s="45" t="s">
        <v>292</v>
      </c>
      <c r="C2766" s="44" t="s">
        <v>109</v>
      </c>
      <c r="D2766" s="45" t="s">
        <v>457</v>
      </c>
      <c r="E2766" s="20">
        <v>156</v>
      </c>
      <c r="F2766" s="20">
        <v>2019</v>
      </c>
      <c r="G2766" s="20">
        <v>3</v>
      </c>
      <c r="H2766" s="20" t="s">
        <v>279</v>
      </c>
      <c r="I2766" s="20" t="s">
        <v>51</v>
      </c>
      <c r="J2766" s="20">
        <v>9</v>
      </c>
      <c r="K2766" s="37">
        <v>60547710</v>
      </c>
      <c r="L2766" s="37">
        <v>6552136</v>
      </c>
      <c r="M2766" s="37">
        <v>4700368</v>
      </c>
      <c r="N2766" s="37">
        <v>16232135</v>
      </c>
      <c r="O2766" s="37">
        <v>21756713</v>
      </c>
      <c r="P2766" s="37">
        <v>112864532</v>
      </c>
      <c r="Q2766" s="37">
        <v>54400642</v>
      </c>
      <c r="R2766" s="37">
        <v>1440648</v>
      </c>
    </row>
    <row r="2767" spans="1:18" ht="13.5" customHeight="1">
      <c r="A2767" s="20">
        <v>2763</v>
      </c>
      <c r="B2767" s="45" t="s">
        <v>288</v>
      </c>
      <c r="C2767" s="44" t="s">
        <v>94</v>
      </c>
      <c r="D2767" s="45" t="s">
        <v>458</v>
      </c>
      <c r="E2767" s="20">
        <v>157</v>
      </c>
      <c r="F2767" s="20">
        <v>2015</v>
      </c>
      <c r="G2767" s="20">
        <v>1</v>
      </c>
      <c r="H2767" s="20" t="s">
        <v>202</v>
      </c>
      <c r="I2767" s="20" t="s">
        <v>43</v>
      </c>
      <c r="J2767" s="20">
        <v>3</v>
      </c>
      <c r="K2767" s="35">
        <v>1447023</v>
      </c>
      <c r="L2767" s="35">
        <v>227431</v>
      </c>
      <c r="M2767" s="35">
        <v>184057</v>
      </c>
      <c r="N2767" s="35">
        <v>187600</v>
      </c>
      <c r="O2767" s="35">
        <v>13057912</v>
      </c>
      <c r="P2767" s="35">
        <v>70073018</v>
      </c>
      <c r="Q2767" s="35">
        <v>33772008</v>
      </c>
      <c r="R2767" s="35">
        <v>859375</v>
      </c>
    </row>
    <row r="2768" spans="1:18" ht="13.5" customHeight="1">
      <c r="A2768" s="20">
        <v>2764</v>
      </c>
      <c r="B2768" s="45" t="s">
        <v>288</v>
      </c>
      <c r="C2768" s="44" t="s">
        <v>94</v>
      </c>
      <c r="D2768" s="45" t="s">
        <v>458</v>
      </c>
      <c r="E2768" s="20">
        <v>157</v>
      </c>
      <c r="F2768" s="20">
        <v>2015</v>
      </c>
      <c r="G2768" s="20">
        <v>2</v>
      </c>
      <c r="H2768" s="20" t="s">
        <v>203</v>
      </c>
      <c r="I2768" s="20" t="s">
        <v>44</v>
      </c>
      <c r="J2768" s="20">
        <v>6</v>
      </c>
      <c r="K2768" s="35">
        <v>3497411</v>
      </c>
      <c r="L2768" s="35">
        <v>504667</v>
      </c>
      <c r="M2768" s="35">
        <v>504667</v>
      </c>
      <c r="N2768" s="35">
        <v>504667</v>
      </c>
      <c r="O2768" s="35">
        <v>13232489</v>
      </c>
      <c r="P2768" s="35">
        <v>69080986</v>
      </c>
      <c r="Q2768" s="35">
        <v>34606051</v>
      </c>
      <c r="R2768" s="35">
        <v>859375</v>
      </c>
    </row>
    <row r="2769" spans="1:18" ht="13.5" customHeight="1">
      <c r="A2769" s="20">
        <v>2765</v>
      </c>
      <c r="B2769" s="45" t="s">
        <v>288</v>
      </c>
      <c r="C2769" s="44" t="s">
        <v>94</v>
      </c>
      <c r="D2769" s="45" t="s">
        <v>458</v>
      </c>
      <c r="E2769" s="20">
        <v>157</v>
      </c>
      <c r="F2769" s="20">
        <v>2015</v>
      </c>
      <c r="G2769" s="20">
        <v>3</v>
      </c>
      <c r="H2769" s="20" t="s">
        <v>204</v>
      </c>
      <c r="I2769" s="20" t="s">
        <v>51</v>
      </c>
      <c r="J2769" s="20">
        <v>9</v>
      </c>
      <c r="K2769" s="35">
        <v>4102952</v>
      </c>
      <c r="L2769" s="35">
        <v>-109762</v>
      </c>
      <c r="M2769" s="35">
        <v>-109762</v>
      </c>
      <c r="N2769" s="35">
        <v>-109762</v>
      </c>
      <c r="O2769" s="35">
        <v>13167547</v>
      </c>
      <c r="P2769" s="35">
        <v>69494777</v>
      </c>
      <c r="Q2769" s="35">
        <v>36528086</v>
      </c>
      <c r="R2769" s="35">
        <v>859375</v>
      </c>
    </row>
    <row r="2770" spans="1:18" ht="13.5" customHeight="1">
      <c r="A2770" s="20">
        <v>2766</v>
      </c>
      <c r="B2770" s="45" t="s">
        <v>288</v>
      </c>
      <c r="C2770" s="44" t="s">
        <v>94</v>
      </c>
      <c r="D2770" s="45" t="s">
        <v>458</v>
      </c>
      <c r="E2770" s="20">
        <v>157</v>
      </c>
      <c r="F2770" s="20">
        <v>2015</v>
      </c>
      <c r="G2770" s="20">
        <v>4</v>
      </c>
      <c r="H2770" s="20" t="s">
        <v>205</v>
      </c>
      <c r="I2770" s="20" t="s">
        <v>46</v>
      </c>
      <c r="J2770" s="20">
        <v>12</v>
      </c>
      <c r="K2770" s="35">
        <v>5113887</v>
      </c>
      <c r="L2770" s="35">
        <v>55851</v>
      </c>
      <c r="M2770" s="35">
        <v>380778</v>
      </c>
      <c r="N2770" s="35">
        <v>380778</v>
      </c>
      <c r="O2770" s="35">
        <v>12630875</v>
      </c>
      <c r="P2770" s="35">
        <v>71960567</v>
      </c>
      <c r="Q2770" s="35">
        <v>36386399</v>
      </c>
      <c r="R2770" s="35">
        <v>859375</v>
      </c>
    </row>
    <row r="2771" spans="1:18" ht="13.5" customHeight="1">
      <c r="A2771" s="20">
        <v>2767</v>
      </c>
      <c r="B2771" s="45" t="s">
        <v>288</v>
      </c>
      <c r="C2771" s="44" t="s">
        <v>94</v>
      </c>
      <c r="D2771" s="45" t="s">
        <v>458</v>
      </c>
      <c r="E2771" s="20">
        <v>157</v>
      </c>
      <c r="F2771" s="20">
        <v>2016</v>
      </c>
      <c r="G2771" s="20">
        <v>1</v>
      </c>
      <c r="H2771" s="20" t="s">
        <v>206</v>
      </c>
      <c r="I2771" s="20" t="s">
        <v>43</v>
      </c>
      <c r="J2771" s="20">
        <v>3</v>
      </c>
      <c r="K2771" s="35">
        <v>682464</v>
      </c>
      <c r="L2771" s="35">
        <v>-125290</v>
      </c>
      <c r="M2771" s="35">
        <v>-127748</v>
      </c>
      <c r="N2771" s="35">
        <v>-127748</v>
      </c>
      <c r="O2771" s="35">
        <v>12471112</v>
      </c>
      <c r="P2771" s="35">
        <v>72516018</v>
      </c>
      <c r="Q2771" s="35">
        <v>37069597</v>
      </c>
      <c r="R2771" s="35">
        <v>859375</v>
      </c>
    </row>
    <row r="2772" spans="1:18" ht="13.5" customHeight="1">
      <c r="A2772" s="20">
        <v>2768</v>
      </c>
      <c r="B2772" s="45" t="s">
        <v>288</v>
      </c>
      <c r="C2772" s="44" t="s">
        <v>94</v>
      </c>
      <c r="D2772" s="45" t="s">
        <v>458</v>
      </c>
      <c r="E2772" s="20">
        <v>157</v>
      </c>
      <c r="F2772" s="20">
        <v>2016</v>
      </c>
      <c r="G2772" s="20">
        <v>2</v>
      </c>
      <c r="H2772" s="20" t="s">
        <v>207</v>
      </c>
      <c r="I2772" s="20" t="s">
        <v>44</v>
      </c>
      <c r="J2772" s="20">
        <v>6</v>
      </c>
      <c r="K2772" s="35">
        <v>1746569</v>
      </c>
      <c r="L2772" s="35">
        <v>122244</v>
      </c>
      <c r="M2772" s="35">
        <v>34275</v>
      </c>
      <c r="N2772" s="35">
        <v>34275</v>
      </c>
      <c r="O2772" s="35">
        <v>12419964</v>
      </c>
      <c r="P2772" s="35">
        <v>74524449</v>
      </c>
      <c r="Q2772" s="35">
        <v>38916006</v>
      </c>
      <c r="R2772" s="35">
        <v>859375</v>
      </c>
    </row>
    <row r="2773" spans="1:18" ht="13.5" customHeight="1">
      <c r="A2773" s="20">
        <v>2769</v>
      </c>
      <c r="B2773" s="45" t="s">
        <v>288</v>
      </c>
      <c r="C2773" s="44" t="s">
        <v>94</v>
      </c>
      <c r="D2773" s="45" t="s">
        <v>458</v>
      </c>
      <c r="E2773" s="20">
        <v>157</v>
      </c>
      <c r="F2773" s="20">
        <v>2016</v>
      </c>
      <c r="G2773" s="20">
        <v>3</v>
      </c>
      <c r="H2773" s="20" t="s">
        <v>208</v>
      </c>
      <c r="I2773" s="20" t="s">
        <v>51</v>
      </c>
      <c r="J2773" s="20">
        <v>9</v>
      </c>
      <c r="K2773" s="35">
        <v>2300300</v>
      </c>
      <c r="L2773" s="35">
        <v>545907</v>
      </c>
      <c r="M2773" s="35">
        <v>23773</v>
      </c>
      <c r="N2773" s="35">
        <v>23773</v>
      </c>
      <c r="O2773" s="35">
        <v>12339427</v>
      </c>
      <c r="P2773" s="35">
        <v>74905594</v>
      </c>
      <c r="Q2773" s="35">
        <v>39307653</v>
      </c>
      <c r="R2773" s="35">
        <v>859375</v>
      </c>
    </row>
    <row r="2774" spans="1:18" ht="13.5" customHeight="1">
      <c r="A2774" s="20">
        <v>2770</v>
      </c>
      <c r="B2774" s="45" t="s">
        <v>288</v>
      </c>
      <c r="C2774" s="44" t="s">
        <v>94</v>
      </c>
      <c r="D2774" s="45" t="s">
        <v>458</v>
      </c>
      <c r="E2774" s="20">
        <v>157</v>
      </c>
      <c r="F2774" s="20">
        <v>2016</v>
      </c>
      <c r="G2774" s="20">
        <v>4</v>
      </c>
      <c r="H2774" s="20" t="s">
        <v>209</v>
      </c>
      <c r="I2774" s="20" t="s">
        <v>46</v>
      </c>
      <c r="J2774" s="20">
        <v>12</v>
      </c>
      <c r="K2774" s="35">
        <v>4994113</v>
      </c>
      <c r="L2774" s="35">
        <v>-1230599</v>
      </c>
      <c r="M2774" s="35">
        <v>-1550055</v>
      </c>
      <c r="N2774" s="35">
        <v>-1550055</v>
      </c>
      <c r="O2774" s="35">
        <v>12246244</v>
      </c>
      <c r="P2774" s="35">
        <v>70903737</v>
      </c>
      <c r="Q2774" s="35">
        <v>36879622</v>
      </c>
      <c r="R2774" s="35">
        <v>859375</v>
      </c>
    </row>
    <row r="2775" spans="1:18" ht="13.5" customHeight="1">
      <c r="A2775" s="20">
        <v>2771</v>
      </c>
      <c r="B2775" s="45" t="s">
        <v>288</v>
      </c>
      <c r="C2775" s="44" t="s">
        <v>94</v>
      </c>
      <c r="D2775" s="45" t="s">
        <v>458</v>
      </c>
      <c r="E2775" s="20">
        <v>157</v>
      </c>
      <c r="F2775" s="20">
        <v>2017</v>
      </c>
      <c r="G2775" s="20">
        <v>1</v>
      </c>
      <c r="H2775" s="20" t="s">
        <v>210</v>
      </c>
      <c r="I2775" s="20" t="s">
        <v>43</v>
      </c>
      <c r="J2775" s="20">
        <v>3</v>
      </c>
      <c r="K2775" s="35">
        <v>1556663</v>
      </c>
      <c r="L2775" s="35">
        <v>-1058500</v>
      </c>
      <c r="M2775" s="35">
        <v>-1192602</v>
      </c>
      <c r="N2775" s="35">
        <v>-1192602</v>
      </c>
      <c r="O2775" s="35">
        <v>12188758</v>
      </c>
      <c r="P2775" s="35">
        <v>70785506</v>
      </c>
      <c r="Q2775" s="35">
        <v>37953993</v>
      </c>
      <c r="R2775" s="35">
        <v>859375</v>
      </c>
    </row>
    <row r="2776" spans="1:18" ht="13.5" customHeight="1">
      <c r="A2776" s="20">
        <v>2772</v>
      </c>
      <c r="B2776" s="45" t="s">
        <v>288</v>
      </c>
      <c r="C2776" s="44" t="s">
        <v>94</v>
      </c>
      <c r="D2776" s="45" t="s">
        <v>458</v>
      </c>
      <c r="E2776" s="20">
        <v>157</v>
      </c>
      <c r="F2776" s="20">
        <v>2017</v>
      </c>
      <c r="G2776" s="20">
        <v>2</v>
      </c>
      <c r="H2776" s="20" t="s">
        <v>212</v>
      </c>
      <c r="I2776" s="20" t="s">
        <v>44</v>
      </c>
      <c r="J2776" s="20">
        <v>6</v>
      </c>
      <c r="K2776" s="35">
        <v>2225557</v>
      </c>
      <c r="L2776" s="35">
        <v>-1863892</v>
      </c>
      <c r="M2776" s="35">
        <v>-2063383</v>
      </c>
      <c r="N2776" s="35">
        <v>-2063383</v>
      </c>
      <c r="O2776" s="35">
        <v>12074720</v>
      </c>
      <c r="P2776" s="35">
        <v>68975707</v>
      </c>
      <c r="Q2776" s="35">
        <v>37014976</v>
      </c>
      <c r="R2776" s="35">
        <v>859375</v>
      </c>
    </row>
    <row r="2777" spans="1:18" ht="13.5" customHeight="1">
      <c r="A2777" s="20">
        <v>2773</v>
      </c>
      <c r="B2777" s="45" t="s">
        <v>288</v>
      </c>
      <c r="C2777" s="44" t="s">
        <v>94</v>
      </c>
      <c r="D2777" s="45" t="s">
        <v>458</v>
      </c>
      <c r="E2777" s="20">
        <v>157</v>
      </c>
      <c r="F2777" s="20">
        <v>2017</v>
      </c>
      <c r="G2777" s="20">
        <v>4</v>
      </c>
      <c r="H2777" s="20" t="s">
        <v>211</v>
      </c>
      <c r="I2777" s="20" t="s">
        <v>46</v>
      </c>
      <c r="J2777" s="20">
        <v>12</v>
      </c>
      <c r="K2777" s="35">
        <v>3983078</v>
      </c>
      <c r="L2777" s="35">
        <v>-3057309</v>
      </c>
      <c r="M2777" s="35">
        <v>-2947638</v>
      </c>
      <c r="N2777" s="35">
        <v>-2947638</v>
      </c>
      <c r="O2777" s="35">
        <v>76063</v>
      </c>
      <c r="P2777" s="35">
        <v>64578064</v>
      </c>
      <c r="Q2777" s="35">
        <v>30939639</v>
      </c>
      <c r="R2777" s="35">
        <v>1299198</v>
      </c>
    </row>
    <row r="2778" spans="1:18" ht="13.5" customHeight="1">
      <c r="A2778" s="20">
        <v>2774</v>
      </c>
      <c r="B2778" s="45" t="s">
        <v>288</v>
      </c>
      <c r="C2778" s="21" t="s">
        <v>94</v>
      </c>
      <c r="D2778" s="45" t="s">
        <v>458</v>
      </c>
      <c r="E2778" s="20">
        <v>157</v>
      </c>
      <c r="F2778" s="20">
        <v>2018</v>
      </c>
      <c r="G2778" s="20">
        <v>2</v>
      </c>
      <c r="H2778" s="20" t="s">
        <v>264</v>
      </c>
      <c r="I2778" s="20" t="s">
        <v>44</v>
      </c>
      <c r="J2778" s="20">
        <v>6</v>
      </c>
      <c r="K2778" s="37">
        <v>1200109</v>
      </c>
      <c r="L2778" s="37">
        <v>-1525025</v>
      </c>
      <c r="M2778" s="37">
        <v>-1605230</v>
      </c>
      <c r="N2778" s="37">
        <v>-1832977</v>
      </c>
      <c r="O2778" s="37">
        <v>60590</v>
      </c>
      <c r="P2778" s="37">
        <v>62422090</v>
      </c>
      <c r="Q2778" s="37">
        <v>30616644</v>
      </c>
      <c r="R2778" s="37">
        <v>1299198</v>
      </c>
    </row>
    <row r="2779" spans="1:18" ht="13.5" customHeight="1">
      <c r="A2779" s="20">
        <v>2775</v>
      </c>
      <c r="B2779" s="45" t="s">
        <v>288</v>
      </c>
      <c r="C2779" s="21" t="s">
        <v>94</v>
      </c>
      <c r="D2779" s="45" t="s">
        <v>458</v>
      </c>
      <c r="E2779" s="20">
        <v>157</v>
      </c>
      <c r="F2779" s="20">
        <v>2018</v>
      </c>
      <c r="G2779" s="20">
        <v>3</v>
      </c>
      <c r="H2779" s="20" t="s">
        <v>256</v>
      </c>
      <c r="I2779" s="20" t="s">
        <v>51</v>
      </c>
      <c r="J2779" s="20">
        <v>9</v>
      </c>
      <c r="K2779" s="37">
        <v>1989121</v>
      </c>
      <c r="L2779" s="37">
        <v>-4529639</v>
      </c>
      <c r="M2779" s="37">
        <v>-4641097</v>
      </c>
      <c r="N2779" s="37">
        <v>-4760867</v>
      </c>
      <c r="O2779" s="37">
        <v>52336</v>
      </c>
      <c r="P2779" s="37">
        <v>57716104</v>
      </c>
      <c r="Q2779" s="37">
        <v>28838548</v>
      </c>
      <c r="R2779" s="37">
        <v>1299198</v>
      </c>
    </row>
    <row r="2780" spans="1:18" ht="13.5" customHeight="1">
      <c r="A2780" s="20">
        <v>2776</v>
      </c>
      <c r="B2780" s="45" t="s">
        <v>288</v>
      </c>
      <c r="C2780" s="21" t="s">
        <v>94</v>
      </c>
      <c r="D2780" s="45" t="s">
        <v>458</v>
      </c>
      <c r="E2780" s="20">
        <v>157</v>
      </c>
      <c r="F2780" s="20">
        <v>2018</v>
      </c>
      <c r="G2780" s="20">
        <v>4</v>
      </c>
      <c r="H2780" s="20" t="s">
        <v>265</v>
      </c>
      <c r="I2780" s="20" t="s">
        <v>46</v>
      </c>
      <c r="J2780" s="20">
        <v>12</v>
      </c>
      <c r="K2780" s="37">
        <v>2303326</v>
      </c>
      <c r="L2780" s="37">
        <v>-9214965</v>
      </c>
      <c r="M2780" s="37">
        <v>-15057210</v>
      </c>
      <c r="N2780" s="37">
        <v>-15049481</v>
      </c>
      <c r="O2780" s="37">
        <v>46972</v>
      </c>
      <c r="P2780" s="37">
        <v>46466889</v>
      </c>
      <c r="Q2780" s="37">
        <v>28411982</v>
      </c>
      <c r="R2780" s="37">
        <v>1299198</v>
      </c>
    </row>
    <row r="2781" spans="1:18" ht="13.5" customHeight="1">
      <c r="A2781" s="20">
        <v>2777</v>
      </c>
      <c r="B2781" s="45" t="s">
        <v>288</v>
      </c>
      <c r="C2781" s="21" t="s">
        <v>94</v>
      </c>
      <c r="D2781" s="45" t="s">
        <v>458</v>
      </c>
      <c r="E2781" s="20">
        <v>157</v>
      </c>
      <c r="F2781" s="20">
        <v>2019</v>
      </c>
      <c r="G2781" s="20">
        <v>1</v>
      </c>
      <c r="H2781" s="20" t="s">
        <v>277</v>
      </c>
      <c r="I2781" s="20" t="s">
        <v>43</v>
      </c>
      <c r="J2781" s="20">
        <v>3</v>
      </c>
      <c r="K2781" s="37">
        <v>507745</v>
      </c>
      <c r="L2781" s="37">
        <v>-967721</v>
      </c>
      <c r="M2781" s="37">
        <v>-1026596</v>
      </c>
      <c r="N2781" s="37">
        <v>-1026596</v>
      </c>
      <c r="O2781" s="37">
        <v>36987</v>
      </c>
      <c r="P2781" s="37">
        <v>45139313</v>
      </c>
      <c r="Q2781" s="37">
        <v>28111002</v>
      </c>
      <c r="R2781" s="37">
        <v>1299198</v>
      </c>
    </row>
    <row r="2782" spans="1:18" ht="13.5" customHeight="1">
      <c r="A2782" s="20">
        <v>2778</v>
      </c>
      <c r="B2782" s="45" t="s">
        <v>288</v>
      </c>
      <c r="C2782" s="21" t="s">
        <v>94</v>
      </c>
      <c r="D2782" s="45" t="s">
        <v>458</v>
      </c>
      <c r="E2782" s="20">
        <v>157</v>
      </c>
      <c r="F2782" s="20">
        <v>2019</v>
      </c>
      <c r="G2782" s="20">
        <v>2</v>
      </c>
      <c r="H2782" s="20" t="s">
        <v>278</v>
      </c>
      <c r="I2782" s="20" t="s">
        <v>44</v>
      </c>
      <c r="J2782" s="20">
        <v>6</v>
      </c>
      <c r="K2782" s="37">
        <v>1492429</v>
      </c>
      <c r="L2782" s="37">
        <v>-1032385</v>
      </c>
      <c r="M2782" s="37">
        <v>-1288696</v>
      </c>
      <c r="N2782" s="37">
        <v>-1288696</v>
      </c>
      <c r="O2782" s="37">
        <v>34789</v>
      </c>
      <c r="P2782" s="37">
        <v>44831959</v>
      </c>
      <c r="Q2782" s="37">
        <v>28065748</v>
      </c>
      <c r="R2782" s="37">
        <v>1299198</v>
      </c>
    </row>
    <row r="2783" spans="1:18" ht="13.5" customHeight="1">
      <c r="A2783" s="20">
        <v>2779</v>
      </c>
      <c r="B2783" s="45" t="s">
        <v>288</v>
      </c>
      <c r="C2783" s="21" t="s">
        <v>94</v>
      </c>
      <c r="D2783" s="45" t="s">
        <v>458</v>
      </c>
      <c r="E2783" s="20">
        <v>157</v>
      </c>
      <c r="F2783" s="20">
        <v>2019</v>
      </c>
      <c r="G2783" s="20">
        <v>3</v>
      </c>
      <c r="H2783" s="20" t="s">
        <v>279</v>
      </c>
      <c r="I2783" s="20" t="s">
        <v>51</v>
      </c>
      <c r="J2783" s="20">
        <v>9</v>
      </c>
      <c r="K2783" s="37">
        <v>1894515</v>
      </c>
      <c r="L2783" s="37">
        <v>-14385531</v>
      </c>
      <c r="M2783" s="37">
        <v>-14651402</v>
      </c>
      <c r="N2783" s="37">
        <v>-14651402</v>
      </c>
      <c r="O2783" s="37">
        <v>32631</v>
      </c>
      <c r="P2783" s="37">
        <v>31510757</v>
      </c>
      <c r="Q2783" s="37">
        <v>28107252</v>
      </c>
      <c r="R2783" s="37">
        <v>1299198</v>
      </c>
    </row>
    <row r="2784" spans="1:18" ht="13.5" customHeight="1">
      <c r="A2784" s="20">
        <v>2780</v>
      </c>
      <c r="B2784" s="45" t="s">
        <v>288</v>
      </c>
      <c r="C2784" s="21" t="s">
        <v>94</v>
      </c>
      <c r="D2784" s="45" t="s">
        <v>458</v>
      </c>
      <c r="E2784" s="20">
        <v>157</v>
      </c>
      <c r="F2784" s="20">
        <v>2019</v>
      </c>
      <c r="G2784" s="20">
        <v>4</v>
      </c>
      <c r="H2784" s="20" t="s">
        <v>281</v>
      </c>
      <c r="I2784" s="20" t="s">
        <v>46</v>
      </c>
      <c r="J2784" s="20">
        <v>12</v>
      </c>
      <c r="K2784" s="37">
        <v>2127946</v>
      </c>
      <c r="L2784" s="37">
        <v>-16520733</v>
      </c>
      <c r="M2784" s="37">
        <v>-16097018</v>
      </c>
      <c r="N2784" s="37">
        <v>-16275456</v>
      </c>
      <c r="O2784" s="37">
        <v>28777</v>
      </c>
      <c r="P2784" s="37">
        <v>28642390</v>
      </c>
      <c r="Q2784" s="37">
        <v>26862668</v>
      </c>
      <c r="R2784" s="37">
        <v>1299198</v>
      </c>
    </row>
    <row r="2785" spans="1:18" ht="13.5" customHeight="1">
      <c r="A2785" s="20">
        <v>2781</v>
      </c>
      <c r="B2785" s="45" t="s">
        <v>288</v>
      </c>
      <c r="C2785" s="21" t="s">
        <v>94</v>
      </c>
      <c r="D2785" s="45" t="s">
        <v>458</v>
      </c>
      <c r="E2785" s="20">
        <v>157</v>
      </c>
      <c r="F2785" s="46">
        <v>2020</v>
      </c>
      <c r="G2785" s="46">
        <v>1</v>
      </c>
      <c r="H2785" s="47" t="s">
        <v>309</v>
      </c>
      <c r="I2785" s="47" t="s">
        <v>43</v>
      </c>
      <c r="J2785" s="46">
        <v>3</v>
      </c>
      <c r="K2785" s="37">
        <v>239741</v>
      </c>
      <c r="L2785" s="37">
        <v>-780675</v>
      </c>
      <c r="M2785" s="37">
        <v>-2648242</v>
      </c>
      <c r="N2785" s="37">
        <v>-2648242</v>
      </c>
      <c r="O2785" s="37">
        <v>9027</v>
      </c>
      <c r="P2785" s="37">
        <v>27035265</v>
      </c>
      <c r="Q2785" s="37">
        <v>27511674</v>
      </c>
      <c r="R2785" s="37">
        <v>1299198</v>
      </c>
    </row>
    <row r="2786" spans="1:18" ht="13.5" customHeight="1">
      <c r="A2786" s="20">
        <v>2782</v>
      </c>
      <c r="B2786" s="45" t="s">
        <v>288</v>
      </c>
      <c r="C2786" s="21" t="s">
        <v>94</v>
      </c>
      <c r="D2786" s="45" t="s">
        <v>458</v>
      </c>
      <c r="E2786" s="20">
        <v>157</v>
      </c>
      <c r="F2786" s="46">
        <v>2020</v>
      </c>
      <c r="G2786" s="46">
        <v>2</v>
      </c>
      <c r="H2786" s="47" t="s">
        <v>310</v>
      </c>
      <c r="I2786" s="47" t="s">
        <v>44</v>
      </c>
      <c r="J2786" s="46">
        <v>6</v>
      </c>
      <c r="K2786" s="37">
        <v>346544</v>
      </c>
      <c r="L2786" s="37">
        <v>-2040306</v>
      </c>
      <c r="M2786" s="37">
        <v>-2902260</v>
      </c>
      <c r="N2786" s="37">
        <v>-2902260</v>
      </c>
      <c r="O2786" s="37">
        <v>32104</v>
      </c>
      <c r="P2786" s="37">
        <v>27408208</v>
      </c>
      <c r="Q2786" s="37">
        <v>12569571</v>
      </c>
      <c r="R2786" s="37">
        <v>9279985</v>
      </c>
    </row>
    <row r="2787" spans="1:18" ht="13.5" customHeight="1">
      <c r="A2787" s="20">
        <v>2783</v>
      </c>
      <c r="B2787" s="45" t="s">
        <v>288</v>
      </c>
      <c r="C2787" s="21" t="s">
        <v>94</v>
      </c>
      <c r="D2787" s="45" t="s">
        <v>458</v>
      </c>
      <c r="E2787" s="20">
        <v>157</v>
      </c>
      <c r="F2787" s="46">
        <v>2020</v>
      </c>
      <c r="G2787" s="46">
        <v>3</v>
      </c>
      <c r="H2787" s="47" t="s">
        <v>311</v>
      </c>
      <c r="I2787" s="47" t="s">
        <v>51</v>
      </c>
      <c r="J2787" s="46">
        <v>9</v>
      </c>
      <c r="K2787" s="37">
        <v>458258</v>
      </c>
      <c r="L2787" s="37">
        <v>-2455853</v>
      </c>
      <c r="M2787" s="37">
        <v>-3375071</v>
      </c>
      <c r="N2787" s="37">
        <v>-3375071</v>
      </c>
      <c r="O2787" s="37">
        <v>33428</v>
      </c>
      <c r="P2787" s="37">
        <v>26931169</v>
      </c>
      <c r="Q2787" s="37">
        <v>12555630</v>
      </c>
      <c r="R2787" s="37">
        <v>9279985</v>
      </c>
    </row>
    <row r="2788" spans="1:18" ht="13.5" customHeight="1">
      <c r="A2788" s="20">
        <v>2784</v>
      </c>
      <c r="B2788" s="45" t="s">
        <v>287</v>
      </c>
      <c r="C2788" s="21" t="s">
        <v>267</v>
      </c>
      <c r="D2788" s="45" t="s">
        <v>459</v>
      </c>
      <c r="E2788" s="20">
        <v>158</v>
      </c>
      <c r="F2788" s="20">
        <v>2017</v>
      </c>
      <c r="G2788" s="20">
        <v>4</v>
      </c>
      <c r="H2788" s="20" t="s">
        <v>211</v>
      </c>
      <c r="I2788" s="20" t="s">
        <v>46</v>
      </c>
      <c r="J2788" s="20">
        <v>12</v>
      </c>
      <c r="K2788" s="37">
        <v>730849</v>
      </c>
      <c r="L2788" s="37">
        <v>-204468</v>
      </c>
      <c r="M2788" s="37">
        <v>-236875</v>
      </c>
      <c r="N2788" s="37">
        <v>-229829</v>
      </c>
      <c r="O2788" s="37">
        <v>2854211</v>
      </c>
      <c r="P2788" s="37">
        <v>13815316</v>
      </c>
      <c r="Q2788" s="37">
        <v>3402548</v>
      </c>
      <c r="R2788" s="37">
        <v>8000000</v>
      </c>
    </row>
    <row r="2789" spans="1:18" ht="13.5" customHeight="1">
      <c r="A2789" s="20">
        <v>2785</v>
      </c>
      <c r="B2789" s="45" t="s">
        <v>287</v>
      </c>
      <c r="C2789" s="21" t="s">
        <v>267</v>
      </c>
      <c r="D2789" s="45" t="s">
        <v>459</v>
      </c>
      <c r="E2789" s="20">
        <v>158</v>
      </c>
      <c r="F2789" s="20">
        <v>2018</v>
      </c>
      <c r="G2789" s="20">
        <v>1</v>
      </c>
      <c r="H2789" s="20" t="s">
        <v>257</v>
      </c>
      <c r="I2789" s="20" t="s">
        <v>43</v>
      </c>
      <c r="J2789" s="20">
        <v>3</v>
      </c>
      <c r="K2789" s="37">
        <v>274968</v>
      </c>
      <c r="L2789" s="37">
        <v>131953</v>
      </c>
      <c r="M2789" s="37">
        <v>118098</v>
      </c>
      <c r="N2789" s="37">
        <v>118098</v>
      </c>
      <c r="O2789" s="37">
        <v>2783583</v>
      </c>
      <c r="P2789" s="37">
        <v>12307829</v>
      </c>
      <c r="Q2789" s="37">
        <v>3307718</v>
      </c>
      <c r="R2789" s="37">
        <v>8000000</v>
      </c>
    </row>
    <row r="2790" spans="1:18" ht="13.5" customHeight="1">
      <c r="A2790" s="20">
        <v>2786</v>
      </c>
      <c r="B2790" s="45" t="s">
        <v>292</v>
      </c>
      <c r="C2790" s="44" t="s">
        <v>95</v>
      </c>
      <c r="D2790" s="45" t="s">
        <v>460</v>
      </c>
      <c r="E2790" s="20">
        <v>159</v>
      </c>
      <c r="F2790" s="20">
        <v>2015</v>
      </c>
      <c r="G2790" s="20">
        <v>1</v>
      </c>
      <c r="H2790" s="20" t="s">
        <v>202</v>
      </c>
      <c r="I2790" s="20" t="s">
        <v>43</v>
      </c>
      <c r="J2790" s="20">
        <v>3</v>
      </c>
      <c r="K2790" s="35">
        <v>14910995</v>
      </c>
      <c r="L2790" s="35">
        <v>864742</v>
      </c>
      <c r="M2790" s="35">
        <v>590448</v>
      </c>
      <c r="N2790" s="35">
        <v>590448</v>
      </c>
      <c r="O2790" s="35">
        <v>27093714</v>
      </c>
      <c r="P2790" s="35">
        <v>48144435</v>
      </c>
      <c r="Q2790" s="35">
        <v>40075179</v>
      </c>
      <c r="R2790" s="35">
        <v>1891649</v>
      </c>
    </row>
    <row r="2791" spans="1:18" ht="13.5" customHeight="1">
      <c r="A2791" s="20">
        <v>2787</v>
      </c>
      <c r="B2791" s="45" t="s">
        <v>292</v>
      </c>
      <c r="C2791" s="44" t="s">
        <v>95</v>
      </c>
      <c r="D2791" s="45" t="s">
        <v>460</v>
      </c>
      <c r="E2791" s="20">
        <v>159</v>
      </c>
      <c r="F2791" s="20">
        <v>2015</v>
      </c>
      <c r="G2791" s="20">
        <v>2</v>
      </c>
      <c r="H2791" s="20" t="s">
        <v>203</v>
      </c>
      <c r="I2791" s="20" t="s">
        <v>44</v>
      </c>
      <c r="J2791" s="20">
        <v>6</v>
      </c>
      <c r="K2791" s="35">
        <v>28721837</v>
      </c>
      <c r="L2791" s="35">
        <v>94070</v>
      </c>
      <c r="M2791" s="35">
        <v>85573</v>
      </c>
      <c r="N2791" s="35">
        <v>85573</v>
      </c>
      <c r="O2791" s="35">
        <v>27688298</v>
      </c>
      <c r="P2791" s="35">
        <v>50031469</v>
      </c>
      <c r="Q2791" s="35">
        <v>42845418</v>
      </c>
      <c r="R2791" s="35">
        <v>1891649</v>
      </c>
    </row>
    <row r="2792" spans="1:18" ht="13.5" customHeight="1">
      <c r="A2792" s="20">
        <v>2788</v>
      </c>
      <c r="B2792" s="45" t="s">
        <v>292</v>
      </c>
      <c r="C2792" s="44" t="s">
        <v>95</v>
      </c>
      <c r="D2792" s="45" t="s">
        <v>460</v>
      </c>
      <c r="E2792" s="20">
        <v>159</v>
      </c>
      <c r="F2792" s="20">
        <v>2015</v>
      </c>
      <c r="G2792" s="20">
        <v>3</v>
      </c>
      <c r="H2792" s="20" t="s">
        <v>204</v>
      </c>
      <c r="I2792" s="20" t="s">
        <v>51</v>
      </c>
      <c r="J2792" s="20">
        <v>9</v>
      </c>
      <c r="K2792" s="35">
        <v>42699129</v>
      </c>
      <c r="L2792" s="35">
        <v>201366</v>
      </c>
      <c r="M2792" s="35">
        <v>140962</v>
      </c>
      <c r="N2792" s="35">
        <v>140962</v>
      </c>
      <c r="O2792" s="35">
        <v>27538685</v>
      </c>
      <c r="P2792" s="35">
        <v>49588410</v>
      </c>
      <c r="Q2792" s="35">
        <v>42346970</v>
      </c>
      <c r="R2792" s="35">
        <v>1891649</v>
      </c>
    </row>
    <row r="2793" spans="1:18" ht="13.5" customHeight="1">
      <c r="A2793" s="20">
        <v>2789</v>
      </c>
      <c r="B2793" s="45" t="s">
        <v>292</v>
      </c>
      <c r="C2793" s="44" t="s">
        <v>95</v>
      </c>
      <c r="D2793" s="45" t="s">
        <v>460</v>
      </c>
      <c r="E2793" s="20">
        <v>159</v>
      </c>
      <c r="F2793" s="20">
        <v>2015</v>
      </c>
      <c r="G2793" s="20">
        <v>4</v>
      </c>
      <c r="H2793" s="20" t="s">
        <v>205</v>
      </c>
      <c r="I2793" s="20" t="s">
        <v>46</v>
      </c>
      <c r="J2793" s="20">
        <v>12</v>
      </c>
      <c r="K2793" s="35">
        <v>59221748</v>
      </c>
      <c r="L2793" s="35">
        <v>1771063</v>
      </c>
      <c r="M2793" s="35">
        <v>1192366</v>
      </c>
      <c r="N2793" s="35">
        <v>762362</v>
      </c>
      <c r="O2793" s="35">
        <v>27368919</v>
      </c>
      <c r="P2793" s="35">
        <v>50172484</v>
      </c>
      <c r="Q2793" s="35">
        <v>42169231</v>
      </c>
      <c r="R2793" s="35">
        <v>1891649</v>
      </c>
    </row>
    <row r="2794" spans="1:18" ht="13.5" customHeight="1">
      <c r="A2794" s="20">
        <v>2790</v>
      </c>
      <c r="B2794" s="45" t="s">
        <v>292</v>
      </c>
      <c r="C2794" s="44" t="s">
        <v>95</v>
      </c>
      <c r="D2794" s="45" t="s">
        <v>460</v>
      </c>
      <c r="E2794" s="20">
        <v>159</v>
      </c>
      <c r="F2794" s="20">
        <v>2016</v>
      </c>
      <c r="G2794" s="20">
        <v>1</v>
      </c>
      <c r="H2794" s="20" t="s">
        <v>206</v>
      </c>
      <c r="I2794" s="20" t="s">
        <v>43</v>
      </c>
      <c r="J2794" s="20">
        <v>3</v>
      </c>
      <c r="K2794" s="35">
        <v>16782159</v>
      </c>
      <c r="L2794" s="35">
        <v>1419302</v>
      </c>
      <c r="M2794" s="35">
        <v>1041404</v>
      </c>
      <c r="N2794" s="35">
        <v>1041404</v>
      </c>
      <c r="O2794" s="35">
        <v>26258717</v>
      </c>
      <c r="P2794" s="35">
        <v>49756923</v>
      </c>
      <c r="Q2794" s="35">
        <v>40712266</v>
      </c>
      <c r="R2794" s="35">
        <v>1891649</v>
      </c>
    </row>
    <row r="2795" spans="1:18" ht="13.5" customHeight="1">
      <c r="A2795" s="20">
        <v>2791</v>
      </c>
      <c r="B2795" s="45" t="s">
        <v>292</v>
      </c>
      <c r="C2795" s="44" t="s">
        <v>95</v>
      </c>
      <c r="D2795" s="45" t="s">
        <v>460</v>
      </c>
      <c r="E2795" s="20">
        <v>159</v>
      </c>
      <c r="F2795" s="20">
        <v>2016</v>
      </c>
      <c r="G2795" s="20">
        <v>2</v>
      </c>
      <c r="H2795" s="20" t="s">
        <v>207</v>
      </c>
      <c r="I2795" s="20" t="s">
        <v>44</v>
      </c>
      <c r="J2795" s="20">
        <v>6</v>
      </c>
      <c r="K2795" s="35">
        <v>32277813</v>
      </c>
      <c r="L2795" s="35">
        <v>1487214</v>
      </c>
      <c r="M2795" s="35">
        <v>1093599</v>
      </c>
      <c r="N2795" s="35">
        <v>1093599</v>
      </c>
      <c r="O2795" s="35">
        <v>26677307</v>
      </c>
      <c r="P2795" s="35">
        <v>60630634</v>
      </c>
      <c r="Q2795" s="35">
        <v>51722947</v>
      </c>
      <c r="R2795" s="35">
        <v>1891649</v>
      </c>
    </row>
    <row r="2796" spans="1:18" ht="13.5" customHeight="1">
      <c r="A2796" s="20">
        <v>2792</v>
      </c>
      <c r="B2796" s="45" t="s">
        <v>292</v>
      </c>
      <c r="C2796" s="44" t="s">
        <v>95</v>
      </c>
      <c r="D2796" s="45" t="s">
        <v>460</v>
      </c>
      <c r="E2796" s="20">
        <v>159</v>
      </c>
      <c r="F2796" s="20">
        <v>2016</v>
      </c>
      <c r="G2796" s="20">
        <v>3</v>
      </c>
      <c r="H2796" s="20" t="s">
        <v>208</v>
      </c>
      <c r="I2796" s="20" t="s">
        <v>51</v>
      </c>
      <c r="J2796" s="20">
        <v>9</v>
      </c>
      <c r="K2796" s="35">
        <v>49871274</v>
      </c>
      <c r="L2796" s="35">
        <v>1510998</v>
      </c>
      <c r="M2796" s="35">
        <v>1567153</v>
      </c>
      <c r="N2796" s="35">
        <v>1567153</v>
      </c>
      <c r="O2796" s="35">
        <v>26964320</v>
      </c>
      <c r="P2796" s="35">
        <v>73281713</v>
      </c>
      <c r="Q2796" s="35">
        <v>63900472</v>
      </c>
      <c r="R2796" s="35">
        <v>1891649</v>
      </c>
    </row>
    <row r="2797" spans="1:18" ht="13.5" customHeight="1">
      <c r="A2797" s="20">
        <v>2793</v>
      </c>
      <c r="B2797" s="45" t="s">
        <v>292</v>
      </c>
      <c r="C2797" s="44" t="s">
        <v>95</v>
      </c>
      <c r="D2797" s="45" t="s">
        <v>460</v>
      </c>
      <c r="E2797" s="20">
        <v>159</v>
      </c>
      <c r="F2797" s="20">
        <v>2016</v>
      </c>
      <c r="G2797" s="20">
        <v>4</v>
      </c>
      <c r="H2797" s="20" t="s">
        <v>209</v>
      </c>
      <c r="I2797" s="20" t="s">
        <v>46</v>
      </c>
      <c r="J2797" s="20">
        <v>12</v>
      </c>
      <c r="K2797" s="35">
        <v>69777061</v>
      </c>
      <c r="L2797" s="35">
        <v>4106422</v>
      </c>
      <c r="M2797" s="35">
        <v>3071885</v>
      </c>
      <c r="N2797" s="35">
        <v>3814624</v>
      </c>
      <c r="O2797" s="35">
        <v>29272186</v>
      </c>
      <c r="P2797" s="35">
        <v>72491309</v>
      </c>
      <c r="Q2797" s="35">
        <v>60801366</v>
      </c>
      <c r="R2797" s="35">
        <v>1891649</v>
      </c>
    </row>
    <row r="2798" spans="1:18" ht="13.5" customHeight="1">
      <c r="A2798" s="20">
        <v>2794</v>
      </c>
      <c r="B2798" s="45" t="s">
        <v>292</v>
      </c>
      <c r="C2798" s="44" t="s">
        <v>95</v>
      </c>
      <c r="D2798" s="45" t="s">
        <v>460</v>
      </c>
      <c r="E2798" s="20">
        <v>159</v>
      </c>
      <c r="F2798" s="20">
        <v>2017</v>
      </c>
      <c r="G2798" s="20">
        <v>1</v>
      </c>
      <c r="H2798" s="20" t="s">
        <v>210</v>
      </c>
      <c r="I2798" s="20" t="s">
        <v>43</v>
      </c>
      <c r="J2798" s="20">
        <v>3</v>
      </c>
      <c r="K2798" s="35">
        <v>22172314</v>
      </c>
      <c r="L2798" s="35">
        <v>2180042</v>
      </c>
      <c r="M2798" s="35">
        <v>1603090</v>
      </c>
      <c r="N2798" s="35">
        <v>1603090</v>
      </c>
      <c r="O2798" s="35">
        <v>29477353</v>
      </c>
      <c r="P2798" s="35">
        <v>88498093</v>
      </c>
      <c r="Q2798" s="35">
        <v>75205057</v>
      </c>
      <c r="R2798" s="35">
        <v>1891649</v>
      </c>
    </row>
    <row r="2799" spans="1:18" ht="13.5" customHeight="1">
      <c r="A2799" s="20">
        <v>2795</v>
      </c>
      <c r="B2799" s="45" t="s">
        <v>292</v>
      </c>
      <c r="C2799" s="44" t="s">
        <v>95</v>
      </c>
      <c r="D2799" s="45" t="s">
        <v>460</v>
      </c>
      <c r="E2799" s="20">
        <v>159</v>
      </c>
      <c r="F2799" s="20">
        <v>2017</v>
      </c>
      <c r="G2799" s="20">
        <v>2</v>
      </c>
      <c r="H2799" s="20" t="s">
        <v>212</v>
      </c>
      <c r="I2799" s="20" t="s">
        <v>44</v>
      </c>
      <c r="J2799" s="20">
        <v>6</v>
      </c>
      <c r="K2799" s="35">
        <v>42629717</v>
      </c>
      <c r="L2799" s="35">
        <v>4815309</v>
      </c>
      <c r="M2799" s="35">
        <v>3676993</v>
      </c>
      <c r="N2799" s="35">
        <v>2073903</v>
      </c>
      <c r="O2799" s="35">
        <v>30049344</v>
      </c>
      <c r="P2799" s="35">
        <v>90693867</v>
      </c>
      <c r="Q2799" s="35">
        <v>75705258</v>
      </c>
      <c r="R2799" s="35">
        <v>1891649</v>
      </c>
    </row>
    <row r="2800" spans="1:18" ht="13.5" customHeight="1">
      <c r="A2800" s="20">
        <v>2796</v>
      </c>
      <c r="B2800" s="45" t="s">
        <v>292</v>
      </c>
      <c r="C2800" s="44" t="s">
        <v>95</v>
      </c>
      <c r="D2800" s="45" t="s">
        <v>460</v>
      </c>
      <c r="E2800" s="20">
        <v>159</v>
      </c>
      <c r="F2800" s="20">
        <v>2017</v>
      </c>
      <c r="G2800" s="20">
        <v>3</v>
      </c>
      <c r="H2800" s="20" t="s">
        <v>213</v>
      </c>
      <c r="I2800" s="20" t="s">
        <v>51</v>
      </c>
      <c r="J2800" s="20">
        <v>9</v>
      </c>
      <c r="K2800" s="35">
        <v>65302747</v>
      </c>
      <c r="L2800" s="35">
        <v>6518525</v>
      </c>
      <c r="M2800" s="35">
        <v>4826471</v>
      </c>
      <c r="N2800" s="35">
        <v>4826471</v>
      </c>
      <c r="O2800" s="35">
        <v>30090378</v>
      </c>
      <c r="P2800" s="35">
        <v>78844363</v>
      </c>
      <c r="Q2800" s="35">
        <v>62706276</v>
      </c>
      <c r="R2800" s="35">
        <v>1891649</v>
      </c>
    </row>
    <row r="2801" spans="1:18" ht="13.5" customHeight="1">
      <c r="A2801" s="20">
        <v>2797</v>
      </c>
      <c r="B2801" s="45" t="s">
        <v>292</v>
      </c>
      <c r="C2801" s="44" t="s">
        <v>95</v>
      </c>
      <c r="D2801" s="45" t="s">
        <v>460</v>
      </c>
      <c r="E2801" s="20">
        <v>159</v>
      </c>
      <c r="F2801" s="20">
        <v>2018</v>
      </c>
      <c r="G2801" s="20">
        <v>1</v>
      </c>
      <c r="H2801" s="20" t="s">
        <v>257</v>
      </c>
      <c r="I2801" s="20" t="s">
        <v>43</v>
      </c>
      <c r="J2801" s="20">
        <v>3</v>
      </c>
      <c r="K2801" s="35">
        <v>24297881</v>
      </c>
      <c r="L2801" s="35">
        <v>3700436</v>
      </c>
      <c r="M2801" s="35">
        <v>2899250</v>
      </c>
      <c r="N2801" s="35">
        <v>2899250</v>
      </c>
      <c r="O2801" s="35">
        <v>29677539</v>
      </c>
      <c r="P2801" s="35">
        <v>131843373</v>
      </c>
      <c r="Q2801" s="35">
        <v>49053830</v>
      </c>
      <c r="R2801" s="35">
        <v>2872503</v>
      </c>
    </row>
    <row r="2802" spans="1:18" ht="13.5" customHeight="1">
      <c r="A2802" s="20">
        <v>2798</v>
      </c>
      <c r="B2802" s="45" t="s">
        <v>292</v>
      </c>
      <c r="C2802" s="21" t="s">
        <v>95</v>
      </c>
      <c r="D2802" s="45" t="s">
        <v>460</v>
      </c>
      <c r="E2802" s="20">
        <v>159</v>
      </c>
      <c r="F2802" s="20">
        <v>2018</v>
      </c>
      <c r="G2802" s="20">
        <v>2</v>
      </c>
      <c r="H2802" s="20" t="s">
        <v>264</v>
      </c>
      <c r="I2802" s="20" t="s">
        <v>44</v>
      </c>
      <c r="J2802" s="20">
        <v>6</v>
      </c>
      <c r="K2802" s="37">
        <v>48125098</v>
      </c>
      <c r="L2802" s="37">
        <v>7545780</v>
      </c>
      <c r="M2802" s="37">
        <v>5719084</v>
      </c>
      <c r="N2802" s="37">
        <v>5719084</v>
      </c>
      <c r="O2802" s="37">
        <v>27744641</v>
      </c>
      <c r="P2802" s="37">
        <v>130729252</v>
      </c>
      <c r="Q2802" s="37">
        <v>51974296</v>
      </c>
      <c r="R2802" s="37">
        <v>2872503</v>
      </c>
    </row>
    <row r="2803" spans="1:18" ht="13.5" customHeight="1">
      <c r="A2803" s="20">
        <v>2799</v>
      </c>
      <c r="B2803" s="45" t="s">
        <v>292</v>
      </c>
      <c r="C2803" s="21" t="s">
        <v>95</v>
      </c>
      <c r="D2803" s="45" t="s">
        <v>460</v>
      </c>
      <c r="E2803" s="20">
        <v>159</v>
      </c>
      <c r="F2803" s="20">
        <v>2018</v>
      </c>
      <c r="G2803" s="20">
        <v>3</v>
      </c>
      <c r="H2803" s="20" t="s">
        <v>256</v>
      </c>
      <c r="I2803" s="20" t="s">
        <v>51</v>
      </c>
      <c r="J2803" s="20">
        <v>9</v>
      </c>
      <c r="K2803" s="37">
        <v>72305252</v>
      </c>
      <c r="L2803" s="37">
        <v>12652047</v>
      </c>
      <c r="M2803" s="37">
        <v>9445549</v>
      </c>
      <c r="N2803" s="37">
        <v>9565228</v>
      </c>
      <c r="O2803" s="37">
        <v>28281324</v>
      </c>
      <c r="P2803" s="37">
        <v>132455816</v>
      </c>
      <c r="Q2803" s="37">
        <v>49854716</v>
      </c>
      <c r="R2803" s="37">
        <v>2872503</v>
      </c>
    </row>
    <row r="2804" spans="1:18" ht="13.5" customHeight="1">
      <c r="A2804" s="20">
        <v>2800</v>
      </c>
      <c r="B2804" s="45" t="s">
        <v>292</v>
      </c>
      <c r="C2804" s="21" t="s">
        <v>95</v>
      </c>
      <c r="D2804" s="45" t="s">
        <v>460</v>
      </c>
      <c r="E2804" s="20">
        <v>159</v>
      </c>
      <c r="F2804" s="20">
        <v>2018</v>
      </c>
      <c r="G2804" s="20">
        <v>4</v>
      </c>
      <c r="H2804" s="20" t="s">
        <v>265</v>
      </c>
      <c r="I2804" s="20" t="s">
        <v>46</v>
      </c>
      <c r="J2804" s="20">
        <v>12</v>
      </c>
      <c r="K2804" s="37">
        <v>92899969</v>
      </c>
      <c r="L2804" s="37">
        <v>12621908</v>
      </c>
      <c r="M2804" s="37">
        <v>10552140</v>
      </c>
      <c r="N2804" s="37">
        <v>10672408</v>
      </c>
      <c r="O2804" s="37">
        <v>29677539</v>
      </c>
      <c r="P2804" s="37">
        <v>131843373</v>
      </c>
      <c r="Q2804" s="37">
        <v>49053830</v>
      </c>
      <c r="R2804" s="37">
        <v>2872503</v>
      </c>
    </row>
    <row r="2805" spans="1:18" ht="13.5" customHeight="1">
      <c r="A2805" s="20">
        <v>2801</v>
      </c>
      <c r="B2805" s="45" t="s">
        <v>292</v>
      </c>
      <c r="C2805" s="21" t="s">
        <v>95</v>
      </c>
      <c r="D2805" s="45" t="s">
        <v>460</v>
      </c>
      <c r="E2805" s="20">
        <v>159</v>
      </c>
      <c r="F2805" s="20">
        <v>2019</v>
      </c>
      <c r="G2805" s="20">
        <v>1</v>
      </c>
      <c r="H2805" s="20" t="s">
        <v>277</v>
      </c>
      <c r="I2805" s="20" t="s">
        <v>43</v>
      </c>
      <c r="J2805" s="20">
        <v>3</v>
      </c>
      <c r="K2805" s="37">
        <v>19235794</v>
      </c>
      <c r="L2805" s="37">
        <v>2027377</v>
      </c>
      <c r="M2805" s="37">
        <v>1520631</v>
      </c>
      <c r="N2805" s="37">
        <v>1520631</v>
      </c>
      <c r="O2805" s="37">
        <v>29308107</v>
      </c>
      <c r="P2805" s="37">
        <v>134572619</v>
      </c>
      <c r="Q2805" s="37">
        <v>50262445</v>
      </c>
      <c r="R2805" s="37">
        <v>2872503</v>
      </c>
    </row>
    <row r="2806" spans="1:18" ht="13.5" customHeight="1">
      <c r="A2806" s="20">
        <v>2802</v>
      </c>
      <c r="B2806" s="45" t="s">
        <v>292</v>
      </c>
      <c r="C2806" s="21" t="s">
        <v>95</v>
      </c>
      <c r="D2806" s="45" t="s">
        <v>460</v>
      </c>
      <c r="E2806" s="20">
        <v>159</v>
      </c>
      <c r="F2806" s="20">
        <v>2019</v>
      </c>
      <c r="G2806" s="20">
        <v>2</v>
      </c>
      <c r="H2806" s="20" t="s">
        <v>278</v>
      </c>
      <c r="I2806" s="20" t="s">
        <v>44</v>
      </c>
      <c r="J2806" s="20">
        <v>6</v>
      </c>
      <c r="K2806" s="37">
        <v>42657499</v>
      </c>
      <c r="L2806" s="37">
        <v>4697796</v>
      </c>
      <c r="M2806" s="37">
        <v>3514796</v>
      </c>
      <c r="N2806" s="37">
        <v>3514796</v>
      </c>
      <c r="O2806" s="37">
        <v>31063857</v>
      </c>
      <c r="P2806" s="37">
        <v>123527576</v>
      </c>
      <c r="Q2806" s="37">
        <v>45840745</v>
      </c>
      <c r="R2806" s="37">
        <v>2872503</v>
      </c>
    </row>
    <row r="2807" spans="1:18" ht="13.5" customHeight="1">
      <c r="A2807" s="20">
        <v>2803</v>
      </c>
      <c r="B2807" s="45" t="s">
        <v>292</v>
      </c>
      <c r="C2807" s="21" t="s">
        <v>95</v>
      </c>
      <c r="D2807" s="45" t="s">
        <v>460</v>
      </c>
      <c r="E2807" s="20">
        <v>159</v>
      </c>
      <c r="F2807" s="20">
        <v>2019</v>
      </c>
      <c r="G2807" s="20">
        <v>3</v>
      </c>
      <c r="H2807" s="20" t="s">
        <v>279</v>
      </c>
      <c r="I2807" s="20" t="s">
        <v>51</v>
      </c>
      <c r="J2807" s="20">
        <v>9</v>
      </c>
      <c r="K2807" s="37">
        <v>51627783</v>
      </c>
      <c r="L2807" s="37">
        <v>647180</v>
      </c>
      <c r="M2807" s="37">
        <v>540689</v>
      </c>
      <c r="N2807" s="37">
        <v>540689</v>
      </c>
      <c r="O2807" s="37">
        <v>33620963</v>
      </c>
      <c r="P2807" s="37">
        <v>111240254</v>
      </c>
      <c r="Q2807" s="37">
        <v>36527530</v>
      </c>
      <c r="R2807" s="37">
        <v>2872503</v>
      </c>
    </row>
    <row r="2808" spans="1:18" ht="13.5" customHeight="1">
      <c r="A2808" s="20">
        <v>2804</v>
      </c>
      <c r="B2808" s="45" t="s">
        <v>292</v>
      </c>
      <c r="C2808" s="21" t="s">
        <v>95</v>
      </c>
      <c r="D2808" s="45" t="s">
        <v>460</v>
      </c>
      <c r="E2808" s="20">
        <v>159</v>
      </c>
      <c r="F2808" s="20">
        <v>2019</v>
      </c>
      <c r="G2808" s="20">
        <v>4</v>
      </c>
      <c r="H2808" s="20" t="s">
        <v>281</v>
      </c>
      <c r="I2808" s="20" t="s">
        <v>46</v>
      </c>
      <c r="J2808" s="20">
        <v>12</v>
      </c>
      <c r="K2808" s="37">
        <v>60757950</v>
      </c>
      <c r="L2808" s="37">
        <v>-8321546</v>
      </c>
      <c r="M2808" s="37">
        <v>-4223727</v>
      </c>
      <c r="N2808" s="37">
        <v>-4764416</v>
      </c>
      <c r="O2808" s="37">
        <v>32451597</v>
      </c>
      <c r="P2808" s="37">
        <v>107545793</v>
      </c>
      <c r="Q2808" s="37">
        <v>37597485</v>
      </c>
      <c r="R2808" s="37">
        <v>2872503</v>
      </c>
    </row>
    <row r="2809" spans="1:18" ht="13.5" customHeight="1">
      <c r="A2809" s="20">
        <v>2805</v>
      </c>
      <c r="B2809" s="45" t="s">
        <v>292</v>
      </c>
      <c r="C2809" s="21" t="s">
        <v>95</v>
      </c>
      <c r="D2809" s="45" t="s">
        <v>460</v>
      </c>
      <c r="E2809" s="20">
        <v>159</v>
      </c>
      <c r="F2809" s="46">
        <v>2020</v>
      </c>
      <c r="G2809" s="46">
        <v>1</v>
      </c>
      <c r="H2809" s="47" t="s">
        <v>309</v>
      </c>
      <c r="I2809" s="47" t="s">
        <v>43</v>
      </c>
      <c r="J2809" s="46">
        <v>3</v>
      </c>
      <c r="K2809" s="37">
        <v>13328937</v>
      </c>
      <c r="L2809" s="37">
        <v>948471</v>
      </c>
      <c r="M2809" s="37">
        <v>1114430</v>
      </c>
      <c r="N2809" s="37">
        <v>1114430</v>
      </c>
      <c r="O2809" s="37">
        <v>31574973</v>
      </c>
      <c r="P2809" s="37">
        <v>107746600</v>
      </c>
      <c r="Q2809" s="37">
        <v>40103821</v>
      </c>
      <c r="R2809" s="37">
        <v>2872503</v>
      </c>
    </row>
    <row r="2810" spans="1:18" ht="13.5" customHeight="1">
      <c r="A2810" s="20">
        <v>2806</v>
      </c>
      <c r="B2810" s="45" t="s">
        <v>292</v>
      </c>
      <c r="C2810" s="21" t="s">
        <v>95</v>
      </c>
      <c r="D2810" s="45" t="s">
        <v>460</v>
      </c>
      <c r="E2810" s="20">
        <v>159</v>
      </c>
      <c r="F2810" s="46">
        <v>2020</v>
      </c>
      <c r="G2810" s="46">
        <v>2</v>
      </c>
      <c r="H2810" s="47" t="s">
        <v>310</v>
      </c>
      <c r="I2810" s="47" t="s">
        <v>44</v>
      </c>
      <c r="J2810" s="46">
        <v>6</v>
      </c>
      <c r="K2810" s="37">
        <v>14008400</v>
      </c>
      <c r="L2810" s="37">
        <v>-1515275</v>
      </c>
      <c r="M2810" s="37">
        <v>-1633542</v>
      </c>
      <c r="N2810" s="37">
        <v>1633542</v>
      </c>
      <c r="O2810" s="37">
        <v>30872871</v>
      </c>
      <c r="P2810" s="37">
        <v>105766688</v>
      </c>
      <c r="Q2810" s="37">
        <v>39757450</v>
      </c>
      <c r="R2810" s="37">
        <v>2872503</v>
      </c>
    </row>
    <row r="2811" spans="1:18" ht="13.5" customHeight="1">
      <c r="A2811" s="20">
        <v>2807</v>
      </c>
      <c r="B2811" s="45" t="s">
        <v>292</v>
      </c>
      <c r="C2811" s="21" t="s">
        <v>95</v>
      </c>
      <c r="D2811" s="45" t="s">
        <v>460</v>
      </c>
      <c r="E2811" s="20">
        <v>159</v>
      </c>
      <c r="F2811" s="46">
        <v>2020</v>
      </c>
      <c r="G2811" s="46">
        <v>3</v>
      </c>
      <c r="H2811" s="47" t="s">
        <v>311</v>
      </c>
      <c r="I2811" s="47" t="s">
        <v>51</v>
      </c>
      <c r="J2811" s="46">
        <v>9</v>
      </c>
      <c r="K2811" s="37">
        <v>44732803</v>
      </c>
      <c r="L2811" s="37">
        <v>-2599565</v>
      </c>
      <c r="M2811" s="37">
        <v>-2060209</v>
      </c>
      <c r="N2811" s="37">
        <v>-2060209</v>
      </c>
      <c r="O2811" s="37">
        <v>30217964</v>
      </c>
      <c r="P2811" s="37">
        <v>98673870</v>
      </c>
      <c r="Q2811" s="37">
        <v>34205729</v>
      </c>
      <c r="R2811" s="37">
        <v>2872503</v>
      </c>
    </row>
    <row r="2812" spans="1:18" ht="13.5" customHeight="1">
      <c r="A2812" s="20">
        <v>2808</v>
      </c>
      <c r="B2812" s="45" t="s">
        <v>295</v>
      </c>
      <c r="C2812" s="44" t="s">
        <v>96</v>
      </c>
      <c r="D2812" s="45" t="s">
        <v>461</v>
      </c>
      <c r="E2812" s="20">
        <v>160</v>
      </c>
      <c r="F2812" s="20">
        <v>2015</v>
      </c>
      <c r="G2812" s="20">
        <v>1</v>
      </c>
      <c r="H2812" s="20" t="s">
        <v>202</v>
      </c>
      <c r="I2812" s="20" t="s">
        <v>43</v>
      </c>
      <c r="J2812" s="20">
        <v>3</v>
      </c>
      <c r="K2812" s="35">
        <v>27283000</v>
      </c>
      <c r="L2812" s="35">
        <v>2383000</v>
      </c>
      <c r="M2812" s="35">
        <v>2307000</v>
      </c>
      <c r="N2812" s="35">
        <v>4160000</v>
      </c>
      <c r="O2812" s="35">
        <v>49948000</v>
      </c>
      <c r="P2812" s="35">
        <v>1024263000</v>
      </c>
      <c r="Q2812" s="35">
        <v>797845000</v>
      </c>
      <c r="R2812" s="35">
        <v>8468000</v>
      </c>
    </row>
    <row r="2813" spans="1:18" ht="13.5" customHeight="1">
      <c r="A2813" s="20">
        <v>2809</v>
      </c>
      <c r="B2813" s="45" t="s">
        <v>295</v>
      </c>
      <c r="C2813" s="44" t="s">
        <v>96</v>
      </c>
      <c r="D2813" s="45" t="s">
        <v>461</v>
      </c>
      <c r="E2813" s="20">
        <v>160</v>
      </c>
      <c r="F2813" s="20">
        <v>2015</v>
      </c>
      <c r="G2813" s="20">
        <v>2</v>
      </c>
      <c r="H2813" s="20" t="s">
        <v>203</v>
      </c>
      <c r="I2813" s="20" t="s">
        <v>44</v>
      </c>
      <c r="J2813" s="20">
        <v>6</v>
      </c>
      <c r="K2813" s="35">
        <v>55389000</v>
      </c>
      <c r="L2813" s="35">
        <v>6613000</v>
      </c>
      <c r="M2813" s="35">
        <v>6458000</v>
      </c>
      <c r="N2813" s="35">
        <v>7009000</v>
      </c>
      <c r="O2813" s="35">
        <v>48473000</v>
      </c>
      <c r="P2813" s="35">
        <v>1084899</v>
      </c>
      <c r="Q2813" s="35">
        <v>855632000</v>
      </c>
      <c r="R2813" s="35">
        <v>8468000</v>
      </c>
    </row>
    <row r="2814" spans="1:18" ht="13.5" customHeight="1">
      <c r="A2814" s="20">
        <v>2810</v>
      </c>
      <c r="B2814" s="45" t="s">
        <v>295</v>
      </c>
      <c r="C2814" s="44" t="s">
        <v>96</v>
      </c>
      <c r="D2814" s="45" t="s">
        <v>461</v>
      </c>
      <c r="E2814" s="20">
        <v>160</v>
      </c>
      <c r="F2814" s="20">
        <v>2015</v>
      </c>
      <c r="G2814" s="20">
        <v>3</v>
      </c>
      <c r="H2814" s="20" t="s">
        <v>204</v>
      </c>
      <c r="I2814" s="20" t="s">
        <v>51</v>
      </c>
      <c r="J2814" s="20">
        <v>9</v>
      </c>
      <c r="K2814" s="35">
        <v>83715000</v>
      </c>
      <c r="L2814" s="35">
        <v>9556000</v>
      </c>
      <c r="M2814" s="35">
        <v>9337000</v>
      </c>
      <c r="N2814" s="35">
        <v>10885000</v>
      </c>
      <c r="O2814" s="35">
        <v>50096000</v>
      </c>
      <c r="P2814" s="35">
        <v>1083523</v>
      </c>
      <c r="Q2814" s="35">
        <v>850380000</v>
      </c>
      <c r="R2814" s="35">
        <v>8468000</v>
      </c>
    </row>
    <row r="2815" spans="1:18" ht="13.5" customHeight="1">
      <c r="A2815" s="20">
        <v>2811</v>
      </c>
      <c r="B2815" s="45" t="s">
        <v>295</v>
      </c>
      <c r="C2815" s="44" t="s">
        <v>96</v>
      </c>
      <c r="D2815" s="45" t="s">
        <v>461</v>
      </c>
      <c r="E2815" s="20">
        <v>160</v>
      </c>
      <c r="F2815" s="20">
        <v>2015</v>
      </c>
      <c r="G2815" s="20">
        <v>4</v>
      </c>
      <c r="H2815" s="20" t="s">
        <v>205</v>
      </c>
      <c r="I2815" s="20" t="s">
        <v>46</v>
      </c>
      <c r="J2815" s="20">
        <v>12</v>
      </c>
      <c r="K2815" s="35">
        <v>117211000</v>
      </c>
      <c r="L2815" s="35">
        <v>14862000</v>
      </c>
      <c r="M2815" s="35">
        <v>14301000</v>
      </c>
      <c r="N2815" s="35">
        <v>22683000</v>
      </c>
      <c r="O2815" s="35">
        <v>52611000</v>
      </c>
      <c r="P2815" s="35">
        <v>1049731000</v>
      </c>
      <c r="Q2815" s="35">
        <v>802971000</v>
      </c>
      <c r="R2815" s="35">
        <v>8468000</v>
      </c>
    </row>
    <row r="2816" spans="1:18" ht="13.5" customHeight="1">
      <c r="A2816" s="20">
        <v>2812</v>
      </c>
      <c r="B2816" s="45" t="s">
        <v>295</v>
      </c>
      <c r="C2816" s="44" t="s">
        <v>96</v>
      </c>
      <c r="D2816" s="45" t="s">
        <v>461</v>
      </c>
      <c r="E2816" s="20">
        <v>160</v>
      </c>
      <c r="F2816" s="20">
        <v>2016</v>
      </c>
      <c r="G2816" s="20">
        <v>1</v>
      </c>
      <c r="H2816" s="20" t="s">
        <v>206</v>
      </c>
      <c r="I2816" s="20" t="s">
        <v>43</v>
      </c>
      <c r="J2816" s="20">
        <v>3</v>
      </c>
      <c r="K2816" s="35">
        <v>27275000</v>
      </c>
      <c r="L2816" s="35">
        <v>4795000</v>
      </c>
      <c r="M2816" s="35">
        <v>4719000</v>
      </c>
      <c r="N2816" s="35">
        <v>-912000</v>
      </c>
      <c r="O2816" s="35">
        <v>50341000</v>
      </c>
      <c r="P2816" s="35">
        <v>1087072000</v>
      </c>
      <c r="Q2816" s="35">
        <v>844063000</v>
      </c>
      <c r="R2816" s="35">
        <v>8468000</v>
      </c>
    </row>
    <row r="2817" spans="1:18" ht="13.5" customHeight="1">
      <c r="A2817" s="20">
        <v>2813</v>
      </c>
      <c r="B2817" s="45" t="s">
        <v>295</v>
      </c>
      <c r="C2817" s="44" t="s">
        <v>96</v>
      </c>
      <c r="D2817" s="45" t="s">
        <v>461</v>
      </c>
      <c r="E2817" s="20">
        <v>160</v>
      </c>
      <c r="F2817" s="20">
        <v>2016</v>
      </c>
      <c r="G2817" s="20">
        <v>2</v>
      </c>
      <c r="H2817" s="20" t="s">
        <v>207</v>
      </c>
      <c r="I2817" s="20" t="s">
        <v>44</v>
      </c>
      <c r="J2817" s="20">
        <v>6</v>
      </c>
      <c r="K2817" s="35">
        <v>60069000</v>
      </c>
      <c r="L2817" s="35">
        <v>8925000</v>
      </c>
      <c r="M2817" s="35">
        <v>8761000</v>
      </c>
      <c r="N2817" s="35">
        <v>8977000</v>
      </c>
      <c r="O2817" s="35">
        <v>49745000</v>
      </c>
      <c r="P2817" s="35">
        <v>1152175000</v>
      </c>
      <c r="Q2817" s="35">
        <v>899277000</v>
      </c>
      <c r="R2817" s="35">
        <v>8468000</v>
      </c>
    </row>
    <row r="2818" spans="1:18" ht="13.5" customHeight="1">
      <c r="A2818" s="20">
        <v>2814</v>
      </c>
      <c r="B2818" s="45" t="s">
        <v>295</v>
      </c>
      <c r="C2818" s="44" t="s">
        <v>96</v>
      </c>
      <c r="D2818" s="45" t="s">
        <v>461</v>
      </c>
      <c r="E2818" s="20">
        <v>160</v>
      </c>
      <c r="F2818" s="20">
        <v>2016</v>
      </c>
      <c r="G2818" s="20">
        <v>3</v>
      </c>
      <c r="H2818" s="20" t="s">
        <v>208</v>
      </c>
      <c r="I2818" s="20" t="s">
        <v>51</v>
      </c>
      <c r="J2818" s="20">
        <v>9</v>
      </c>
      <c r="K2818" s="35">
        <v>94759000</v>
      </c>
      <c r="L2818" s="35">
        <v>13275000</v>
      </c>
      <c r="M2818" s="35">
        <v>13012000</v>
      </c>
      <c r="N2818" s="35">
        <v>14611000</v>
      </c>
      <c r="O2818" s="35">
        <v>49609000</v>
      </c>
      <c r="P2818" s="35">
        <v>1219652000</v>
      </c>
      <c r="Q2818" s="35">
        <v>961120000</v>
      </c>
      <c r="R2818" s="35">
        <v>8468000</v>
      </c>
    </row>
    <row r="2819" spans="1:18" ht="13.5" customHeight="1">
      <c r="A2819" s="20">
        <v>2815</v>
      </c>
      <c r="B2819" s="45" t="s">
        <v>295</v>
      </c>
      <c r="C2819" s="44" t="s">
        <v>96</v>
      </c>
      <c r="D2819" s="45" t="s">
        <v>461</v>
      </c>
      <c r="E2819" s="20">
        <v>160</v>
      </c>
      <c r="F2819" s="20">
        <v>2016</v>
      </c>
      <c r="G2819" s="20">
        <v>4</v>
      </c>
      <c r="H2819" s="20" t="s">
        <v>209</v>
      </c>
      <c r="I2819" s="20" t="s">
        <v>46</v>
      </c>
      <c r="J2819" s="20">
        <v>12</v>
      </c>
      <c r="K2819" s="35">
        <v>129606000</v>
      </c>
      <c r="L2819" s="35">
        <v>15738000</v>
      </c>
      <c r="M2819" s="35">
        <v>15391000</v>
      </c>
      <c r="N2819" s="35">
        <v>25381000</v>
      </c>
      <c r="O2819" s="35">
        <v>52800000</v>
      </c>
      <c r="P2819" s="35">
        <v>1252682000</v>
      </c>
      <c r="Q2819" s="35">
        <v>981012000</v>
      </c>
      <c r="R2819" s="35">
        <v>8468000</v>
      </c>
    </row>
    <row r="2820" spans="1:18" ht="13.5" customHeight="1">
      <c r="A2820" s="20">
        <v>2816</v>
      </c>
      <c r="B2820" s="45" t="s">
        <v>295</v>
      </c>
      <c r="C2820" s="44" t="s">
        <v>96</v>
      </c>
      <c r="D2820" s="45" t="s">
        <v>461</v>
      </c>
      <c r="E2820" s="20">
        <v>160</v>
      </c>
      <c r="F2820" s="20">
        <v>2017</v>
      </c>
      <c r="G2820" s="20">
        <v>1</v>
      </c>
      <c r="H2820" s="20" t="s">
        <v>210</v>
      </c>
      <c r="I2820" s="20" t="s">
        <v>43</v>
      </c>
      <c r="J2820" s="20">
        <v>3</v>
      </c>
      <c r="K2820" s="35">
        <v>34309000</v>
      </c>
      <c r="L2820" s="35">
        <v>4661000</v>
      </c>
      <c r="M2820" s="35">
        <v>4519000</v>
      </c>
      <c r="N2820" s="35">
        <v>5370000</v>
      </c>
      <c r="O2820" s="35">
        <v>53413000</v>
      </c>
      <c r="P2820" s="35">
        <v>1297984000</v>
      </c>
      <c r="Q2820" s="35">
        <v>1020521000</v>
      </c>
      <c r="R2820" s="35">
        <v>8592000</v>
      </c>
    </row>
    <row r="2821" spans="1:18" ht="13.5" customHeight="1">
      <c r="A2821" s="20">
        <v>2817</v>
      </c>
      <c r="B2821" s="45" t="s">
        <v>295</v>
      </c>
      <c r="C2821" s="44" t="s">
        <v>200</v>
      </c>
      <c r="D2821" s="45" t="s">
        <v>461</v>
      </c>
      <c r="E2821" s="20">
        <v>160</v>
      </c>
      <c r="F2821" s="20">
        <v>2017</v>
      </c>
      <c r="G2821" s="20">
        <v>2</v>
      </c>
      <c r="H2821" s="20" t="s">
        <v>212</v>
      </c>
      <c r="I2821" s="20" t="s">
        <v>44</v>
      </c>
      <c r="J2821" s="20">
        <v>6</v>
      </c>
      <c r="K2821" s="35">
        <v>72062000</v>
      </c>
      <c r="L2821" s="35">
        <v>9460000</v>
      </c>
      <c r="M2821" s="35">
        <v>9200000</v>
      </c>
      <c r="N2821" s="35">
        <v>9750000</v>
      </c>
      <c r="O2821" s="35">
        <v>53054000</v>
      </c>
      <c r="P2821" s="35">
        <v>1325138000</v>
      </c>
      <c r="Q2821" s="35">
        <v>1043294000</v>
      </c>
      <c r="R2821" s="35">
        <v>8592000</v>
      </c>
    </row>
    <row r="2822" spans="1:18" ht="13.5" customHeight="1">
      <c r="A2822" s="20">
        <v>2818</v>
      </c>
      <c r="B2822" s="45" t="s">
        <v>295</v>
      </c>
      <c r="C2822" s="44" t="s">
        <v>200</v>
      </c>
      <c r="D2822" s="45" t="s">
        <v>461</v>
      </c>
      <c r="E2822" s="20">
        <v>160</v>
      </c>
      <c r="F2822" s="20">
        <v>2017</v>
      </c>
      <c r="G2822" s="20">
        <v>3</v>
      </c>
      <c r="H2822" s="20" t="s">
        <v>213</v>
      </c>
      <c r="I2822" s="20" t="s">
        <v>51</v>
      </c>
      <c r="J2822" s="20">
        <v>9</v>
      </c>
      <c r="K2822" s="35">
        <v>109513000</v>
      </c>
      <c r="L2822" s="35">
        <v>12998000</v>
      </c>
      <c r="M2822" s="35">
        <v>12410000</v>
      </c>
      <c r="N2822" s="35">
        <v>13449000</v>
      </c>
      <c r="O2822" s="35">
        <v>54651000</v>
      </c>
      <c r="P2822" s="35">
        <v>1358230000</v>
      </c>
      <c r="Q2822" s="35">
        <v>1072687000</v>
      </c>
      <c r="R2822" s="35">
        <v>8592000</v>
      </c>
    </row>
    <row r="2823" spans="1:18" ht="13.5" customHeight="1">
      <c r="A2823" s="20">
        <v>2819</v>
      </c>
      <c r="B2823" s="45" t="s">
        <v>295</v>
      </c>
      <c r="C2823" s="44" t="s">
        <v>200</v>
      </c>
      <c r="D2823" s="45" t="s">
        <v>461</v>
      </c>
      <c r="E2823" s="20">
        <v>160</v>
      </c>
      <c r="F2823" s="20">
        <v>2017</v>
      </c>
      <c r="G2823" s="20">
        <v>4</v>
      </c>
      <c r="H2823" s="20" t="s">
        <v>211</v>
      </c>
      <c r="I2823" s="20" t="s">
        <v>46</v>
      </c>
      <c r="J2823" s="20">
        <v>12</v>
      </c>
      <c r="K2823" s="35">
        <v>163844000</v>
      </c>
      <c r="L2823" s="35">
        <v>13919000</v>
      </c>
      <c r="M2823" s="35">
        <v>13008000</v>
      </c>
      <c r="N2823" s="35">
        <v>23014000</v>
      </c>
      <c r="O2823" s="35">
        <v>55986000</v>
      </c>
      <c r="P2823" s="35">
        <v>1455540000</v>
      </c>
      <c r="Q2823" s="35">
        <v>1112068000</v>
      </c>
      <c r="R2823" s="35">
        <v>14561000</v>
      </c>
    </row>
    <row r="2824" spans="1:18" ht="13.5" customHeight="1">
      <c r="A2824" s="20">
        <v>2820</v>
      </c>
      <c r="B2824" s="45" t="s">
        <v>295</v>
      </c>
      <c r="C2824" s="44" t="s">
        <v>200</v>
      </c>
      <c r="D2824" s="45" t="s">
        <v>461</v>
      </c>
      <c r="E2824" s="20">
        <v>160</v>
      </c>
      <c r="F2824" s="20">
        <v>2018</v>
      </c>
      <c r="G2824" s="20">
        <v>1</v>
      </c>
      <c r="H2824" s="20" t="s">
        <v>257</v>
      </c>
      <c r="I2824" s="20" t="s">
        <v>43</v>
      </c>
      <c r="J2824" s="20">
        <v>3</v>
      </c>
      <c r="K2824" s="35">
        <v>39466000</v>
      </c>
      <c r="L2824" s="35">
        <v>5407000</v>
      </c>
      <c r="M2824" s="35">
        <v>5288000</v>
      </c>
      <c r="N2824" s="35">
        <v>4310000</v>
      </c>
      <c r="O2824" s="35">
        <v>57283000</v>
      </c>
      <c r="P2824" s="35">
        <v>1381209000</v>
      </c>
      <c r="Q2824" s="35">
        <v>1095557000</v>
      </c>
      <c r="R2824" s="35">
        <v>14561000</v>
      </c>
    </row>
    <row r="2825" spans="1:18" ht="13.5" customHeight="1">
      <c r="A2825" s="20">
        <v>2821</v>
      </c>
      <c r="B2825" s="45" t="s">
        <v>295</v>
      </c>
      <c r="C2825" s="21" t="s">
        <v>200</v>
      </c>
      <c r="D2825" s="45" t="s">
        <v>461</v>
      </c>
      <c r="E2825" s="20">
        <v>160</v>
      </c>
      <c r="F2825" s="20">
        <v>2018</v>
      </c>
      <c r="G2825" s="20">
        <v>2</v>
      </c>
      <c r="H2825" s="20" t="s">
        <v>264</v>
      </c>
      <c r="I2825" s="20" t="s">
        <v>44</v>
      </c>
      <c r="J2825" s="20">
        <v>6</v>
      </c>
      <c r="K2825" s="37">
        <v>83333000</v>
      </c>
      <c r="L2825" s="37">
        <v>11664000</v>
      </c>
      <c r="M2825" s="37">
        <v>11458000</v>
      </c>
      <c r="N2825" s="37">
        <v>8648000</v>
      </c>
      <c r="O2825" s="37">
        <v>58089000</v>
      </c>
      <c r="P2825" s="37">
        <v>1471152000</v>
      </c>
      <c r="Q2825" s="37">
        <v>1180801000</v>
      </c>
      <c r="R2825" s="37">
        <v>14561000</v>
      </c>
    </row>
    <row r="2826" spans="1:18" ht="13.5" customHeight="1">
      <c r="A2826" s="20">
        <v>2822</v>
      </c>
      <c r="B2826" s="45" t="s">
        <v>295</v>
      </c>
      <c r="C2826" s="21" t="s">
        <v>200</v>
      </c>
      <c r="D2826" s="45" t="s">
        <v>461</v>
      </c>
      <c r="E2826" s="20">
        <v>160</v>
      </c>
      <c r="F2826" s="20">
        <v>2018</v>
      </c>
      <c r="G2826" s="20">
        <v>3</v>
      </c>
      <c r="H2826" s="20" t="s">
        <v>256</v>
      </c>
      <c r="I2826" s="20" t="s">
        <v>51</v>
      </c>
      <c r="J2826" s="20">
        <v>9</v>
      </c>
      <c r="K2826" s="37">
        <v>122196000</v>
      </c>
      <c r="L2826" s="37">
        <v>14857000</v>
      </c>
      <c r="M2826" s="37">
        <v>14664000</v>
      </c>
      <c r="N2826" s="37">
        <v>12288000</v>
      </c>
      <c r="O2826" s="37">
        <v>59036000</v>
      </c>
      <c r="P2826" s="37">
        <v>1581762000</v>
      </c>
      <c r="Q2826" s="37">
        <v>1288311000</v>
      </c>
      <c r="R2826" s="37">
        <v>14561000</v>
      </c>
    </row>
    <row r="2827" spans="1:18" ht="13.5" customHeight="1">
      <c r="A2827" s="20">
        <v>2823</v>
      </c>
      <c r="B2827" s="45" t="s">
        <v>295</v>
      </c>
      <c r="C2827" s="21" t="s">
        <v>200</v>
      </c>
      <c r="D2827" s="45" t="s">
        <v>461</v>
      </c>
      <c r="E2827" s="20">
        <v>160</v>
      </c>
      <c r="F2827" s="20">
        <v>2018</v>
      </c>
      <c r="G2827" s="20">
        <v>4</v>
      </c>
      <c r="H2827" s="20" t="s">
        <v>265</v>
      </c>
      <c r="I2827" s="20" t="s">
        <v>46</v>
      </c>
      <c r="J2827" s="20">
        <v>12</v>
      </c>
      <c r="K2827" s="37">
        <v>145517000</v>
      </c>
      <c r="L2827" s="37">
        <v>18453000</v>
      </c>
      <c r="M2827" s="37">
        <v>18093000</v>
      </c>
      <c r="N2827" s="37">
        <v>15362000</v>
      </c>
      <c r="O2827" s="37">
        <v>59954000</v>
      </c>
      <c r="P2827" s="37">
        <v>1463858000</v>
      </c>
      <c r="Q2827" s="37">
        <v>1238226000</v>
      </c>
      <c r="R2827" s="37">
        <v>14561000</v>
      </c>
    </row>
    <row r="2828" spans="1:18" ht="13.5" customHeight="1">
      <c r="A2828" s="20">
        <v>2824</v>
      </c>
      <c r="B2828" s="45" t="s">
        <v>295</v>
      </c>
      <c r="C2828" s="21" t="s">
        <v>200</v>
      </c>
      <c r="D2828" s="45" t="s">
        <v>461</v>
      </c>
      <c r="E2828" s="20">
        <v>160</v>
      </c>
      <c r="F2828" s="20">
        <v>2019</v>
      </c>
      <c r="G2828" s="20">
        <v>1</v>
      </c>
      <c r="H2828" s="20" t="s">
        <v>277</v>
      </c>
      <c r="I2828" s="20" t="s">
        <v>43</v>
      </c>
      <c r="J2828" s="20">
        <v>3</v>
      </c>
      <c r="K2828" s="37">
        <v>37675000</v>
      </c>
      <c r="L2828" s="37">
        <v>5438000</v>
      </c>
      <c r="M2828" s="37">
        <v>5274000</v>
      </c>
      <c r="N2828" s="37">
        <v>7569000</v>
      </c>
      <c r="O2828" s="37">
        <v>59886000</v>
      </c>
      <c r="P2828" s="37">
        <v>1521363000</v>
      </c>
      <c r="Q2828" s="37">
        <v>1288061000</v>
      </c>
      <c r="R2828" s="37">
        <v>14561000</v>
      </c>
    </row>
    <row r="2829" spans="1:18" ht="13.5" customHeight="1">
      <c r="A2829" s="20">
        <v>2825</v>
      </c>
      <c r="B2829" s="45" t="s">
        <v>295</v>
      </c>
      <c r="C2829" s="21" t="s">
        <v>200</v>
      </c>
      <c r="D2829" s="45" t="s">
        <v>461</v>
      </c>
      <c r="E2829" s="20">
        <v>160</v>
      </c>
      <c r="F2829" s="20">
        <v>2019</v>
      </c>
      <c r="G2829" s="20">
        <v>2</v>
      </c>
      <c r="H2829" s="20" t="s">
        <v>278</v>
      </c>
      <c r="I2829" s="20" t="s">
        <v>44</v>
      </c>
      <c r="J2829" s="20">
        <v>6</v>
      </c>
      <c r="K2829" s="37">
        <v>76017000</v>
      </c>
      <c r="L2829" s="37">
        <v>12126000</v>
      </c>
      <c r="M2829" s="37">
        <v>11853000</v>
      </c>
      <c r="N2829" s="37">
        <v>14226000</v>
      </c>
      <c r="O2829" s="37">
        <v>59510000</v>
      </c>
      <c r="P2829" s="37">
        <v>1713460000</v>
      </c>
      <c r="Q2829" s="37">
        <v>1474490000</v>
      </c>
      <c r="R2829" s="37">
        <v>14561000</v>
      </c>
    </row>
    <row r="2830" spans="1:18" ht="13.5" customHeight="1">
      <c r="A2830" s="20">
        <v>2826</v>
      </c>
      <c r="B2830" s="45" t="s">
        <v>295</v>
      </c>
      <c r="C2830" s="21" t="s">
        <v>200</v>
      </c>
      <c r="D2830" s="45" t="s">
        <v>461</v>
      </c>
      <c r="E2830" s="20">
        <v>160</v>
      </c>
      <c r="F2830" s="20">
        <v>2019</v>
      </c>
      <c r="G2830" s="20">
        <v>3</v>
      </c>
      <c r="H2830" s="20" t="s">
        <v>279</v>
      </c>
      <c r="I2830" s="20" t="s">
        <v>51</v>
      </c>
      <c r="J2830" s="20">
        <v>9</v>
      </c>
      <c r="K2830" s="37">
        <v>117152000</v>
      </c>
      <c r="L2830" s="37">
        <v>15643000</v>
      </c>
      <c r="M2830" s="37">
        <v>15192000</v>
      </c>
      <c r="N2830" s="37">
        <v>17249000</v>
      </c>
      <c r="O2830" s="37">
        <v>59344000</v>
      </c>
      <c r="P2830" s="37">
        <v>1800619000</v>
      </c>
      <c r="Q2830" s="37">
        <v>1558626000</v>
      </c>
      <c r="R2830" s="37">
        <v>201652000</v>
      </c>
    </row>
    <row r="2831" spans="1:18" ht="13.5" customHeight="1">
      <c r="A2831" s="20">
        <v>2827</v>
      </c>
      <c r="B2831" s="45" t="s">
        <v>295</v>
      </c>
      <c r="C2831" s="21" t="s">
        <v>200</v>
      </c>
      <c r="D2831" s="45" t="s">
        <v>461</v>
      </c>
      <c r="E2831" s="20">
        <v>160</v>
      </c>
      <c r="F2831" s="46">
        <v>2020</v>
      </c>
      <c r="G2831" s="46">
        <v>1</v>
      </c>
      <c r="H2831" s="47" t="s">
        <v>309</v>
      </c>
      <c r="I2831" s="47" t="s">
        <v>43</v>
      </c>
      <c r="J2831" s="46">
        <v>3</v>
      </c>
      <c r="K2831" s="37">
        <v>43909000</v>
      </c>
      <c r="L2831" s="37">
        <v>6298000</v>
      </c>
      <c r="M2831" s="37">
        <v>6017000</v>
      </c>
      <c r="N2831" s="37">
        <v>2046000</v>
      </c>
      <c r="O2831" s="37">
        <v>60041000</v>
      </c>
      <c r="P2831" s="37">
        <v>2005556000</v>
      </c>
      <c r="Q2831" s="37">
        <v>1751168000</v>
      </c>
      <c r="R2831" s="37">
        <v>147842000</v>
      </c>
    </row>
    <row r="2832" spans="1:18" ht="13.5" customHeight="1">
      <c r="A2832" s="20">
        <v>2828</v>
      </c>
      <c r="B2832" s="45" t="s">
        <v>295</v>
      </c>
      <c r="C2832" s="21" t="s">
        <v>200</v>
      </c>
      <c r="D2832" s="45" t="s">
        <v>461</v>
      </c>
      <c r="E2832" s="20">
        <v>160</v>
      </c>
      <c r="F2832" s="46">
        <v>2020</v>
      </c>
      <c r="G2832" s="46">
        <v>2</v>
      </c>
      <c r="H2832" s="47" t="s">
        <v>310</v>
      </c>
      <c r="I2832" s="47" t="s">
        <v>44</v>
      </c>
      <c r="J2832" s="46">
        <v>6</v>
      </c>
      <c r="K2832" s="37">
        <v>81857000</v>
      </c>
      <c r="L2832" s="37">
        <v>11278000</v>
      </c>
      <c r="M2832" s="37">
        <v>10759000</v>
      </c>
      <c r="N2832" s="37">
        <v>13183000</v>
      </c>
      <c r="O2832" s="37">
        <v>62340000</v>
      </c>
      <c r="P2832" s="37">
        <v>2211342000</v>
      </c>
      <c r="Q2832" s="37">
        <v>1952823000</v>
      </c>
      <c r="R2832" s="37">
        <v>14633000</v>
      </c>
    </row>
    <row r="2833" spans="1:18" ht="13.5" customHeight="1">
      <c r="A2833" s="20">
        <v>2829</v>
      </c>
      <c r="B2833" s="45" t="s">
        <v>293</v>
      </c>
      <c r="C2833" s="44" t="s">
        <v>97</v>
      </c>
      <c r="D2833" s="45" t="s">
        <v>462</v>
      </c>
      <c r="E2833" s="20">
        <v>161</v>
      </c>
      <c r="F2833" s="20">
        <v>2015</v>
      </c>
      <c r="G2833" s="20">
        <v>1</v>
      </c>
      <c r="H2833" s="20" t="s">
        <v>202</v>
      </c>
      <c r="I2833" s="20" t="s">
        <v>43</v>
      </c>
      <c r="J2833" s="20">
        <v>3</v>
      </c>
      <c r="K2833" s="35">
        <v>299563.44799999997</v>
      </c>
      <c r="L2833" s="35">
        <v>78900.58</v>
      </c>
      <c r="M2833" s="35">
        <v>73275.574999999997</v>
      </c>
      <c r="N2833" s="35">
        <v>73275.574999999997</v>
      </c>
      <c r="O2833" s="35">
        <v>2926559.37</v>
      </c>
      <c r="P2833" s="35">
        <v>3979216.69</v>
      </c>
      <c r="Q2833" s="35">
        <v>340414.23100000003</v>
      </c>
      <c r="R2833" s="35">
        <v>1776569.264</v>
      </c>
    </row>
    <row r="2834" spans="1:18" ht="13.5" customHeight="1">
      <c r="A2834" s="20">
        <v>2830</v>
      </c>
      <c r="B2834" s="45" t="s">
        <v>293</v>
      </c>
      <c r="C2834" s="44" t="s">
        <v>97</v>
      </c>
      <c r="D2834" s="45" t="s">
        <v>462</v>
      </c>
      <c r="E2834" s="20">
        <v>161</v>
      </c>
      <c r="F2834" s="20">
        <v>2015</v>
      </c>
      <c r="G2834" s="20">
        <v>2</v>
      </c>
      <c r="H2834" s="20" t="s">
        <v>203</v>
      </c>
      <c r="I2834" s="20" t="s">
        <v>44</v>
      </c>
      <c r="J2834" s="20">
        <v>6</v>
      </c>
      <c r="K2834" s="35">
        <v>623425.04299999995</v>
      </c>
      <c r="L2834" s="35">
        <v>113157.533</v>
      </c>
      <c r="M2834" s="35">
        <v>105991.773</v>
      </c>
      <c r="N2834" s="35">
        <v>105991.773</v>
      </c>
      <c r="O2834" s="35">
        <v>2883522.1609999998</v>
      </c>
      <c r="P2834" s="35">
        <v>3853156.2960000001</v>
      </c>
      <c r="Q2834" s="35">
        <v>181637.639</v>
      </c>
      <c r="R2834" s="35">
        <v>1776569.264</v>
      </c>
    </row>
    <row r="2835" spans="1:18" ht="13.5" customHeight="1">
      <c r="A2835" s="20">
        <v>2831</v>
      </c>
      <c r="B2835" s="45" t="s">
        <v>293</v>
      </c>
      <c r="C2835" s="44" t="s">
        <v>97</v>
      </c>
      <c r="D2835" s="45" t="s">
        <v>462</v>
      </c>
      <c r="E2835" s="20">
        <v>161</v>
      </c>
      <c r="F2835" s="20">
        <v>2015</v>
      </c>
      <c r="G2835" s="20">
        <v>3</v>
      </c>
      <c r="H2835" s="20" t="s">
        <v>204</v>
      </c>
      <c r="I2835" s="20" t="s">
        <v>51</v>
      </c>
      <c r="J2835" s="20">
        <v>9</v>
      </c>
      <c r="K2835" s="35">
        <v>936755.89</v>
      </c>
      <c r="L2835" s="35">
        <v>155258.011</v>
      </c>
      <c r="M2835" s="35">
        <v>145718.82</v>
      </c>
      <c r="N2835" s="35">
        <v>145718.82</v>
      </c>
      <c r="O2835" s="35">
        <v>2947808.6490000002</v>
      </c>
      <c r="P2835" s="35">
        <v>3911347.0010000002</v>
      </c>
      <c r="Q2835" s="35">
        <v>200101.29699999999</v>
      </c>
      <c r="R2835" s="35">
        <v>1776569.264</v>
      </c>
    </row>
    <row r="2836" spans="1:18" ht="13.5" customHeight="1">
      <c r="A2836" s="20">
        <v>2832</v>
      </c>
      <c r="B2836" s="45" t="s">
        <v>293</v>
      </c>
      <c r="C2836" s="44" t="s">
        <v>97</v>
      </c>
      <c r="D2836" s="45" t="s">
        <v>462</v>
      </c>
      <c r="E2836" s="20">
        <v>161</v>
      </c>
      <c r="F2836" s="20">
        <v>2015</v>
      </c>
      <c r="G2836" s="20">
        <v>4</v>
      </c>
      <c r="H2836" s="20" t="s">
        <v>205</v>
      </c>
      <c r="I2836" s="20" t="s">
        <v>46</v>
      </c>
      <c r="J2836" s="20">
        <v>12</v>
      </c>
      <c r="K2836" s="35">
        <v>1227867.638</v>
      </c>
      <c r="L2836" s="35">
        <v>231859.53</v>
      </c>
      <c r="M2836" s="35">
        <v>189338.092</v>
      </c>
      <c r="N2836" s="35">
        <v>189338.092</v>
      </c>
      <c r="O2836" s="35">
        <v>3114028.2659999998</v>
      </c>
      <c r="P2836" s="35">
        <v>4036821.2930000001</v>
      </c>
      <c r="Q2836" s="35">
        <v>295256.31900000002</v>
      </c>
      <c r="R2836" s="35">
        <v>1776569.264</v>
      </c>
    </row>
    <row r="2837" spans="1:18" ht="13.5" customHeight="1">
      <c r="A2837" s="20">
        <v>2833</v>
      </c>
      <c r="B2837" s="45" t="s">
        <v>293</v>
      </c>
      <c r="C2837" s="44" t="s">
        <v>97</v>
      </c>
      <c r="D2837" s="45" t="s">
        <v>462</v>
      </c>
      <c r="E2837" s="20">
        <v>161</v>
      </c>
      <c r="F2837" s="20">
        <v>2016</v>
      </c>
      <c r="G2837" s="20">
        <v>1</v>
      </c>
      <c r="H2837" s="20" t="s">
        <v>206</v>
      </c>
      <c r="I2837" s="20" t="s">
        <v>43</v>
      </c>
      <c r="J2837" s="20">
        <v>3</v>
      </c>
      <c r="K2837" s="35">
        <v>304549.65999999997</v>
      </c>
      <c r="L2837" s="35">
        <v>86049.323999999993</v>
      </c>
      <c r="M2837" s="35">
        <v>80025.870999999999</v>
      </c>
      <c r="N2837" s="35">
        <v>80025.870999999999</v>
      </c>
      <c r="O2837" s="35">
        <v>2948977.9190000002</v>
      </c>
      <c r="P2837" s="35">
        <v>4022961.6120000002</v>
      </c>
      <c r="Q2837" s="35">
        <v>201370.76800000001</v>
      </c>
      <c r="R2837" s="35">
        <v>1776569.264</v>
      </c>
    </row>
    <row r="2838" spans="1:18" ht="13.5" customHeight="1">
      <c r="A2838" s="20">
        <v>2834</v>
      </c>
      <c r="B2838" s="45" t="s">
        <v>293</v>
      </c>
      <c r="C2838" s="44" t="s">
        <v>97</v>
      </c>
      <c r="D2838" s="45" t="s">
        <v>462</v>
      </c>
      <c r="E2838" s="20">
        <v>161</v>
      </c>
      <c r="F2838" s="20">
        <v>2016</v>
      </c>
      <c r="G2838" s="20">
        <v>2</v>
      </c>
      <c r="H2838" s="20" t="s">
        <v>207</v>
      </c>
      <c r="I2838" s="20" t="s">
        <v>44</v>
      </c>
      <c r="J2838" s="20">
        <v>6</v>
      </c>
      <c r="K2838" s="35">
        <v>654952.772</v>
      </c>
      <c r="L2838" s="35">
        <v>132467.33600000001</v>
      </c>
      <c r="M2838" s="35">
        <v>123194.622</v>
      </c>
      <c r="N2838" s="35">
        <v>123194.622</v>
      </c>
      <c r="O2838" s="35">
        <v>3044555.6060000001</v>
      </c>
      <c r="P2838" s="35">
        <v>4023721.2719999999</v>
      </c>
      <c r="Q2838" s="35">
        <v>158961.67800000001</v>
      </c>
      <c r="R2838" s="35">
        <v>1776569.264</v>
      </c>
    </row>
    <row r="2839" spans="1:18" ht="13.5" customHeight="1">
      <c r="A2839" s="20">
        <v>2835</v>
      </c>
      <c r="B2839" s="45" t="s">
        <v>293</v>
      </c>
      <c r="C2839" s="44" t="s">
        <v>97</v>
      </c>
      <c r="D2839" s="45" t="s">
        <v>462</v>
      </c>
      <c r="E2839" s="20">
        <v>161</v>
      </c>
      <c r="F2839" s="20">
        <v>2016</v>
      </c>
      <c r="G2839" s="20">
        <v>3</v>
      </c>
      <c r="H2839" s="20" t="s">
        <v>208</v>
      </c>
      <c r="I2839" s="20" t="s">
        <v>51</v>
      </c>
      <c r="J2839" s="20">
        <v>9</v>
      </c>
      <c r="K2839" s="35">
        <v>921912.28500000003</v>
      </c>
      <c r="L2839" s="35">
        <v>132467.33600000001</v>
      </c>
      <c r="M2839" s="35">
        <v>145894.05100000001</v>
      </c>
      <c r="N2839" s="35">
        <v>145894.05100000001</v>
      </c>
      <c r="O2839" s="35">
        <v>3094253.6490000002</v>
      </c>
      <c r="P2839" s="35">
        <v>4030844.247</v>
      </c>
      <c r="Q2839" s="35">
        <v>153597.807</v>
      </c>
      <c r="R2839" s="35">
        <v>1776569.264</v>
      </c>
    </row>
    <row r="2840" spans="1:18" ht="13.5" customHeight="1">
      <c r="A2840" s="20">
        <v>2836</v>
      </c>
      <c r="B2840" s="45" t="s">
        <v>293</v>
      </c>
      <c r="C2840" s="44" t="s">
        <v>185</v>
      </c>
      <c r="D2840" s="45" t="s">
        <v>462</v>
      </c>
      <c r="E2840" s="20">
        <v>161</v>
      </c>
      <c r="F2840" s="20">
        <v>2016</v>
      </c>
      <c r="G2840" s="20">
        <v>4</v>
      </c>
      <c r="H2840" s="20" t="s">
        <v>209</v>
      </c>
      <c r="I2840" s="20" t="s">
        <v>46</v>
      </c>
      <c r="J2840" s="20">
        <v>12</v>
      </c>
      <c r="K2840" s="35">
        <v>1549479.807</v>
      </c>
      <c r="L2840" s="35">
        <v>369862.56199999998</v>
      </c>
      <c r="M2840" s="35">
        <v>316891.45799999998</v>
      </c>
      <c r="N2840" s="35">
        <v>316891.45799999998</v>
      </c>
      <c r="O2840" s="35">
        <v>3114028.2659999998</v>
      </c>
      <c r="P2840" s="35">
        <v>4177800.1639999999</v>
      </c>
      <c r="Q2840" s="35">
        <v>106043.599</v>
      </c>
      <c r="R2840" s="35">
        <v>1776569.264</v>
      </c>
    </row>
    <row r="2841" spans="1:18" ht="13.5" customHeight="1">
      <c r="A2841" s="20">
        <v>2837</v>
      </c>
      <c r="B2841" s="45" t="s">
        <v>293</v>
      </c>
      <c r="C2841" s="44" t="s">
        <v>185</v>
      </c>
      <c r="D2841" s="45" t="s">
        <v>462</v>
      </c>
      <c r="E2841" s="20">
        <v>161</v>
      </c>
      <c r="F2841" s="20">
        <v>2017</v>
      </c>
      <c r="G2841" s="20">
        <v>1</v>
      </c>
      <c r="H2841" s="20" t="s">
        <v>210</v>
      </c>
      <c r="I2841" s="20" t="s">
        <v>43</v>
      </c>
      <c r="J2841" s="20">
        <v>3</v>
      </c>
      <c r="K2841" s="35">
        <v>396601.47499999998</v>
      </c>
      <c r="L2841" s="35">
        <v>110880.734</v>
      </c>
      <c r="M2841" s="35">
        <v>103119.083</v>
      </c>
      <c r="N2841" s="35">
        <v>103119.083</v>
      </c>
      <c r="O2841" s="35">
        <v>3145764.5269999998</v>
      </c>
      <c r="P2841" s="35">
        <v>4277680.0219999999</v>
      </c>
      <c r="Q2841" s="35">
        <v>102804.505</v>
      </c>
      <c r="R2841" s="35">
        <v>1776569.264</v>
      </c>
    </row>
    <row r="2842" spans="1:18" ht="13.5" customHeight="1">
      <c r="A2842" s="20">
        <v>2838</v>
      </c>
      <c r="B2842" s="45" t="s">
        <v>293</v>
      </c>
      <c r="C2842" s="44" t="s">
        <v>97</v>
      </c>
      <c r="D2842" s="45" t="s">
        <v>462</v>
      </c>
      <c r="E2842" s="20">
        <v>161</v>
      </c>
      <c r="F2842" s="20">
        <v>2017</v>
      </c>
      <c r="G2842" s="20">
        <v>3</v>
      </c>
      <c r="H2842" s="20" t="s">
        <v>213</v>
      </c>
      <c r="I2842" s="20" t="s">
        <v>51</v>
      </c>
      <c r="J2842" s="20">
        <v>9</v>
      </c>
      <c r="K2842" s="35">
        <v>986070.88</v>
      </c>
      <c r="L2842" s="35">
        <v>208460.36199999999</v>
      </c>
      <c r="M2842" s="35">
        <v>193864.13699999999</v>
      </c>
      <c r="N2842" s="35">
        <v>193864.13699999999</v>
      </c>
      <c r="O2842" s="35">
        <v>3145057.1129999999</v>
      </c>
      <c r="P2842" s="35">
        <v>4395671.8590000002</v>
      </c>
      <c r="Q2842" s="35">
        <v>130047.288</v>
      </c>
      <c r="R2842" s="35">
        <v>1776569.264</v>
      </c>
    </row>
    <row r="2843" spans="1:18" ht="13.5" customHeight="1">
      <c r="A2843" s="20">
        <v>2839</v>
      </c>
      <c r="B2843" s="45" t="s">
        <v>293</v>
      </c>
      <c r="C2843" s="21" t="s">
        <v>97</v>
      </c>
      <c r="D2843" s="45" t="s">
        <v>462</v>
      </c>
      <c r="E2843" s="20">
        <v>161</v>
      </c>
      <c r="F2843" s="20">
        <v>2018</v>
      </c>
      <c r="G2843" s="20">
        <v>1</v>
      </c>
      <c r="H2843" s="20" t="s">
        <v>257</v>
      </c>
      <c r="I2843" s="20" t="s">
        <v>43</v>
      </c>
      <c r="J2843" s="20">
        <v>3</v>
      </c>
      <c r="K2843" s="35">
        <v>451467.91700000002</v>
      </c>
      <c r="L2843" s="35">
        <v>108827.299</v>
      </c>
      <c r="M2843" s="35">
        <v>101209.38800000001</v>
      </c>
      <c r="N2843" s="35">
        <v>101209.38800000001</v>
      </c>
      <c r="O2843" s="35">
        <v>3638520.84</v>
      </c>
      <c r="P2843" s="35">
        <v>4644417.8320000004</v>
      </c>
      <c r="Q2843" s="35">
        <v>168984.88699999999</v>
      </c>
      <c r="R2843" s="35">
        <v>1776569.264</v>
      </c>
    </row>
    <row r="2844" spans="1:18" s="2" customFormat="1" ht="13.5" customHeight="1">
      <c r="A2844" s="20">
        <v>2840</v>
      </c>
      <c r="B2844" s="45" t="s">
        <v>293</v>
      </c>
      <c r="C2844" s="21" t="s">
        <v>97</v>
      </c>
      <c r="D2844" s="45" t="s">
        <v>462</v>
      </c>
      <c r="E2844" s="20">
        <v>161</v>
      </c>
      <c r="F2844" s="20">
        <v>2018</v>
      </c>
      <c r="G2844" s="20">
        <v>2</v>
      </c>
      <c r="H2844" s="20" t="s">
        <v>264</v>
      </c>
      <c r="I2844" s="20" t="s">
        <v>44</v>
      </c>
      <c r="J2844" s="20">
        <v>6</v>
      </c>
      <c r="K2844" s="37">
        <v>792227.951</v>
      </c>
      <c r="L2844" s="37">
        <v>186096.68799999999</v>
      </c>
      <c r="M2844" s="37">
        <v>173069.92</v>
      </c>
      <c r="N2844" s="37">
        <v>173069.92</v>
      </c>
      <c r="O2844" s="37">
        <v>3125656.7719999999</v>
      </c>
      <c r="P2844" s="37">
        <v>4653229.8789999997</v>
      </c>
      <c r="Q2844" s="37">
        <v>105899.818</v>
      </c>
      <c r="R2844" s="37">
        <v>1776569.264</v>
      </c>
    </row>
    <row r="2845" spans="1:18" s="22" customFormat="1" ht="13.5" customHeight="1">
      <c r="A2845" s="20">
        <v>2841</v>
      </c>
      <c r="B2845" s="45" t="s">
        <v>293</v>
      </c>
      <c r="C2845" s="21" t="s">
        <v>97</v>
      </c>
      <c r="D2845" s="45" t="s">
        <v>462</v>
      </c>
      <c r="E2845" s="20">
        <v>161</v>
      </c>
      <c r="F2845" s="20">
        <v>2018</v>
      </c>
      <c r="G2845" s="20">
        <v>3</v>
      </c>
      <c r="H2845" s="20" t="s">
        <v>256</v>
      </c>
      <c r="I2845" s="20" t="s">
        <v>51</v>
      </c>
      <c r="J2845" s="20">
        <v>9</v>
      </c>
      <c r="K2845" s="37">
        <v>999396.30900000001</v>
      </c>
      <c r="L2845" s="37">
        <v>195518.236</v>
      </c>
      <c r="M2845" s="37">
        <v>181831.959</v>
      </c>
      <c r="N2845" s="37">
        <v>181831.959</v>
      </c>
      <c r="O2845" s="37">
        <v>3684056.7059999998</v>
      </c>
      <c r="P2845" s="37">
        <v>4595151.1770000001</v>
      </c>
      <c r="Q2845" s="37">
        <v>39059.076999999997</v>
      </c>
      <c r="R2845" s="37">
        <v>1776569.264</v>
      </c>
    </row>
    <row r="2846" spans="1:18" s="22" customFormat="1" ht="13.5" customHeight="1">
      <c r="A2846" s="20">
        <v>2842</v>
      </c>
      <c r="B2846" s="45" t="s">
        <v>293</v>
      </c>
      <c r="C2846" s="21" t="s">
        <v>97</v>
      </c>
      <c r="D2846" s="45" t="s">
        <v>462</v>
      </c>
      <c r="E2846" s="20">
        <v>161</v>
      </c>
      <c r="F2846" s="20">
        <v>2018</v>
      </c>
      <c r="G2846" s="20">
        <v>4</v>
      </c>
      <c r="H2846" s="20" t="s">
        <v>265</v>
      </c>
      <c r="I2846" s="20" t="s">
        <v>46</v>
      </c>
      <c r="J2846" s="20">
        <v>12</v>
      </c>
      <c r="K2846" s="37">
        <v>1353220.085</v>
      </c>
      <c r="L2846" s="37">
        <v>143317.326</v>
      </c>
      <c r="M2846" s="37">
        <v>101172.804</v>
      </c>
      <c r="N2846" s="37">
        <v>101172.804</v>
      </c>
      <c r="O2846" s="37">
        <v>3638520.84</v>
      </c>
      <c r="P2846" s="37">
        <v>4635448.7340000002</v>
      </c>
      <c r="Q2846" s="37">
        <v>168984.88699999999</v>
      </c>
      <c r="R2846" s="37">
        <v>1776569.264</v>
      </c>
    </row>
    <row r="2847" spans="1:18" s="22" customFormat="1" ht="13.5" customHeight="1">
      <c r="A2847" s="20">
        <v>2843</v>
      </c>
      <c r="B2847" s="45" t="s">
        <v>293</v>
      </c>
      <c r="C2847" s="21" t="s">
        <v>97</v>
      </c>
      <c r="D2847" s="45" t="s">
        <v>462</v>
      </c>
      <c r="E2847" s="20">
        <v>161</v>
      </c>
      <c r="F2847" s="20">
        <v>2019</v>
      </c>
      <c r="G2847" s="20">
        <v>1</v>
      </c>
      <c r="H2847" s="20" t="s">
        <v>277</v>
      </c>
      <c r="I2847" s="20" t="s">
        <v>43</v>
      </c>
      <c r="J2847" s="20">
        <v>3</v>
      </c>
      <c r="K2847" s="37">
        <v>323663.84100000001</v>
      </c>
      <c r="L2847" s="37">
        <v>35298.667999999998</v>
      </c>
      <c r="M2847" s="37">
        <v>32827.762000000002</v>
      </c>
      <c r="N2847" s="37">
        <v>32827.762000000002</v>
      </c>
      <c r="O2847" s="37">
        <v>3631464.98</v>
      </c>
      <c r="P2847" s="37">
        <v>4611716.5</v>
      </c>
      <c r="Q2847" s="37">
        <v>103455.79399999999</v>
      </c>
      <c r="R2847" s="37">
        <v>1776569.264</v>
      </c>
    </row>
    <row r="2848" spans="1:18" s="22" customFormat="1" ht="13.5" customHeight="1">
      <c r="A2848" s="20">
        <v>2844</v>
      </c>
      <c r="B2848" s="45" t="s">
        <v>293</v>
      </c>
      <c r="C2848" s="21" t="s">
        <v>97</v>
      </c>
      <c r="D2848" s="45" t="s">
        <v>462</v>
      </c>
      <c r="E2848" s="20">
        <v>161</v>
      </c>
      <c r="F2848" s="20">
        <v>2019</v>
      </c>
      <c r="G2848" s="20">
        <v>2</v>
      </c>
      <c r="H2848" s="20" t="s">
        <v>278</v>
      </c>
      <c r="I2848" s="20" t="s">
        <v>44</v>
      </c>
      <c r="J2848" s="20">
        <v>6</v>
      </c>
      <c r="K2848" s="37">
        <v>653426</v>
      </c>
      <c r="L2848" s="37">
        <v>84969</v>
      </c>
      <c r="M2848" s="37">
        <v>79021</v>
      </c>
      <c r="N2848" s="37">
        <v>79021</v>
      </c>
      <c r="O2848" s="37">
        <v>3652865</v>
      </c>
      <c r="P2848" s="37">
        <v>4592564</v>
      </c>
      <c r="Q2848" s="37">
        <v>38109</v>
      </c>
      <c r="R2848" s="37">
        <v>1776569</v>
      </c>
    </row>
    <row r="2849" spans="1:18" s="22" customFormat="1" ht="13.5" customHeight="1">
      <c r="A2849" s="20">
        <v>2845</v>
      </c>
      <c r="B2849" s="45" t="s">
        <v>293</v>
      </c>
      <c r="C2849" s="21" t="s">
        <v>97</v>
      </c>
      <c r="D2849" s="45" t="s">
        <v>462</v>
      </c>
      <c r="E2849" s="20">
        <v>161</v>
      </c>
      <c r="F2849" s="20">
        <v>2019</v>
      </c>
      <c r="G2849" s="20">
        <v>4</v>
      </c>
      <c r="H2849" s="20" t="s">
        <v>281</v>
      </c>
      <c r="I2849" s="20" t="s">
        <v>46</v>
      </c>
      <c r="J2849" s="20">
        <v>12</v>
      </c>
      <c r="K2849" s="37">
        <v>1368782.101</v>
      </c>
      <c r="L2849" s="37">
        <v>148683.45000000001</v>
      </c>
      <c r="M2849" s="37">
        <v>129354.601</v>
      </c>
      <c r="N2849" s="37">
        <v>129354.601</v>
      </c>
      <c r="O2849" s="37">
        <v>3768634.375</v>
      </c>
      <c r="P2849" s="37">
        <v>4706963.5729999999</v>
      </c>
      <c r="Q2849" s="37">
        <v>102176.027</v>
      </c>
      <c r="R2849" s="37">
        <v>1776569.264</v>
      </c>
    </row>
    <row r="2850" spans="1:18" s="22" customFormat="1" ht="13.5" customHeight="1">
      <c r="A2850" s="20">
        <v>2846</v>
      </c>
      <c r="B2850" s="45" t="s">
        <v>293</v>
      </c>
      <c r="C2850" s="21" t="s">
        <v>97</v>
      </c>
      <c r="D2850" s="45" t="s">
        <v>462</v>
      </c>
      <c r="E2850" s="20">
        <v>161</v>
      </c>
      <c r="F2850" s="46">
        <v>2020</v>
      </c>
      <c r="G2850" s="46">
        <v>3</v>
      </c>
      <c r="H2850" s="47" t="s">
        <v>311</v>
      </c>
      <c r="I2850" s="47" t="s">
        <v>51</v>
      </c>
      <c r="J2850" s="46">
        <v>9</v>
      </c>
      <c r="K2850" s="37">
        <v>1018452.334</v>
      </c>
      <c r="L2850" s="37">
        <v>-553474.81200000003</v>
      </c>
      <c r="M2850" s="37">
        <v>-558567.07400000002</v>
      </c>
      <c r="N2850" s="37">
        <v>-558567.07400000002</v>
      </c>
      <c r="O2850" s="37">
        <v>3562803.3620000002</v>
      </c>
      <c r="P2850" s="37">
        <v>4003133.5219999999</v>
      </c>
      <c r="Q2850" s="37">
        <v>4003133.5219999999</v>
      </c>
      <c r="R2850" s="37">
        <v>1776569.264</v>
      </c>
    </row>
    <row r="2851" spans="1:18" s="22" customFormat="1" ht="13.5" customHeight="1">
      <c r="A2851" s="20">
        <v>2847</v>
      </c>
      <c r="B2851" s="45" t="s">
        <v>292</v>
      </c>
      <c r="C2851" s="44" t="s">
        <v>242</v>
      </c>
      <c r="D2851" s="45" t="s">
        <v>463</v>
      </c>
      <c r="E2851" s="20">
        <v>162</v>
      </c>
      <c r="F2851" s="20">
        <v>2015</v>
      </c>
      <c r="G2851" s="20">
        <v>4</v>
      </c>
      <c r="H2851" s="20" t="s">
        <v>205</v>
      </c>
      <c r="I2851" s="20" t="s">
        <v>46</v>
      </c>
      <c r="J2851" s="20">
        <v>12</v>
      </c>
      <c r="K2851" s="35"/>
      <c r="L2851" s="35">
        <v>-2285</v>
      </c>
      <c r="M2851" s="35">
        <v>-2632</v>
      </c>
      <c r="N2851" s="35">
        <v>-2632</v>
      </c>
      <c r="O2851" s="35">
        <v>62727</v>
      </c>
      <c r="P2851" s="35">
        <v>68477</v>
      </c>
      <c r="Q2851" s="35">
        <v>1231026</v>
      </c>
      <c r="R2851" s="35">
        <v>136673</v>
      </c>
    </row>
    <row r="2852" spans="1:18" s="22" customFormat="1" ht="13.5" customHeight="1">
      <c r="A2852" s="20">
        <v>2848</v>
      </c>
      <c r="B2852" s="45" t="s">
        <v>292</v>
      </c>
      <c r="C2852" s="44" t="s">
        <v>242</v>
      </c>
      <c r="D2852" s="45" t="s">
        <v>463</v>
      </c>
      <c r="E2852" s="20">
        <v>162</v>
      </c>
      <c r="F2852" s="20">
        <v>2016</v>
      </c>
      <c r="G2852" s="20">
        <v>4</v>
      </c>
      <c r="H2852" s="20" t="s">
        <v>209</v>
      </c>
      <c r="I2852" s="20" t="s">
        <v>46</v>
      </c>
      <c r="J2852" s="20">
        <v>12</v>
      </c>
      <c r="K2852" s="35"/>
      <c r="L2852" s="35">
        <v>371995</v>
      </c>
      <c r="M2852" s="35">
        <v>361066</v>
      </c>
      <c r="N2852" s="35">
        <v>361066</v>
      </c>
      <c r="O2852" s="35">
        <v>84349</v>
      </c>
      <c r="P2852" s="35">
        <v>119871</v>
      </c>
      <c r="Q2852" s="35">
        <v>894387</v>
      </c>
      <c r="R2852" s="35">
        <v>136673</v>
      </c>
    </row>
    <row r="2853" spans="1:18" s="22" customFormat="1" ht="13.5" customHeight="1">
      <c r="A2853" s="20">
        <v>2849</v>
      </c>
      <c r="B2853" s="45" t="s">
        <v>292</v>
      </c>
      <c r="C2853" s="44" t="s">
        <v>242</v>
      </c>
      <c r="D2853" s="45" t="s">
        <v>463</v>
      </c>
      <c r="E2853" s="20">
        <v>162</v>
      </c>
      <c r="F2853" s="20">
        <v>2017</v>
      </c>
      <c r="G2853" s="20">
        <v>1</v>
      </c>
      <c r="H2853" s="20" t="s">
        <v>210</v>
      </c>
      <c r="I2853" s="20" t="s">
        <v>43</v>
      </c>
      <c r="J2853" s="20">
        <v>3</v>
      </c>
      <c r="K2853" s="35"/>
      <c r="L2853" s="35">
        <v>-28520</v>
      </c>
      <c r="M2853" s="35">
        <v>-28520</v>
      </c>
      <c r="N2853" s="35">
        <v>-28520</v>
      </c>
      <c r="O2853" s="35">
        <v>76220</v>
      </c>
      <c r="P2853" s="35">
        <v>90310</v>
      </c>
      <c r="Q2853" s="35">
        <v>893346</v>
      </c>
      <c r="R2853" s="35">
        <v>136673</v>
      </c>
    </row>
    <row r="2854" spans="1:18" s="22" customFormat="1" ht="13.5" customHeight="1">
      <c r="A2854" s="20">
        <v>2850</v>
      </c>
      <c r="B2854" s="45" t="s">
        <v>292</v>
      </c>
      <c r="C2854" s="44" t="s">
        <v>242</v>
      </c>
      <c r="D2854" s="45" t="s">
        <v>463</v>
      </c>
      <c r="E2854" s="20">
        <v>162</v>
      </c>
      <c r="F2854" s="20">
        <v>2017</v>
      </c>
      <c r="G2854" s="20">
        <v>2</v>
      </c>
      <c r="H2854" s="20" t="s">
        <v>212</v>
      </c>
      <c r="I2854" s="20" t="s">
        <v>44</v>
      </c>
      <c r="J2854" s="20">
        <v>6</v>
      </c>
      <c r="K2854" s="35"/>
      <c r="L2854" s="35">
        <v>-35618</v>
      </c>
      <c r="M2854" s="35">
        <v>-35618</v>
      </c>
      <c r="N2854" s="35">
        <v>-35618</v>
      </c>
      <c r="O2854" s="35">
        <v>76220</v>
      </c>
      <c r="P2854" s="35">
        <v>85271</v>
      </c>
      <c r="Q2854" s="35">
        <v>760783</v>
      </c>
      <c r="R2854" s="35">
        <v>136673</v>
      </c>
    </row>
    <row r="2855" spans="1:18" s="22" customFormat="1" ht="13.5" customHeight="1">
      <c r="A2855" s="20">
        <v>2851</v>
      </c>
      <c r="B2855" s="45" t="s">
        <v>292</v>
      </c>
      <c r="C2855" s="44" t="s">
        <v>242</v>
      </c>
      <c r="D2855" s="45" t="s">
        <v>463</v>
      </c>
      <c r="E2855" s="20">
        <v>162</v>
      </c>
      <c r="F2855" s="20">
        <v>2017</v>
      </c>
      <c r="G2855" s="20">
        <v>3</v>
      </c>
      <c r="H2855" s="20" t="s">
        <v>213</v>
      </c>
      <c r="I2855" s="20" t="s">
        <v>51</v>
      </c>
      <c r="J2855" s="20">
        <v>9</v>
      </c>
      <c r="K2855" s="35"/>
      <c r="L2855" s="35">
        <v>-88619</v>
      </c>
      <c r="M2855" s="35">
        <v>-88619</v>
      </c>
      <c r="N2855" s="35">
        <v>-88619</v>
      </c>
      <c r="O2855" s="35">
        <v>76220</v>
      </c>
      <c r="P2855" s="35">
        <v>84923</v>
      </c>
      <c r="Q2855" s="35">
        <v>994209</v>
      </c>
      <c r="R2855" s="35">
        <v>136673</v>
      </c>
    </row>
    <row r="2856" spans="1:18" s="22" customFormat="1" ht="13.5" customHeight="1">
      <c r="A2856" s="20">
        <v>2852</v>
      </c>
      <c r="B2856" s="45" t="s">
        <v>292</v>
      </c>
      <c r="C2856" s="44" t="s">
        <v>242</v>
      </c>
      <c r="D2856" s="45" t="s">
        <v>463</v>
      </c>
      <c r="E2856" s="20">
        <v>162</v>
      </c>
      <c r="F2856" s="20">
        <v>2017</v>
      </c>
      <c r="G2856" s="20">
        <v>4</v>
      </c>
      <c r="H2856" s="20" t="s">
        <v>211</v>
      </c>
      <c r="I2856" s="20" t="s">
        <v>46</v>
      </c>
      <c r="J2856" s="20">
        <v>12</v>
      </c>
      <c r="K2856" s="35"/>
      <c r="L2856" s="35">
        <v>-83433</v>
      </c>
      <c r="M2856" s="35">
        <v>-83774</v>
      </c>
      <c r="N2856" s="35">
        <v>-83774</v>
      </c>
      <c r="O2856" s="35">
        <v>76220</v>
      </c>
      <c r="P2856" s="35">
        <v>84923</v>
      </c>
      <c r="Q2856" s="35">
        <v>1006136</v>
      </c>
      <c r="R2856" s="35">
        <v>136673</v>
      </c>
    </row>
    <row r="2857" spans="1:18" s="22" customFormat="1" ht="13.5" customHeight="1">
      <c r="A2857" s="20">
        <v>2853</v>
      </c>
      <c r="B2857" s="45" t="s">
        <v>292</v>
      </c>
      <c r="C2857" s="21" t="s">
        <v>242</v>
      </c>
      <c r="D2857" s="45" t="s">
        <v>463</v>
      </c>
      <c r="E2857" s="20">
        <v>162</v>
      </c>
      <c r="F2857" s="20">
        <v>2018</v>
      </c>
      <c r="G2857" s="20">
        <v>1</v>
      </c>
      <c r="H2857" s="20" t="s">
        <v>257</v>
      </c>
      <c r="I2857" s="20" t="s">
        <v>43</v>
      </c>
      <c r="J2857" s="20">
        <v>3</v>
      </c>
      <c r="K2857" s="37"/>
      <c r="L2857" s="37">
        <v>-13932</v>
      </c>
      <c r="M2857" s="37">
        <v>-13932</v>
      </c>
      <c r="N2857" s="37">
        <v>-13932</v>
      </c>
      <c r="O2857" s="37">
        <v>75502</v>
      </c>
      <c r="P2857" s="37">
        <v>90283</v>
      </c>
      <c r="Q2857" s="37">
        <v>1025429</v>
      </c>
      <c r="R2857" s="37">
        <v>136673</v>
      </c>
    </row>
    <row r="2858" spans="1:18" s="22" customFormat="1" ht="13.5" customHeight="1">
      <c r="A2858" s="20">
        <v>2854</v>
      </c>
      <c r="B2858" s="45" t="s">
        <v>292</v>
      </c>
      <c r="C2858" s="21" t="s">
        <v>242</v>
      </c>
      <c r="D2858" s="45" t="s">
        <v>463</v>
      </c>
      <c r="E2858" s="20">
        <v>162</v>
      </c>
      <c r="F2858" s="20">
        <v>2018</v>
      </c>
      <c r="G2858" s="20">
        <v>2</v>
      </c>
      <c r="H2858" s="20" t="s">
        <v>264</v>
      </c>
      <c r="I2858" s="20" t="s">
        <v>51</v>
      </c>
      <c r="J2858" s="20">
        <v>6</v>
      </c>
      <c r="K2858" s="37"/>
      <c r="L2858" s="37">
        <v>-24118</v>
      </c>
      <c r="M2858" s="37">
        <v>-24118</v>
      </c>
      <c r="N2858" s="37">
        <v>-24118</v>
      </c>
      <c r="O2858" s="37">
        <v>76042</v>
      </c>
      <c r="P2858" s="37">
        <v>109673</v>
      </c>
      <c r="Q2858" s="37">
        <v>1055003</v>
      </c>
      <c r="R2858" s="37">
        <v>136673</v>
      </c>
    </row>
    <row r="2859" spans="1:18" s="22" customFormat="1" ht="13.5" customHeight="1">
      <c r="A2859" s="20">
        <v>2855</v>
      </c>
      <c r="B2859" s="45" t="s">
        <v>292</v>
      </c>
      <c r="C2859" s="21" t="s">
        <v>242</v>
      </c>
      <c r="D2859" s="45" t="s">
        <v>463</v>
      </c>
      <c r="E2859" s="20">
        <v>162</v>
      </c>
      <c r="F2859" s="20">
        <v>2018</v>
      </c>
      <c r="G2859" s="20">
        <v>4</v>
      </c>
      <c r="H2859" s="20" t="s">
        <v>265</v>
      </c>
      <c r="I2859" s="20" t="s">
        <v>46</v>
      </c>
      <c r="J2859" s="20">
        <v>12</v>
      </c>
      <c r="K2859" s="37">
        <v>45043</v>
      </c>
      <c r="L2859" s="37">
        <v>-134851</v>
      </c>
      <c r="M2859" s="37">
        <v>-135192</v>
      </c>
      <c r="N2859" s="37">
        <v>-135192</v>
      </c>
      <c r="O2859" s="37">
        <v>44620</v>
      </c>
      <c r="P2859" s="37">
        <v>57287</v>
      </c>
      <c r="Q2859" s="37">
        <v>1113692</v>
      </c>
      <c r="R2859" s="37">
        <v>136673</v>
      </c>
    </row>
    <row r="2860" spans="1:18" s="22" customFormat="1" ht="13.5" customHeight="1">
      <c r="A2860" s="20">
        <v>2856</v>
      </c>
      <c r="B2860" s="45" t="s">
        <v>292</v>
      </c>
      <c r="C2860" s="21" t="s">
        <v>242</v>
      </c>
      <c r="D2860" s="45" t="s">
        <v>463</v>
      </c>
      <c r="E2860" s="20">
        <v>162</v>
      </c>
      <c r="F2860" s="20">
        <v>2019</v>
      </c>
      <c r="G2860" s="20">
        <v>1</v>
      </c>
      <c r="H2860" s="20" t="s">
        <v>277</v>
      </c>
      <c r="I2860" s="20" t="s">
        <v>43</v>
      </c>
      <c r="J2860" s="20">
        <v>3</v>
      </c>
      <c r="K2860" s="37">
        <v>15950</v>
      </c>
      <c r="L2860" s="37">
        <v>-19350</v>
      </c>
      <c r="M2860" s="37">
        <v>-19350</v>
      </c>
      <c r="N2860" s="37">
        <v>-19350</v>
      </c>
      <c r="O2860" s="37">
        <v>44239</v>
      </c>
      <c r="P2860" s="37">
        <v>62822</v>
      </c>
      <c r="Q2860" s="37">
        <v>1138577</v>
      </c>
      <c r="R2860" s="37">
        <v>136673</v>
      </c>
    </row>
    <row r="2861" spans="1:18" s="22" customFormat="1" ht="13.5" customHeight="1">
      <c r="A2861" s="20">
        <v>2857</v>
      </c>
      <c r="B2861" s="45" t="s">
        <v>292</v>
      </c>
      <c r="C2861" s="21" t="s">
        <v>242</v>
      </c>
      <c r="D2861" s="45" t="s">
        <v>463</v>
      </c>
      <c r="E2861" s="20">
        <v>162</v>
      </c>
      <c r="F2861" s="20">
        <v>2019</v>
      </c>
      <c r="G2861" s="20">
        <v>2</v>
      </c>
      <c r="H2861" s="20" t="s">
        <v>278</v>
      </c>
      <c r="I2861" s="20" t="s">
        <v>44</v>
      </c>
      <c r="J2861" s="20">
        <v>6</v>
      </c>
      <c r="K2861" s="37"/>
      <c r="L2861" s="37">
        <v>-81903</v>
      </c>
      <c r="M2861" s="37">
        <v>-81903</v>
      </c>
      <c r="N2861" s="37">
        <v>-81903</v>
      </c>
      <c r="O2861" s="37">
        <v>43858</v>
      </c>
      <c r="P2861" s="37">
        <v>1880507</v>
      </c>
      <c r="Q2861" s="37">
        <v>2020944</v>
      </c>
      <c r="R2861" s="37">
        <v>136673</v>
      </c>
    </row>
    <row r="2862" spans="1:18" s="22" customFormat="1" ht="13.5" customHeight="1">
      <c r="A2862" s="20">
        <v>2858</v>
      </c>
      <c r="B2862" s="45" t="s">
        <v>292</v>
      </c>
      <c r="C2862" s="21" t="s">
        <v>242</v>
      </c>
      <c r="D2862" s="45" t="s">
        <v>463</v>
      </c>
      <c r="E2862" s="20">
        <v>162</v>
      </c>
      <c r="F2862" s="20">
        <v>2019</v>
      </c>
      <c r="G2862" s="20">
        <v>3</v>
      </c>
      <c r="H2862" s="20" t="s">
        <v>279</v>
      </c>
      <c r="I2862" s="20" t="s">
        <v>51</v>
      </c>
      <c r="J2862" s="20">
        <v>9</v>
      </c>
      <c r="K2862" s="37"/>
      <c r="L2862" s="37">
        <v>-122487</v>
      </c>
      <c r="M2862" s="37">
        <v>-122487</v>
      </c>
      <c r="N2862" s="37">
        <v>-122487</v>
      </c>
      <c r="O2862" s="37">
        <v>43697</v>
      </c>
      <c r="P2862" s="37">
        <v>1921091</v>
      </c>
      <c r="Q2862" s="37">
        <v>2061528</v>
      </c>
      <c r="R2862" s="37">
        <v>136673</v>
      </c>
    </row>
    <row r="2863" spans="1:18" s="22" customFormat="1" ht="13.5" customHeight="1">
      <c r="A2863" s="20">
        <v>2859</v>
      </c>
      <c r="B2863" s="45" t="s">
        <v>292</v>
      </c>
      <c r="C2863" s="21" t="s">
        <v>242</v>
      </c>
      <c r="D2863" s="45" t="s">
        <v>463</v>
      </c>
      <c r="E2863" s="20">
        <v>162</v>
      </c>
      <c r="F2863" s="20">
        <v>2019</v>
      </c>
      <c r="G2863" s="20">
        <v>4</v>
      </c>
      <c r="H2863" s="20" t="s">
        <v>281</v>
      </c>
      <c r="I2863" s="20" t="s">
        <v>46</v>
      </c>
      <c r="J2863" s="20">
        <v>12</v>
      </c>
      <c r="K2863" s="37">
        <v>70272</v>
      </c>
      <c r="L2863" s="37">
        <v>-158262</v>
      </c>
      <c r="M2863" s="37">
        <v>-158603</v>
      </c>
      <c r="N2863" s="37">
        <v>-158603</v>
      </c>
      <c r="O2863" s="37">
        <v>43316</v>
      </c>
      <c r="P2863" s="37">
        <v>57256</v>
      </c>
      <c r="Q2863" s="37">
        <v>2154900</v>
      </c>
      <c r="R2863" s="37">
        <v>136673</v>
      </c>
    </row>
    <row r="2864" spans="1:18" s="22" customFormat="1" ht="13.5" customHeight="1">
      <c r="A2864" s="20">
        <v>2860</v>
      </c>
      <c r="B2864" s="45" t="s">
        <v>292</v>
      </c>
      <c r="C2864" s="21" t="s">
        <v>242</v>
      </c>
      <c r="D2864" s="45" t="s">
        <v>463</v>
      </c>
      <c r="E2864" s="20">
        <v>162</v>
      </c>
      <c r="F2864" s="46">
        <v>2020</v>
      </c>
      <c r="G2864" s="46">
        <v>3</v>
      </c>
      <c r="H2864" s="47" t="s">
        <v>311</v>
      </c>
      <c r="I2864" s="47" t="s">
        <v>51</v>
      </c>
      <c r="J2864" s="46">
        <v>9</v>
      </c>
      <c r="K2864" s="37"/>
      <c r="L2864" s="37">
        <v>-40550</v>
      </c>
      <c r="M2864" s="37">
        <v>-40550</v>
      </c>
      <c r="N2864" s="37"/>
      <c r="O2864" s="37">
        <v>43661.55</v>
      </c>
      <c r="P2864" s="37">
        <v>117575.05</v>
      </c>
      <c r="Q2864" s="37">
        <v>2353838.25</v>
      </c>
      <c r="R2864" s="37">
        <v>136673</v>
      </c>
    </row>
    <row r="2865" spans="1:18" s="22" customFormat="1" ht="13.5" customHeight="1">
      <c r="A2865" s="20">
        <v>2861</v>
      </c>
      <c r="B2865" s="45" t="s">
        <v>288</v>
      </c>
      <c r="C2865" s="44" t="s">
        <v>192</v>
      </c>
      <c r="D2865" s="45" t="s">
        <v>464</v>
      </c>
      <c r="E2865" s="20">
        <v>163</v>
      </c>
      <c r="F2865" s="20">
        <v>2016</v>
      </c>
      <c r="G2865" s="20">
        <v>4</v>
      </c>
      <c r="H2865" s="20" t="s">
        <v>209</v>
      </c>
      <c r="I2865" s="20" t="s">
        <v>46</v>
      </c>
      <c r="J2865" s="20">
        <v>12</v>
      </c>
      <c r="K2865" s="35">
        <v>617752</v>
      </c>
      <c r="L2865" s="35">
        <v>394998</v>
      </c>
      <c r="M2865" s="35">
        <v>371058</v>
      </c>
      <c r="N2865" s="35"/>
      <c r="O2865" s="35">
        <v>50554</v>
      </c>
      <c r="P2865" s="35">
        <v>12989081</v>
      </c>
      <c r="Q2865" s="35">
        <v>-575707</v>
      </c>
      <c r="R2865" s="35"/>
    </row>
    <row r="2866" spans="1:18" s="22" customFormat="1" ht="13.5" customHeight="1">
      <c r="A2866" s="20">
        <v>2862</v>
      </c>
      <c r="B2866" s="45" t="s">
        <v>288</v>
      </c>
      <c r="C2866" s="21" t="s">
        <v>192</v>
      </c>
      <c r="D2866" s="45" t="s">
        <v>464</v>
      </c>
      <c r="E2866" s="20">
        <v>163</v>
      </c>
      <c r="F2866" s="20">
        <v>2017</v>
      </c>
      <c r="G2866" s="20">
        <v>3</v>
      </c>
      <c r="H2866" s="20" t="s">
        <v>213</v>
      </c>
      <c r="I2866" s="20" t="s">
        <v>51</v>
      </c>
      <c r="J2866" s="20">
        <v>9</v>
      </c>
      <c r="K2866" s="37">
        <v>355296</v>
      </c>
      <c r="L2866" s="35"/>
      <c r="M2866" s="35"/>
      <c r="N2866" s="35"/>
      <c r="O2866" s="37">
        <v>44858</v>
      </c>
      <c r="P2866" s="37">
        <v>13280207</v>
      </c>
      <c r="Q2866" s="37"/>
      <c r="R2866" s="37"/>
    </row>
    <row r="2867" spans="1:18" s="22" customFormat="1" ht="13.5" customHeight="1">
      <c r="A2867" s="20">
        <v>2863</v>
      </c>
      <c r="B2867" s="45" t="s">
        <v>288</v>
      </c>
      <c r="C2867" s="21" t="s">
        <v>192</v>
      </c>
      <c r="D2867" s="45" t="s">
        <v>464</v>
      </c>
      <c r="E2867" s="20">
        <v>163</v>
      </c>
      <c r="F2867" s="20">
        <v>2017</v>
      </c>
      <c r="G2867" s="20">
        <v>4</v>
      </c>
      <c r="H2867" s="20" t="s">
        <v>211</v>
      </c>
      <c r="I2867" s="20" t="s">
        <v>46</v>
      </c>
      <c r="J2867" s="20">
        <v>12</v>
      </c>
      <c r="K2867" s="37">
        <v>530622</v>
      </c>
      <c r="L2867" s="37">
        <v>324998</v>
      </c>
      <c r="M2867" s="37">
        <v>294706</v>
      </c>
      <c r="N2867" s="37"/>
      <c r="O2867" s="37">
        <v>41233</v>
      </c>
      <c r="P2867" s="37">
        <v>13307294</v>
      </c>
      <c r="Q2867" s="37">
        <v>-599213</v>
      </c>
      <c r="R2867" s="37"/>
    </row>
    <row r="2868" spans="1:18" s="22" customFormat="1" ht="13.5" customHeight="1">
      <c r="A2868" s="20">
        <v>2864</v>
      </c>
      <c r="B2868" s="45" t="s">
        <v>288</v>
      </c>
      <c r="C2868" s="44" t="s">
        <v>192</v>
      </c>
      <c r="D2868" s="45" t="s">
        <v>464</v>
      </c>
      <c r="E2868" s="20">
        <v>163</v>
      </c>
      <c r="F2868" s="20">
        <v>2018</v>
      </c>
      <c r="G2868" s="20">
        <v>1</v>
      </c>
      <c r="H2868" s="20" t="s">
        <v>257</v>
      </c>
      <c r="I2868" s="20" t="s">
        <v>43</v>
      </c>
      <c r="J2868" s="20">
        <v>3</v>
      </c>
      <c r="K2868" s="35">
        <v>145951</v>
      </c>
      <c r="L2868" s="35"/>
      <c r="M2868" s="35"/>
      <c r="N2868" s="35"/>
      <c r="O2868" s="35">
        <v>33173</v>
      </c>
      <c r="P2868" s="35">
        <v>10968704</v>
      </c>
      <c r="Q2868" s="35">
        <v>-1179125</v>
      </c>
      <c r="R2868" s="35"/>
    </row>
    <row r="2869" spans="1:18" s="22" customFormat="1" ht="13.5" customHeight="1">
      <c r="A2869" s="20">
        <v>2865</v>
      </c>
      <c r="B2869" s="45" t="s">
        <v>288</v>
      </c>
      <c r="C2869" s="21" t="s">
        <v>192</v>
      </c>
      <c r="D2869" s="45" t="s">
        <v>464</v>
      </c>
      <c r="E2869" s="20">
        <v>163</v>
      </c>
      <c r="F2869" s="20">
        <v>2018</v>
      </c>
      <c r="G2869" s="20">
        <v>2</v>
      </c>
      <c r="H2869" s="20" t="s">
        <v>264</v>
      </c>
      <c r="I2869" s="20" t="s">
        <v>44</v>
      </c>
      <c r="J2869" s="20">
        <v>6</v>
      </c>
      <c r="K2869" s="37">
        <v>256129</v>
      </c>
      <c r="L2869" s="37"/>
      <c r="M2869" s="37">
        <v>156207</v>
      </c>
      <c r="N2869" s="37"/>
      <c r="O2869" s="37">
        <v>37376</v>
      </c>
      <c r="P2869" s="37">
        <v>13528850</v>
      </c>
      <c r="Q2869" s="37"/>
      <c r="R2869" s="37"/>
    </row>
    <row r="2870" spans="1:18" s="22" customFormat="1" ht="13.5" customHeight="1">
      <c r="A2870" s="20">
        <v>2866</v>
      </c>
      <c r="B2870" s="45" t="s">
        <v>288</v>
      </c>
      <c r="C2870" s="21" t="s">
        <v>192</v>
      </c>
      <c r="D2870" s="45" t="s">
        <v>464</v>
      </c>
      <c r="E2870" s="20">
        <v>163</v>
      </c>
      <c r="F2870" s="20">
        <v>2018</v>
      </c>
      <c r="G2870" s="20">
        <v>4</v>
      </c>
      <c r="H2870" s="20" t="s">
        <v>265</v>
      </c>
      <c r="I2870" s="20" t="s">
        <v>46</v>
      </c>
      <c r="J2870" s="20">
        <v>12</v>
      </c>
      <c r="K2870" s="37">
        <v>561606</v>
      </c>
      <c r="L2870" s="37">
        <v>384160</v>
      </c>
      <c r="M2870" s="37">
        <v>363650</v>
      </c>
      <c r="N2870" s="37"/>
      <c r="O2870" s="37">
        <v>33173</v>
      </c>
      <c r="P2870" s="37">
        <v>10968704</v>
      </c>
      <c r="Q2870" s="37">
        <v>1179125</v>
      </c>
      <c r="R2870" s="37"/>
    </row>
    <row r="2871" spans="1:18" s="22" customFormat="1" ht="13.5" customHeight="1">
      <c r="A2871" s="20">
        <v>2867</v>
      </c>
      <c r="B2871" s="45" t="s">
        <v>288</v>
      </c>
      <c r="C2871" s="21" t="s">
        <v>192</v>
      </c>
      <c r="D2871" s="45" t="s">
        <v>464</v>
      </c>
      <c r="E2871" s="20">
        <v>163</v>
      </c>
      <c r="F2871" s="20">
        <v>2019</v>
      </c>
      <c r="G2871" s="20">
        <v>1</v>
      </c>
      <c r="H2871" s="20" t="s">
        <v>277</v>
      </c>
      <c r="I2871" s="20" t="s">
        <v>43</v>
      </c>
      <c r="J2871" s="20">
        <v>3</v>
      </c>
      <c r="K2871" s="37">
        <v>122963</v>
      </c>
      <c r="L2871" s="37"/>
      <c r="M2871" s="37">
        <v>80133</v>
      </c>
      <c r="N2871" s="37"/>
      <c r="O2871" s="37"/>
      <c r="P2871" s="37">
        <v>11063857</v>
      </c>
      <c r="Q2871" s="37">
        <v>1242217</v>
      </c>
      <c r="R2871" s="37"/>
    </row>
    <row r="2872" spans="1:18" s="22" customFormat="1" ht="13.5" customHeight="1">
      <c r="A2872" s="20">
        <v>2868</v>
      </c>
      <c r="B2872" s="45" t="s">
        <v>288</v>
      </c>
      <c r="C2872" s="21" t="s">
        <v>192</v>
      </c>
      <c r="D2872" s="45" t="s">
        <v>464</v>
      </c>
      <c r="E2872" s="20">
        <v>163</v>
      </c>
      <c r="F2872" s="20">
        <v>2019</v>
      </c>
      <c r="G2872" s="20">
        <v>2</v>
      </c>
      <c r="H2872" s="20" t="s">
        <v>278</v>
      </c>
      <c r="I2872" s="20" t="s">
        <v>44</v>
      </c>
      <c r="J2872" s="20">
        <v>6</v>
      </c>
      <c r="K2872" s="37">
        <v>235863</v>
      </c>
      <c r="L2872" s="35"/>
      <c r="M2872" s="37">
        <v>144217</v>
      </c>
      <c r="N2872" s="37"/>
      <c r="O2872" s="37">
        <v>69253</v>
      </c>
      <c r="P2872" s="37">
        <v>11106645</v>
      </c>
      <c r="Q2872" s="37">
        <v>1217921</v>
      </c>
      <c r="R2872" s="37"/>
    </row>
    <row r="2873" spans="1:18" s="22" customFormat="1" ht="13.5" customHeight="1">
      <c r="A2873" s="20">
        <v>2869</v>
      </c>
      <c r="B2873" s="45" t="s">
        <v>288</v>
      </c>
      <c r="C2873" s="21" t="s">
        <v>192</v>
      </c>
      <c r="D2873" s="45" t="s">
        <v>464</v>
      </c>
      <c r="E2873" s="20">
        <v>163</v>
      </c>
      <c r="F2873" s="20">
        <v>2019</v>
      </c>
      <c r="G2873" s="20">
        <v>3</v>
      </c>
      <c r="H2873" s="20" t="s">
        <v>279</v>
      </c>
      <c r="I2873" s="20" t="s">
        <v>51</v>
      </c>
      <c r="J2873" s="20">
        <v>9</v>
      </c>
      <c r="K2873" s="37"/>
      <c r="L2873" s="37"/>
      <c r="M2873" s="37"/>
      <c r="N2873" s="37"/>
      <c r="O2873" s="37">
        <v>80499</v>
      </c>
      <c r="P2873" s="37">
        <v>11250869</v>
      </c>
      <c r="Q2873" s="37">
        <v>1209620</v>
      </c>
      <c r="R2873" s="37">
        <v>9406353</v>
      </c>
    </row>
    <row r="2874" spans="1:18" s="22" customFormat="1" ht="13.5" customHeight="1">
      <c r="A2874" s="20">
        <v>2870</v>
      </c>
      <c r="B2874" s="45" t="s">
        <v>288</v>
      </c>
      <c r="C2874" s="21" t="s">
        <v>192</v>
      </c>
      <c r="D2874" s="45" t="s">
        <v>464</v>
      </c>
      <c r="E2874" s="20">
        <v>163</v>
      </c>
      <c r="F2874" s="20">
        <v>2019</v>
      </c>
      <c r="G2874" s="20">
        <v>4</v>
      </c>
      <c r="H2874" s="20" t="s">
        <v>281</v>
      </c>
      <c r="I2874" s="20" t="s">
        <v>46</v>
      </c>
      <c r="J2874" s="20">
        <v>12</v>
      </c>
      <c r="K2874" s="37">
        <v>537248</v>
      </c>
      <c r="L2874" s="37"/>
      <c r="M2874" s="37"/>
      <c r="N2874" s="37"/>
      <c r="O2874" s="37">
        <v>9505081</v>
      </c>
      <c r="P2874" s="37">
        <v>11071414</v>
      </c>
      <c r="Q2874" s="37">
        <v>-1260984</v>
      </c>
      <c r="R2874" s="37">
        <v>9406353</v>
      </c>
    </row>
    <row r="2875" spans="1:18" s="22" customFormat="1" ht="13.5" customHeight="1">
      <c r="A2875" s="20">
        <v>2871</v>
      </c>
      <c r="B2875" s="45" t="s">
        <v>288</v>
      </c>
      <c r="C2875" s="21" t="s">
        <v>192</v>
      </c>
      <c r="D2875" s="45" t="s">
        <v>464</v>
      </c>
      <c r="E2875" s="20">
        <v>163</v>
      </c>
      <c r="F2875" s="46">
        <v>2020</v>
      </c>
      <c r="G2875" s="46">
        <v>1</v>
      </c>
      <c r="H2875" s="47" t="s">
        <v>309</v>
      </c>
      <c r="I2875" s="47" t="s">
        <v>43</v>
      </c>
      <c r="J2875" s="46">
        <v>3</v>
      </c>
      <c r="K2875" s="37"/>
      <c r="L2875" s="37"/>
      <c r="M2875" s="37"/>
      <c r="N2875" s="37"/>
      <c r="O2875" s="37">
        <v>84788</v>
      </c>
      <c r="P2875" s="37">
        <v>11121298</v>
      </c>
      <c r="Q2875" s="37">
        <v>1211594</v>
      </c>
      <c r="R2875" s="37"/>
    </row>
    <row r="2876" spans="1:18" s="22" customFormat="1" ht="13.5" customHeight="1">
      <c r="A2876" s="20">
        <v>2872</v>
      </c>
      <c r="B2876" s="45" t="s">
        <v>288</v>
      </c>
      <c r="C2876" s="21" t="s">
        <v>192</v>
      </c>
      <c r="D2876" s="45" t="s">
        <v>464</v>
      </c>
      <c r="E2876" s="20">
        <v>163</v>
      </c>
      <c r="F2876" s="46">
        <v>2020</v>
      </c>
      <c r="G2876" s="46">
        <v>2</v>
      </c>
      <c r="H2876" s="47" t="s">
        <v>310</v>
      </c>
      <c r="I2876" s="47" t="s">
        <v>44</v>
      </c>
      <c r="J2876" s="46">
        <v>6</v>
      </c>
      <c r="K2876" s="37"/>
      <c r="L2876" s="37"/>
      <c r="M2876" s="37"/>
      <c r="N2876" s="37"/>
      <c r="O2876" s="37">
        <v>84788</v>
      </c>
      <c r="P2876" s="37">
        <v>11122411</v>
      </c>
      <c r="Q2876" s="37">
        <v>-1126992</v>
      </c>
      <c r="R2876" s="37"/>
    </row>
    <row r="2877" spans="1:18" s="22" customFormat="1" ht="13.5" customHeight="1">
      <c r="A2877" s="20">
        <v>2873</v>
      </c>
      <c r="B2877" s="45" t="s">
        <v>288</v>
      </c>
      <c r="C2877" s="21" t="s">
        <v>192</v>
      </c>
      <c r="D2877" s="45" t="s">
        <v>464</v>
      </c>
      <c r="E2877" s="20">
        <v>163</v>
      </c>
      <c r="F2877" s="46">
        <v>2020</v>
      </c>
      <c r="G2877" s="46">
        <v>3</v>
      </c>
      <c r="H2877" s="47" t="s">
        <v>311</v>
      </c>
      <c r="I2877" s="47" t="s">
        <v>51</v>
      </c>
      <c r="J2877" s="46">
        <v>9</v>
      </c>
      <c r="K2877" s="37"/>
      <c r="L2877" s="37"/>
      <c r="M2877" s="37"/>
      <c r="N2877" s="37"/>
      <c r="O2877" s="37">
        <v>9421297</v>
      </c>
      <c r="P2877" s="37">
        <v>10919077</v>
      </c>
      <c r="Q2877" s="37">
        <v>1154037</v>
      </c>
      <c r="R2877" s="37"/>
    </row>
    <row r="2878" spans="1:18" s="22" customFormat="1" ht="13.5" customHeight="1">
      <c r="A2878" s="20">
        <v>2874</v>
      </c>
      <c r="B2878" s="45" t="s">
        <v>295</v>
      </c>
      <c r="C2878" s="44" t="s">
        <v>98</v>
      </c>
      <c r="D2878" s="45" t="s">
        <v>465</v>
      </c>
      <c r="E2878" s="20">
        <v>165</v>
      </c>
      <c r="F2878" s="20">
        <v>2015</v>
      </c>
      <c r="G2878" s="20">
        <v>1</v>
      </c>
      <c r="H2878" s="20" t="s">
        <v>202</v>
      </c>
      <c r="I2878" s="20" t="s">
        <v>43</v>
      </c>
      <c r="J2878" s="20">
        <v>3</v>
      </c>
      <c r="K2878" s="35">
        <v>83098000</v>
      </c>
      <c r="L2878" s="35">
        <v>18389000</v>
      </c>
      <c r="M2878" s="35">
        <v>16956000</v>
      </c>
      <c r="N2878" s="35">
        <v>15440000</v>
      </c>
      <c r="O2878" s="35">
        <v>89151000</v>
      </c>
      <c r="P2878" s="35">
        <v>2964094000</v>
      </c>
      <c r="Q2878" s="35">
        <v>2683248000</v>
      </c>
      <c r="R2878" s="35">
        <v>16491000</v>
      </c>
    </row>
    <row r="2879" spans="1:18" s="22" customFormat="1" ht="13.5" customHeight="1">
      <c r="A2879" s="20">
        <v>2875</v>
      </c>
      <c r="B2879" s="45" t="s">
        <v>295</v>
      </c>
      <c r="C2879" s="44" t="s">
        <v>98</v>
      </c>
      <c r="D2879" s="45" t="s">
        <v>465</v>
      </c>
      <c r="E2879" s="20">
        <v>165</v>
      </c>
      <c r="F2879" s="20">
        <v>2015</v>
      </c>
      <c r="G2879" s="20">
        <v>2</v>
      </c>
      <c r="H2879" s="20" t="s">
        <v>203</v>
      </c>
      <c r="I2879" s="20" t="s">
        <v>44</v>
      </c>
      <c r="J2879" s="20">
        <v>6</v>
      </c>
      <c r="K2879" s="35">
        <v>165743000</v>
      </c>
      <c r="L2879" s="35">
        <v>39046000</v>
      </c>
      <c r="M2879" s="35">
        <v>31999000</v>
      </c>
      <c r="N2879" s="35">
        <v>34185000</v>
      </c>
      <c r="O2879" s="35">
        <v>89254000</v>
      </c>
      <c r="P2879" s="35">
        <v>2929278000</v>
      </c>
      <c r="Q2879" s="35">
        <v>2621647000</v>
      </c>
      <c r="R2879" s="35">
        <v>18140000</v>
      </c>
    </row>
    <row r="2880" spans="1:18" s="22" customFormat="1" ht="13.5" customHeight="1">
      <c r="A2880" s="20">
        <v>2876</v>
      </c>
      <c r="B2880" s="45" t="s">
        <v>295</v>
      </c>
      <c r="C2880" s="44" t="s">
        <v>98</v>
      </c>
      <c r="D2880" s="45" t="s">
        <v>465</v>
      </c>
      <c r="E2880" s="20">
        <v>165</v>
      </c>
      <c r="F2880" s="20">
        <v>2015</v>
      </c>
      <c r="G2880" s="20">
        <v>3</v>
      </c>
      <c r="H2880" s="20" t="s">
        <v>204</v>
      </c>
      <c r="I2880" s="20" t="s">
        <v>51</v>
      </c>
      <c r="J2880" s="20">
        <v>9</v>
      </c>
      <c r="K2880" s="35">
        <v>245492000</v>
      </c>
      <c r="L2880" s="35">
        <v>57366000</v>
      </c>
      <c r="M2880" s="35">
        <v>48557000</v>
      </c>
      <c r="N2880" s="35">
        <v>56367000</v>
      </c>
      <c r="O2880" s="35">
        <v>89698000</v>
      </c>
      <c r="P2880" s="35">
        <v>2872591000</v>
      </c>
      <c r="Q2880" s="35">
        <v>2550033000</v>
      </c>
      <c r="R2880" s="35">
        <v>18140000</v>
      </c>
    </row>
    <row r="2881" spans="1:18" s="22" customFormat="1" ht="13.5" customHeight="1">
      <c r="A2881" s="20">
        <v>2877</v>
      </c>
      <c r="B2881" s="45" t="s">
        <v>295</v>
      </c>
      <c r="C2881" s="44" t="s">
        <v>98</v>
      </c>
      <c r="D2881" s="45" t="s">
        <v>465</v>
      </c>
      <c r="E2881" s="20">
        <v>165</v>
      </c>
      <c r="F2881" s="20">
        <v>2015</v>
      </c>
      <c r="G2881" s="20">
        <v>4</v>
      </c>
      <c r="H2881" s="20" t="s">
        <v>205</v>
      </c>
      <c r="I2881" s="20" t="s">
        <v>46</v>
      </c>
      <c r="J2881" s="20">
        <v>12</v>
      </c>
      <c r="K2881" s="35">
        <v>314844000</v>
      </c>
      <c r="L2881" s="35">
        <v>68454000</v>
      </c>
      <c r="M2881" s="35">
        <v>59654000</v>
      </c>
      <c r="N2881" s="35">
        <v>65822000</v>
      </c>
      <c r="O2881" s="35">
        <v>88825000</v>
      </c>
      <c r="P2881" s="35">
        <v>2752622000</v>
      </c>
      <c r="Q2881" s="35">
        <v>2420001000</v>
      </c>
      <c r="R2881" s="35">
        <v>18140000</v>
      </c>
    </row>
    <row r="2882" spans="1:18" s="22" customFormat="1" ht="13.5" customHeight="1">
      <c r="A2882" s="20">
        <v>2878</v>
      </c>
      <c r="B2882" s="45" t="s">
        <v>295</v>
      </c>
      <c r="C2882" s="44" t="s">
        <v>98</v>
      </c>
      <c r="D2882" s="45" t="s">
        <v>465</v>
      </c>
      <c r="E2882" s="20">
        <v>165</v>
      </c>
      <c r="F2882" s="20">
        <v>2016</v>
      </c>
      <c r="G2882" s="20">
        <v>1</v>
      </c>
      <c r="H2882" s="20" t="s">
        <v>206</v>
      </c>
      <c r="I2882" s="20" t="s">
        <v>43</v>
      </c>
      <c r="J2882" s="20">
        <v>3</v>
      </c>
      <c r="K2882" s="35">
        <v>73658000</v>
      </c>
      <c r="L2882" s="35">
        <v>18083000</v>
      </c>
      <c r="M2882" s="35">
        <v>16986000</v>
      </c>
      <c r="N2882" s="35">
        <v>14713000</v>
      </c>
      <c r="O2882" s="35">
        <v>88280000</v>
      </c>
      <c r="P2882" s="35">
        <v>2733679000</v>
      </c>
      <c r="Q2882" s="35">
        <v>2386345000</v>
      </c>
      <c r="R2882" s="35">
        <v>18140000</v>
      </c>
    </row>
    <row r="2883" spans="1:18" s="22" customFormat="1" ht="13.5" customHeight="1">
      <c r="A2883" s="20">
        <v>2879</v>
      </c>
      <c r="B2883" s="45" t="s">
        <v>295</v>
      </c>
      <c r="C2883" s="44" t="s">
        <v>98</v>
      </c>
      <c r="D2883" s="45" t="s">
        <v>465</v>
      </c>
      <c r="E2883" s="20">
        <v>165</v>
      </c>
      <c r="F2883" s="20">
        <v>2016</v>
      </c>
      <c r="G2883" s="20">
        <v>2</v>
      </c>
      <c r="H2883" s="20" t="s">
        <v>207</v>
      </c>
      <c r="I2883" s="20" t="s">
        <v>44</v>
      </c>
      <c r="J2883" s="20">
        <v>6</v>
      </c>
      <c r="K2883" s="35">
        <v>165580000</v>
      </c>
      <c r="L2883" s="35">
        <v>34756000</v>
      </c>
      <c r="M2883" s="35">
        <v>27107000</v>
      </c>
      <c r="N2883" s="35">
        <v>83268000</v>
      </c>
      <c r="O2883" s="35">
        <v>90170000</v>
      </c>
      <c r="P2883" s="35">
        <v>3289981000</v>
      </c>
      <c r="Q2883" s="35">
        <v>2882080000</v>
      </c>
      <c r="R2883" s="35">
        <v>18140000</v>
      </c>
    </row>
    <row r="2884" spans="1:18" s="22" customFormat="1" ht="13.5" customHeight="1">
      <c r="A2884" s="20">
        <v>2880</v>
      </c>
      <c r="B2884" s="45" t="s">
        <v>295</v>
      </c>
      <c r="C2884" s="44" t="s">
        <v>98</v>
      </c>
      <c r="D2884" s="45" t="s">
        <v>465</v>
      </c>
      <c r="E2884" s="20">
        <v>165</v>
      </c>
      <c r="F2884" s="20">
        <v>2016</v>
      </c>
      <c r="G2884" s="20">
        <v>3</v>
      </c>
      <c r="H2884" s="20" t="s">
        <v>208</v>
      </c>
      <c r="I2884" s="20" t="s">
        <v>51</v>
      </c>
      <c r="J2884" s="20">
        <v>9</v>
      </c>
      <c r="K2884" s="35">
        <v>265527000</v>
      </c>
      <c r="L2884" s="35">
        <v>58798000</v>
      </c>
      <c r="M2884" s="35">
        <v>49512000</v>
      </c>
      <c r="N2884" s="35">
        <v>118349000</v>
      </c>
      <c r="O2884" s="35">
        <v>92468000</v>
      </c>
      <c r="P2884" s="35">
        <v>3478833000</v>
      </c>
      <c r="Q2884" s="35">
        <v>3045453000</v>
      </c>
      <c r="R2884" s="35">
        <v>18140000</v>
      </c>
    </row>
    <row r="2885" spans="1:18" s="22" customFormat="1" ht="13.5" customHeight="1">
      <c r="A2885" s="20">
        <v>2881</v>
      </c>
      <c r="B2885" s="45" t="s">
        <v>295</v>
      </c>
      <c r="C2885" s="44" t="s">
        <v>98</v>
      </c>
      <c r="D2885" s="45" t="s">
        <v>465</v>
      </c>
      <c r="E2885" s="20">
        <v>165</v>
      </c>
      <c r="F2885" s="20">
        <v>2016</v>
      </c>
      <c r="G2885" s="20">
        <v>4</v>
      </c>
      <c r="H2885" s="20" t="s">
        <v>209</v>
      </c>
      <c r="I2885" s="20" t="s">
        <v>46</v>
      </c>
      <c r="J2885" s="20">
        <v>12</v>
      </c>
      <c r="K2885" s="35">
        <v>339854000</v>
      </c>
      <c r="L2885" s="35">
        <v>90642000</v>
      </c>
      <c r="M2885" s="35">
        <v>72264000</v>
      </c>
      <c r="N2885" s="35">
        <v>138150000</v>
      </c>
      <c r="O2885" s="35">
        <v>93932000</v>
      </c>
      <c r="P2885" s="35">
        <v>3504470000</v>
      </c>
      <c r="Q2885" s="35">
        <v>3056401000</v>
      </c>
      <c r="R2885" s="35">
        <v>18140000</v>
      </c>
    </row>
    <row r="2886" spans="1:18" s="22" customFormat="1" ht="13.5" customHeight="1">
      <c r="A2886" s="20">
        <v>2882</v>
      </c>
      <c r="B2886" s="45" t="s">
        <v>295</v>
      </c>
      <c r="C2886" s="44" t="s">
        <v>98</v>
      </c>
      <c r="D2886" s="45" t="s">
        <v>465</v>
      </c>
      <c r="E2886" s="20">
        <v>165</v>
      </c>
      <c r="F2886" s="20">
        <v>2017</v>
      </c>
      <c r="G2886" s="20">
        <v>1</v>
      </c>
      <c r="H2886" s="20" t="s">
        <v>210</v>
      </c>
      <c r="I2886" s="20" t="s">
        <v>43</v>
      </c>
      <c r="J2886" s="20">
        <v>3</v>
      </c>
      <c r="K2886" s="35">
        <v>101249000</v>
      </c>
      <c r="L2886" s="35">
        <v>25470000</v>
      </c>
      <c r="M2886" s="35">
        <v>22350000</v>
      </c>
      <c r="N2886" s="35">
        <v>23882000</v>
      </c>
      <c r="O2886" s="35">
        <v>97789000</v>
      </c>
      <c r="P2886" s="35">
        <v>3655293000</v>
      </c>
      <c r="Q2886" s="35">
        <v>3183342000</v>
      </c>
      <c r="R2886" s="35">
        <v>18140000</v>
      </c>
    </row>
    <row r="2887" spans="1:18" s="22" customFormat="1" ht="13.5" customHeight="1">
      <c r="A2887" s="20">
        <v>2883</v>
      </c>
      <c r="B2887" s="45" t="s">
        <v>295</v>
      </c>
      <c r="C2887" s="44" t="s">
        <v>98</v>
      </c>
      <c r="D2887" s="45" t="s">
        <v>465</v>
      </c>
      <c r="E2887" s="20">
        <v>165</v>
      </c>
      <c r="F2887" s="20">
        <v>2017</v>
      </c>
      <c r="G2887" s="20">
        <v>2</v>
      </c>
      <c r="H2887" s="20" t="s">
        <v>212</v>
      </c>
      <c r="I2887" s="20" t="s">
        <v>44</v>
      </c>
      <c r="J2887" s="20">
        <v>6</v>
      </c>
      <c r="K2887" s="35">
        <v>194424000</v>
      </c>
      <c r="L2887" s="35">
        <v>57531000</v>
      </c>
      <c r="M2887" s="35">
        <v>42339000</v>
      </c>
      <c r="N2887" s="35">
        <v>53216000</v>
      </c>
      <c r="O2887" s="35">
        <v>98944000</v>
      </c>
      <c r="P2887" s="35">
        <v>3690289000</v>
      </c>
      <c r="Q2887" s="35">
        <v>3207158000</v>
      </c>
      <c r="R2887" s="35">
        <v>18140000</v>
      </c>
    </row>
    <row r="2888" spans="1:18" s="22" customFormat="1" ht="13.5" customHeight="1">
      <c r="A2888" s="20">
        <v>2884</v>
      </c>
      <c r="B2888" s="45" t="s">
        <v>295</v>
      </c>
      <c r="C2888" s="44" t="s">
        <v>98</v>
      </c>
      <c r="D2888" s="45" t="s">
        <v>465</v>
      </c>
      <c r="E2888" s="20">
        <v>165</v>
      </c>
      <c r="F2888" s="20">
        <v>2017</v>
      </c>
      <c r="G2888" s="20">
        <v>3</v>
      </c>
      <c r="H2888" s="20" t="s">
        <v>213</v>
      </c>
      <c r="I2888" s="20" t="s">
        <v>51</v>
      </c>
      <c r="J2888" s="20">
        <v>9</v>
      </c>
      <c r="K2888" s="35">
        <v>333905000</v>
      </c>
      <c r="L2888" s="35">
        <v>78325000</v>
      </c>
      <c r="M2888" s="35">
        <v>60920000</v>
      </c>
      <c r="N2888" s="35">
        <v>75501000</v>
      </c>
      <c r="O2888" s="35">
        <v>100598000</v>
      </c>
      <c r="P2888" s="35">
        <v>3770585000</v>
      </c>
      <c r="Q2888" s="35">
        <v>3262958000</v>
      </c>
      <c r="R2888" s="35">
        <v>18140000</v>
      </c>
    </row>
    <row r="2889" spans="1:18" s="22" customFormat="1" ht="13.5" customHeight="1">
      <c r="A2889" s="20">
        <v>2885</v>
      </c>
      <c r="B2889" s="45" t="s">
        <v>295</v>
      </c>
      <c r="C2889" s="44" t="s">
        <v>98</v>
      </c>
      <c r="D2889" s="45" t="s">
        <v>465</v>
      </c>
      <c r="E2889" s="20">
        <v>165</v>
      </c>
      <c r="F2889" s="20">
        <v>2017</v>
      </c>
      <c r="G2889" s="20">
        <v>4</v>
      </c>
      <c r="H2889" s="20" t="s">
        <v>211</v>
      </c>
      <c r="I2889" s="20" t="s">
        <v>46</v>
      </c>
      <c r="J2889" s="20">
        <v>12</v>
      </c>
      <c r="K2889" s="35">
        <v>412494000</v>
      </c>
      <c r="L2889" s="35">
        <v>104222000</v>
      </c>
      <c r="M2889" s="35">
        <v>77548000</v>
      </c>
      <c r="N2889" s="35">
        <v>105317000</v>
      </c>
      <c r="O2889" s="35">
        <v>107636000</v>
      </c>
      <c r="P2889" s="35">
        <v>4069474000</v>
      </c>
      <c r="Q2889" s="35">
        <v>3541695000</v>
      </c>
      <c r="R2889" s="35">
        <v>17100000</v>
      </c>
    </row>
    <row r="2890" spans="1:18" s="22" customFormat="1" ht="13.5" customHeight="1">
      <c r="A2890" s="20">
        <v>2886</v>
      </c>
      <c r="B2890" s="45" t="s">
        <v>295</v>
      </c>
      <c r="C2890" s="44" t="s">
        <v>98</v>
      </c>
      <c r="D2890" s="45" t="s">
        <v>465</v>
      </c>
      <c r="E2890" s="20">
        <v>165</v>
      </c>
      <c r="F2890" s="20">
        <v>2018</v>
      </c>
      <c r="G2890" s="20">
        <v>1</v>
      </c>
      <c r="H2890" s="20" t="s">
        <v>257</v>
      </c>
      <c r="I2890" s="20" t="s">
        <v>43</v>
      </c>
      <c r="J2890" s="20">
        <v>3</v>
      </c>
      <c r="K2890" s="35">
        <v>187915000</v>
      </c>
      <c r="L2890" s="35">
        <v>26555000</v>
      </c>
      <c r="M2890" s="35">
        <v>23736000</v>
      </c>
      <c r="N2890" s="35">
        <v>34975000</v>
      </c>
      <c r="O2890" s="35">
        <v>108779000</v>
      </c>
      <c r="P2890" s="35">
        <v>4295187000</v>
      </c>
      <c r="Q2890" s="35">
        <v>3757568000</v>
      </c>
      <c r="R2890" s="35">
        <v>17100000</v>
      </c>
    </row>
    <row r="2891" spans="1:18" s="22" customFormat="1" ht="13.5" customHeight="1">
      <c r="A2891" s="20">
        <v>2887</v>
      </c>
      <c r="B2891" s="45" t="s">
        <v>295</v>
      </c>
      <c r="C2891" s="21" t="s">
        <v>98</v>
      </c>
      <c r="D2891" s="45" t="s">
        <v>465</v>
      </c>
      <c r="E2891" s="20">
        <v>165</v>
      </c>
      <c r="F2891" s="20">
        <v>2018</v>
      </c>
      <c r="G2891" s="20">
        <v>2</v>
      </c>
      <c r="H2891" s="20" t="s">
        <v>264</v>
      </c>
      <c r="I2891" s="20" t="s">
        <v>44</v>
      </c>
      <c r="J2891" s="20">
        <v>6</v>
      </c>
      <c r="K2891" s="37">
        <v>237462000</v>
      </c>
      <c r="L2891" s="37">
        <v>58140000</v>
      </c>
      <c r="M2891" s="37">
        <v>43792000</v>
      </c>
      <c r="N2891" s="37">
        <v>30481000</v>
      </c>
      <c r="O2891" s="37">
        <v>108969000</v>
      </c>
      <c r="P2891" s="37">
        <v>4267653000</v>
      </c>
      <c r="Q2891" s="37">
        <v>3771401000</v>
      </c>
      <c r="R2891" s="37">
        <v>17100000</v>
      </c>
    </row>
    <row r="2892" spans="1:18" s="22" customFormat="1" ht="13.5" customHeight="1">
      <c r="A2892" s="20">
        <v>2888</v>
      </c>
      <c r="B2892" s="45" t="s">
        <v>295</v>
      </c>
      <c r="C2892" s="21" t="s">
        <v>98</v>
      </c>
      <c r="D2892" s="45" t="s">
        <v>465</v>
      </c>
      <c r="E2892" s="20">
        <v>165</v>
      </c>
      <c r="F2892" s="20">
        <v>2018</v>
      </c>
      <c r="G2892" s="20">
        <v>3</v>
      </c>
      <c r="H2892" s="20" t="s">
        <v>256</v>
      </c>
      <c r="I2892" s="20" t="s">
        <v>51</v>
      </c>
      <c r="J2892" s="20">
        <v>9</v>
      </c>
      <c r="K2892" s="37">
        <v>576579000</v>
      </c>
      <c r="L2892" s="37">
        <v>79111000</v>
      </c>
      <c r="M2892" s="37">
        <v>61698000</v>
      </c>
      <c r="N2892" s="37">
        <v>50355000</v>
      </c>
      <c r="O2892" s="37">
        <v>112852000</v>
      </c>
      <c r="P2892" s="37">
        <v>4507166000</v>
      </c>
      <c r="Q2892" s="37">
        <v>3997880000</v>
      </c>
      <c r="R2892" s="37">
        <v>17100000</v>
      </c>
    </row>
    <row r="2893" spans="1:18" s="22" customFormat="1" ht="13.5" customHeight="1">
      <c r="A2893" s="20">
        <v>2889</v>
      </c>
      <c r="B2893" s="45" t="s">
        <v>295</v>
      </c>
      <c r="C2893" s="21" t="s">
        <v>98</v>
      </c>
      <c r="D2893" s="45" t="s">
        <v>465</v>
      </c>
      <c r="E2893" s="20">
        <v>165</v>
      </c>
      <c r="F2893" s="20">
        <v>2018</v>
      </c>
      <c r="G2893" s="20">
        <v>4</v>
      </c>
      <c r="H2893" s="20" t="s">
        <v>265</v>
      </c>
      <c r="I2893" s="20" t="s">
        <v>46</v>
      </c>
      <c r="J2893" s="20">
        <v>12</v>
      </c>
      <c r="K2893" s="37">
        <v>462390000</v>
      </c>
      <c r="L2893" s="37">
        <v>106766000</v>
      </c>
      <c r="M2893" s="37">
        <v>78607000</v>
      </c>
      <c r="N2893" s="37">
        <v>45334000</v>
      </c>
      <c r="O2893" s="37">
        <v>115973000</v>
      </c>
      <c r="P2893" s="37">
        <v>4869738000</v>
      </c>
      <c r="Q2893" s="37">
        <v>4367130000</v>
      </c>
      <c r="R2893" s="37">
        <v>17100000</v>
      </c>
    </row>
    <row r="2894" spans="1:18" s="22" customFormat="1" ht="13.5" customHeight="1">
      <c r="A2894" s="20">
        <v>2890</v>
      </c>
      <c r="B2894" s="45" t="s">
        <v>295</v>
      </c>
      <c r="C2894" s="21" t="s">
        <v>98</v>
      </c>
      <c r="D2894" s="45" t="s">
        <v>465</v>
      </c>
      <c r="E2894" s="20">
        <v>165</v>
      </c>
      <c r="F2894" s="20">
        <v>2019</v>
      </c>
      <c r="G2894" s="20">
        <v>1</v>
      </c>
      <c r="H2894" s="20" t="s">
        <v>277</v>
      </c>
      <c r="I2894" s="20" t="s">
        <v>43</v>
      </c>
      <c r="J2894" s="20">
        <v>3</v>
      </c>
      <c r="K2894" s="37">
        <v>125522000</v>
      </c>
      <c r="L2894" s="37">
        <v>30156000</v>
      </c>
      <c r="M2894" s="37">
        <v>28664000</v>
      </c>
      <c r="N2894" s="37">
        <v>40608000</v>
      </c>
      <c r="O2894" s="37">
        <v>119986000</v>
      </c>
      <c r="P2894" s="37">
        <v>5114757000</v>
      </c>
      <c r="Q2894" s="37">
        <v>4571540000</v>
      </c>
      <c r="R2894" s="37">
        <v>17100000</v>
      </c>
    </row>
    <row r="2895" spans="1:18" s="22" customFormat="1" ht="13.5" customHeight="1">
      <c r="A2895" s="20">
        <v>2891</v>
      </c>
      <c r="B2895" s="45" t="s">
        <v>295</v>
      </c>
      <c r="C2895" s="21" t="s">
        <v>98</v>
      </c>
      <c r="D2895" s="45" t="s">
        <v>465</v>
      </c>
      <c r="E2895" s="20">
        <v>165</v>
      </c>
      <c r="F2895" s="20">
        <v>2019</v>
      </c>
      <c r="G2895" s="20">
        <v>2</v>
      </c>
      <c r="H2895" s="20" t="s">
        <v>278</v>
      </c>
      <c r="I2895" s="20" t="s">
        <v>44</v>
      </c>
      <c r="J2895" s="20">
        <v>6</v>
      </c>
      <c r="K2895" s="37">
        <v>260944000</v>
      </c>
      <c r="L2895" s="37">
        <v>70274000</v>
      </c>
      <c r="M2895" s="37">
        <v>56739000</v>
      </c>
      <c r="N2895" s="37">
        <v>62080000</v>
      </c>
      <c r="O2895" s="37">
        <v>118571000</v>
      </c>
      <c r="P2895" s="37">
        <v>5102123000</v>
      </c>
      <c r="Q2895" s="37">
        <v>4559665000</v>
      </c>
      <c r="R2895" s="37">
        <v>17100000</v>
      </c>
    </row>
    <row r="2896" spans="1:18" s="22" customFormat="1" ht="13.5" customHeight="1">
      <c r="A2896" s="20">
        <v>2892</v>
      </c>
      <c r="B2896" s="45" t="s">
        <v>295</v>
      </c>
      <c r="C2896" s="21" t="s">
        <v>98</v>
      </c>
      <c r="D2896" s="45" t="s">
        <v>465</v>
      </c>
      <c r="E2896" s="20">
        <v>165</v>
      </c>
      <c r="F2896" s="20">
        <v>2019</v>
      </c>
      <c r="G2896" s="20">
        <v>3</v>
      </c>
      <c r="H2896" s="20" t="s">
        <v>279</v>
      </c>
      <c r="I2896" s="20" t="s">
        <v>51</v>
      </c>
      <c r="J2896" s="20">
        <v>9</v>
      </c>
      <c r="K2896" s="37">
        <v>428219000</v>
      </c>
      <c r="L2896" s="37">
        <v>98233000</v>
      </c>
      <c r="M2896" s="37">
        <v>81628000</v>
      </c>
      <c r="N2896" s="37">
        <v>81990000</v>
      </c>
      <c r="O2896" s="37">
        <v>120953000</v>
      </c>
      <c r="P2896" s="37">
        <v>4960895000</v>
      </c>
      <c r="Q2896" s="37">
        <v>4405367000</v>
      </c>
      <c r="R2896" s="37">
        <v>17100000</v>
      </c>
    </row>
    <row r="2897" spans="1:18" s="22" customFormat="1" ht="13.5" customHeight="1">
      <c r="A2897" s="20">
        <v>2893</v>
      </c>
      <c r="B2897" s="45" t="s">
        <v>295</v>
      </c>
      <c r="C2897" s="21" t="s">
        <v>98</v>
      </c>
      <c r="D2897" s="45" t="s">
        <v>465</v>
      </c>
      <c r="E2897" s="20">
        <v>165</v>
      </c>
      <c r="F2897" s="20">
        <v>2019</v>
      </c>
      <c r="G2897" s="20">
        <v>4</v>
      </c>
      <c r="H2897" s="20" t="s">
        <v>281</v>
      </c>
      <c r="I2897" s="20" t="s">
        <v>46</v>
      </c>
      <c r="J2897" s="20">
        <v>12</v>
      </c>
      <c r="K2897" s="37">
        <v>541553000</v>
      </c>
      <c r="L2897" s="37">
        <v>111287000</v>
      </c>
      <c r="M2897" s="37">
        <v>89089000</v>
      </c>
      <c r="N2897" s="37">
        <v>124173000</v>
      </c>
      <c r="O2897" s="37">
        <v>128499000</v>
      </c>
      <c r="P2897" s="37">
        <v>5604052000</v>
      </c>
      <c r="Q2897" s="37">
        <v>5006074000</v>
      </c>
      <c r="R2897" s="37">
        <v>17100000</v>
      </c>
    </row>
    <row r="2898" spans="1:18" s="22" customFormat="1" ht="13.5" customHeight="1">
      <c r="A2898" s="20">
        <v>2894</v>
      </c>
      <c r="B2898" s="45" t="s">
        <v>295</v>
      </c>
      <c r="C2898" s="21" t="s">
        <v>98</v>
      </c>
      <c r="D2898" s="45" t="s">
        <v>465</v>
      </c>
      <c r="E2898" s="20">
        <v>165</v>
      </c>
      <c r="F2898" s="46">
        <v>2020</v>
      </c>
      <c r="G2898" s="46">
        <v>1</v>
      </c>
      <c r="H2898" s="47" t="s">
        <v>309</v>
      </c>
      <c r="I2898" s="47" t="s">
        <v>43</v>
      </c>
      <c r="J2898" s="46">
        <v>3</v>
      </c>
      <c r="K2898" s="37">
        <v>23128800</v>
      </c>
      <c r="L2898" s="37">
        <v>32726000</v>
      </c>
      <c r="M2898" s="37">
        <v>30101000</v>
      </c>
      <c r="N2898" s="37">
        <v>14660000</v>
      </c>
      <c r="O2898" s="37">
        <v>133601000</v>
      </c>
      <c r="P2898" s="37">
        <v>6351071000</v>
      </c>
      <c r="Q2898" s="37">
        <v>5738433000</v>
      </c>
      <c r="R2898" s="37">
        <v>17100000</v>
      </c>
    </row>
    <row r="2899" spans="1:18" s="22" customFormat="1" ht="13.5" customHeight="1">
      <c r="A2899" s="20">
        <v>2895</v>
      </c>
      <c r="B2899" s="45" t="s">
        <v>295</v>
      </c>
      <c r="C2899" s="21" t="s">
        <v>98</v>
      </c>
      <c r="D2899" s="45" t="s">
        <v>465</v>
      </c>
      <c r="E2899" s="20">
        <v>165</v>
      </c>
      <c r="F2899" s="46">
        <v>2020</v>
      </c>
      <c r="G2899" s="46">
        <v>2</v>
      </c>
      <c r="H2899" s="47" t="s">
        <v>310</v>
      </c>
      <c r="I2899" s="47" t="s">
        <v>44</v>
      </c>
      <c r="J2899" s="46">
        <v>6</v>
      </c>
      <c r="K2899" s="37">
        <v>57129000</v>
      </c>
      <c r="L2899" s="37">
        <v>44431000</v>
      </c>
      <c r="M2899" s="37">
        <v>64115000</v>
      </c>
      <c r="N2899" s="37">
        <v>64115000</v>
      </c>
      <c r="O2899" s="37">
        <v>144963000</v>
      </c>
      <c r="P2899" s="37">
        <v>6775365000</v>
      </c>
      <c r="Q2899" s="37">
        <v>6140632000</v>
      </c>
      <c r="R2899" s="37">
        <v>17100000</v>
      </c>
    </row>
    <row r="2900" spans="1:18" s="22" customFormat="1" ht="13.5" customHeight="1">
      <c r="A2900" s="20">
        <v>2896</v>
      </c>
      <c r="B2900" s="45" t="s">
        <v>301</v>
      </c>
      <c r="C2900" s="44" t="s">
        <v>99</v>
      </c>
      <c r="D2900" s="45" t="s">
        <v>466</v>
      </c>
      <c r="E2900" s="20">
        <v>166</v>
      </c>
      <c r="F2900" s="20">
        <v>2015</v>
      </c>
      <c r="G2900" s="20">
        <v>3</v>
      </c>
      <c r="H2900" s="20" t="s">
        <v>204</v>
      </c>
      <c r="I2900" s="20" t="s">
        <v>51</v>
      </c>
      <c r="J2900" s="20">
        <v>9</v>
      </c>
      <c r="K2900" s="35">
        <v>4088429</v>
      </c>
      <c r="L2900" s="35">
        <v>2397398</v>
      </c>
      <c r="M2900" s="35">
        <v>1910357</v>
      </c>
      <c r="N2900" s="35">
        <v>1870471</v>
      </c>
      <c r="O2900" s="35">
        <v>168114</v>
      </c>
      <c r="P2900" s="35">
        <v>191686670</v>
      </c>
      <c r="Q2900" s="35">
        <v>179336960</v>
      </c>
      <c r="R2900" s="35">
        <v>3000000</v>
      </c>
    </row>
    <row r="2901" spans="1:18" s="22" customFormat="1" ht="13.5" customHeight="1">
      <c r="A2901" s="20">
        <v>2897</v>
      </c>
      <c r="B2901" s="45" t="s">
        <v>301</v>
      </c>
      <c r="C2901" s="44" t="s">
        <v>99</v>
      </c>
      <c r="D2901" s="45" t="s">
        <v>466</v>
      </c>
      <c r="E2901" s="20">
        <v>166</v>
      </c>
      <c r="F2901" s="20">
        <v>2015</v>
      </c>
      <c r="G2901" s="20">
        <v>4</v>
      </c>
      <c r="H2901" s="20" t="s">
        <v>205</v>
      </c>
      <c r="I2901" s="20" t="s">
        <v>46</v>
      </c>
      <c r="J2901" s="20">
        <v>12</v>
      </c>
      <c r="K2901" s="35">
        <v>6153729</v>
      </c>
      <c r="L2901" s="35">
        <v>3263663</v>
      </c>
      <c r="M2901" s="35">
        <v>2570472</v>
      </c>
      <c r="N2901" s="35">
        <v>2544141</v>
      </c>
      <c r="O2901" s="35">
        <v>158703</v>
      </c>
      <c r="P2901" s="35">
        <v>144106093</v>
      </c>
      <c r="Q2901" s="35">
        <v>133685542</v>
      </c>
      <c r="R2901" s="35">
        <v>3000000</v>
      </c>
    </row>
    <row r="2902" spans="1:18" s="22" customFormat="1" ht="13.5" customHeight="1">
      <c r="A2902" s="20">
        <v>2898</v>
      </c>
      <c r="B2902" s="45" t="s">
        <v>301</v>
      </c>
      <c r="C2902" s="44" t="s">
        <v>99</v>
      </c>
      <c r="D2902" s="45" t="s">
        <v>466</v>
      </c>
      <c r="E2902" s="20">
        <v>166</v>
      </c>
      <c r="F2902" s="20">
        <v>2016</v>
      </c>
      <c r="G2902" s="20">
        <v>1</v>
      </c>
      <c r="H2902" s="20" t="s">
        <v>206</v>
      </c>
      <c r="I2902" s="20" t="s">
        <v>43</v>
      </c>
      <c r="J2902" s="20">
        <v>3</v>
      </c>
      <c r="K2902" s="35">
        <v>1856577</v>
      </c>
      <c r="L2902" s="35">
        <v>1421627</v>
      </c>
      <c r="M2902" s="35">
        <v>1137842</v>
      </c>
      <c r="N2902" s="35">
        <v>953291</v>
      </c>
      <c r="O2902" s="35">
        <v>168114</v>
      </c>
      <c r="P2902" s="35">
        <v>191686670</v>
      </c>
      <c r="Q2902" s="35">
        <v>179336960</v>
      </c>
      <c r="R2902" s="35">
        <v>3000000</v>
      </c>
    </row>
    <row r="2903" spans="1:18" s="22" customFormat="1" ht="13.5" customHeight="1">
      <c r="A2903" s="20">
        <v>2899</v>
      </c>
      <c r="B2903" s="45" t="s">
        <v>301</v>
      </c>
      <c r="C2903" s="44" t="s">
        <v>99</v>
      </c>
      <c r="D2903" s="45" t="s">
        <v>466</v>
      </c>
      <c r="E2903" s="20">
        <v>166</v>
      </c>
      <c r="F2903" s="20">
        <v>2016</v>
      </c>
      <c r="G2903" s="20">
        <v>2</v>
      </c>
      <c r="H2903" s="20" t="s">
        <v>207</v>
      </c>
      <c r="I2903" s="20" t="s">
        <v>44</v>
      </c>
      <c r="J2903" s="20">
        <v>6</v>
      </c>
      <c r="K2903" s="35">
        <v>3655358</v>
      </c>
      <c r="L2903" s="35">
        <v>2581329</v>
      </c>
      <c r="M2903" s="35">
        <v>3591152</v>
      </c>
      <c r="N2903" s="35">
        <v>3406601</v>
      </c>
      <c r="O2903" s="35">
        <v>168114</v>
      </c>
      <c r="P2903" s="35">
        <v>191686670</v>
      </c>
      <c r="Q2903" s="35">
        <v>179336960</v>
      </c>
      <c r="R2903" s="35">
        <v>3000000</v>
      </c>
    </row>
    <row r="2904" spans="1:18" s="22" customFormat="1" ht="13.5" customHeight="1">
      <c r="A2904" s="20">
        <v>2900</v>
      </c>
      <c r="B2904" s="45" t="s">
        <v>301</v>
      </c>
      <c r="C2904" s="44" t="s">
        <v>99</v>
      </c>
      <c r="D2904" s="45" t="s">
        <v>466</v>
      </c>
      <c r="E2904" s="20">
        <v>166</v>
      </c>
      <c r="F2904" s="20">
        <v>2016</v>
      </c>
      <c r="G2904" s="20">
        <v>3</v>
      </c>
      <c r="H2904" s="20" t="s">
        <v>208</v>
      </c>
      <c r="I2904" s="20" t="s">
        <v>51</v>
      </c>
      <c r="J2904" s="20">
        <v>9</v>
      </c>
      <c r="K2904" s="35">
        <v>5689419</v>
      </c>
      <c r="L2904" s="35">
        <v>3962784</v>
      </c>
      <c r="M2904" s="35">
        <v>4696316</v>
      </c>
      <c r="N2904" s="35">
        <v>4645554</v>
      </c>
      <c r="O2904" s="35">
        <v>168114</v>
      </c>
      <c r="P2904" s="35">
        <v>191686670</v>
      </c>
      <c r="Q2904" s="35">
        <v>179336960</v>
      </c>
      <c r="R2904" s="35">
        <v>3000000</v>
      </c>
    </row>
    <row r="2905" spans="1:18" s="22" customFormat="1" ht="13.5" customHeight="1">
      <c r="A2905" s="20">
        <v>2901</v>
      </c>
      <c r="B2905" s="45" t="s">
        <v>301</v>
      </c>
      <c r="C2905" s="44" t="s">
        <v>99</v>
      </c>
      <c r="D2905" s="45" t="s">
        <v>466</v>
      </c>
      <c r="E2905" s="20">
        <v>166</v>
      </c>
      <c r="F2905" s="20">
        <v>2016</v>
      </c>
      <c r="G2905" s="20">
        <v>4</v>
      </c>
      <c r="H2905" s="20" t="s">
        <v>209</v>
      </c>
      <c r="I2905" s="20" t="s">
        <v>46</v>
      </c>
      <c r="J2905" s="20">
        <v>12</v>
      </c>
      <c r="K2905" s="35">
        <v>9000955</v>
      </c>
      <c r="L2905" s="35">
        <v>6366734</v>
      </c>
      <c r="M2905" s="35">
        <v>6913221</v>
      </c>
      <c r="N2905" s="35">
        <v>5917381</v>
      </c>
      <c r="O2905" s="35">
        <v>170937</v>
      </c>
      <c r="P2905" s="35">
        <v>160692959</v>
      </c>
      <c r="Q2905" s="35">
        <v>146455027</v>
      </c>
      <c r="R2905" s="35">
        <v>3000000</v>
      </c>
    </row>
    <row r="2906" spans="1:18" s="22" customFormat="1" ht="13.5" customHeight="1">
      <c r="A2906" s="20">
        <v>2902</v>
      </c>
      <c r="B2906" s="45" t="s">
        <v>301</v>
      </c>
      <c r="C2906" s="44" t="s">
        <v>99</v>
      </c>
      <c r="D2906" s="45" t="s">
        <v>466</v>
      </c>
      <c r="E2906" s="20">
        <v>166</v>
      </c>
      <c r="F2906" s="20">
        <v>2017</v>
      </c>
      <c r="G2906" s="20">
        <v>1</v>
      </c>
      <c r="H2906" s="20" t="s">
        <v>210</v>
      </c>
      <c r="I2906" s="20" t="s">
        <v>43</v>
      </c>
      <c r="J2906" s="20">
        <v>3</v>
      </c>
      <c r="K2906" s="35">
        <v>2113242</v>
      </c>
      <c r="L2906" s="35">
        <v>1395439</v>
      </c>
      <c r="M2906" s="35">
        <v>1172169</v>
      </c>
      <c r="N2906" s="35">
        <v>1723338</v>
      </c>
      <c r="O2906" s="35">
        <v>274175</v>
      </c>
      <c r="P2906" s="35">
        <v>168379950</v>
      </c>
      <c r="Q2906" s="35">
        <v>155418679</v>
      </c>
      <c r="R2906" s="35">
        <v>3000000</v>
      </c>
    </row>
    <row r="2907" spans="1:18" s="22" customFormat="1" ht="13.5" customHeight="1">
      <c r="A2907" s="20">
        <v>2903</v>
      </c>
      <c r="B2907" s="45" t="s">
        <v>301</v>
      </c>
      <c r="C2907" s="44" t="s">
        <v>99</v>
      </c>
      <c r="D2907" s="45" t="s">
        <v>466</v>
      </c>
      <c r="E2907" s="20">
        <v>166</v>
      </c>
      <c r="F2907" s="20">
        <v>2017</v>
      </c>
      <c r="G2907" s="20">
        <v>2</v>
      </c>
      <c r="H2907" s="20" t="s">
        <v>212</v>
      </c>
      <c r="I2907" s="20" t="s">
        <v>44</v>
      </c>
      <c r="J2907" s="20">
        <v>6</v>
      </c>
      <c r="K2907" s="35">
        <v>3876115</v>
      </c>
      <c r="L2907" s="35">
        <v>2377565</v>
      </c>
      <c r="M2907" s="35">
        <v>1997154</v>
      </c>
      <c r="N2907" s="35">
        <v>3386244</v>
      </c>
      <c r="O2907" s="35">
        <v>272779</v>
      </c>
      <c r="P2907" s="35">
        <v>149157680</v>
      </c>
      <c r="Q2907" s="35">
        <v>134533504</v>
      </c>
      <c r="R2907" s="35">
        <v>3000000</v>
      </c>
    </row>
    <row r="2908" spans="1:18" s="22" customFormat="1" ht="13.5" customHeight="1">
      <c r="A2908" s="20">
        <v>2904</v>
      </c>
      <c r="B2908" s="45" t="s">
        <v>301</v>
      </c>
      <c r="C2908" s="44" t="s">
        <v>99</v>
      </c>
      <c r="D2908" s="45" t="s">
        <v>466</v>
      </c>
      <c r="E2908" s="20">
        <v>166</v>
      </c>
      <c r="F2908" s="20">
        <v>2017</v>
      </c>
      <c r="G2908" s="20">
        <v>3</v>
      </c>
      <c r="H2908" s="20" t="s">
        <v>213</v>
      </c>
      <c r="I2908" s="20" t="s">
        <v>51</v>
      </c>
      <c r="J2908" s="20">
        <v>9</v>
      </c>
      <c r="K2908" s="35">
        <v>6238506</v>
      </c>
      <c r="L2908" s="35">
        <v>3897093</v>
      </c>
      <c r="M2908" s="35">
        <v>3273558</v>
      </c>
      <c r="N2908" s="35">
        <v>3990771</v>
      </c>
      <c r="O2908" s="35">
        <v>288759</v>
      </c>
      <c r="P2908" s="35">
        <v>151943906</v>
      </c>
      <c r="Q2908" s="35">
        <v>136715202</v>
      </c>
      <c r="R2908" s="35">
        <v>3000000</v>
      </c>
    </row>
    <row r="2909" spans="1:18" s="22" customFormat="1" ht="13.5" customHeight="1">
      <c r="A2909" s="20">
        <v>2905</v>
      </c>
      <c r="B2909" s="45" t="s">
        <v>301</v>
      </c>
      <c r="C2909" s="44" t="s">
        <v>99</v>
      </c>
      <c r="D2909" s="45" t="s">
        <v>466</v>
      </c>
      <c r="E2909" s="20">
        <v>166</v>
      </c>
      <c r="F2909" s="20">
        <v>2017</v>
      </c>
      <c r="G2909" s="20">
        <v>4</v>
      </c>
      <c r="H2909" s="20" t="s">
        <v>211</v>
      </c>
      <c r="I2909" s="20" t="s">
        <v>46</v>
      </c>
      <c r="J2909" s="20">
        <v>12</v>
      </c>
      <c r="K2909" s="35">
        <v>8915487</v>
      </c>
      <c r="L2909" s="35">
        <v>5547829</v>
      </c>
      <c r="M2909" s="35">
        <v>4362304</v>
      </c>
      <c r="N2909" s="35">
        <v>5528749</v>
      </c>
      <c r="O2909" s="35">
        <v>248155</v>
      </c>
      <c r="P2909" s="35">
        <v>136595561</v>
      </c>
      <c r="Q2909" s="35">
        <v>119828881</v>
      </c>
      <c r="R2909" s="35">
        <v>3000000</v>
      </c>
    </row>
    <row r="2910" spans="1:18" s="22" customFormat="1" ht="13.5" customHeight="1">
      <c r="A2910" s="20">
        <v>2906</v>
      </c>
      <c r="B2910" s="45" t="s">
        <v>301</v>
      </c>
      <c r="C2910" s="44" t="s">
        <v>99</v>
      </c>
      <c r="D2910" s="45" t="s">
        <v>466</v>
      </c>
      <c r="E2910" s="20">
        <v>166</v>
      </c>
      <c r="F2910" s="20">
        <v>2018</v>
      </c>
      <c r="G2910" s="20">
        <v>1</v>
      </c>
      <c r="H2910" s="20" t="s">
        <v>257</v>
      </c>
      <c r="I2910" s="20" t="s">
        <v>43</v>
      </c>
      <c r="J2910" s="20">
        <v>3</v>
      </c>
      <c r="K2910" s="35">
        <v>2202728</v>
      </c>
      <c r="L2910" s="35">
        <v>1492707</v>
      </c>
      <c r="M2910" s="35">
        <v>1253874</v>
      </c>
      <c r="N2910" s="35">
        <v>1352059</v>
      </c>
      <c r="O2910" s="35">
        <v>243093</v>
      </c>
      <c r="P2910" s="35">
        <v>140441192</v>
      </c>
      <c r="Q2910" s="35">
        <v>124676729</v>
      </c>
      <c r="R2910" s="35">
        <v>3000000</v>
      </c>
    </row>
    <row r="2911" spans="1:18" s="22" customFormat="1" ht="13.5" customHeight="1">
      <c r="A2911" s="20">
        <v>2907</v>
      </c>
      <c r="B2911" s="45" t="s">
        <v>301</v>
      </c>
      <c r="C2911" s="21" t="s">
        <v>99</v>
      </c>
      <c r="D2911" s="45" t="s">
        <v>466</v>
      </c>
      <c r="E2911" s="20">
        <v>166</v>
      </c>
      <c r="F2911" s="20">
        <v>2018</v>
      </c>
      <c r="G2911" s="20">
        <v>2</v>
      </c>
      <c r="H2911" s="20" t="s">
        <v>264</v>
      </c>
      <c r="I2911" s="20" t="s">
        <v>44</v>
      </c>
      <c r="J2911" s="20">
        <v>6</v>
      </c>
      <c r="K2911" s="37">
        <v>3881023</v>
      </c>
      <c r="L2911" s="37">
        <v>2393662</v>
      </c>
      <c r="M2911" s="37">
        <v>2010676</v>
      </c>
      <c r="N2911" s="37">
        <v>3838090</v>
      </c>
      <c r="O2911" s="37">
        <v>245034</v>
      </c>
      <c r="P2911" s="37">
        <v>135294072</v>
      </c>
      <c r="Q2911" s="37">
        <v>117027161</v>
      </c>
      <c r="R2911" s="37">
        <v>3000000</v>
      </c>
    </row>
    <row r="2912" spans="1:18" s="22" customFormat="1" ht="13.5" customHeight="1">
      <c r="A2912" s="20">
        <v>2908</v>
      </c>
      <c r="B2912" s="45" t="s">
        <v>301</v>
      </c>
      <c r="C2912" s="21" t="s">
        <v>99</v>
      </c>
      <c r="D2912" s="45" t="s">
        <v>466</v>
      </c>
      <c r="E2912" s="20">
        <v>166</v>
      </c>
      <c r="F2912" s="20">
        <v>2018</v>
      </c>
      <c r="G2912" s="20">
        <v>3</v>
      </c>
      <c r="H2912" s="20" t="s">
        <v>256</v>
      </c>
      <c r="I2912" s="20" t="s">
        <v>51</v>
      </c>
      <c r="J2912" s="20">
        <v>9</v>
      </c>
      <c r="K2912" s="37">
        <v>5969173</v>
      </c>
      <c r="L2912" s="37">
        <v>3669958</v>
      </c>
      <c r="M2912" s="37">
        <v>3082764</v>
      </c>
      <c r="N2912" s="37">
        <v>3717866</v>
      </c>
      <c r="O2912" s="37">
        <v>342118</v>
      </c>
      <c r="P2912" s="37">
        <v>138701524</v>
      </c>
      <c r="Q2912" s="37">
        <v>120554837</v>
      </c>
      <c r="R2912" s="37">
        <v>3000000</v>
      </c>
    </row>
    <row r="2913" spans="1:18" s="22" customFormat="1" ht="13.5" customHeight="1">
      <c r="A2913" s="20">
        <v>2909</v>
      </c>
      <c r="B2913" s="45" t="s">
        <v>301</v>
      </c>
      <c r="C2913" s="21" t="s">
        <v>99</v>
      </c>
      <c r="D2913" s="45" t="s">
        <v>466</v>
      </c>
      <c r="E2913" s="20">
        <v>166</v>
      </c>
      <c r="F2913" s="20">
        <v>2018</v>
      </c>
      <c r="G2913" s="20">
        <v>4</v>
      </c>
      <c r="H2913" s="20" t="s">
        <v>265</v>
      </c>
      <c r="I2913" s="20" t="s">
        <v>46</v>
      </c>
      <c r="J2913" s="20">
        <v>12</v>
      </c>
      <c r="K2913" s="37">
        <v>9259398</v>
      </c>
      <c r="L2913" s="37">
        <v>6221246</v>
      </c>
      <c r="M2913" s="37">
        <v>4337989</v>
      </c>
      <c r="N2913" s="37">
        <v>4361832</v>
      </c>
      <c r="O2913" s="37">
        <v>301351</v>
      </c>
      <c r="P2913" s="37">
        <v>148697064</v>
      </c>
      <c r="Q2913" s="37">
        <v>132863057</v>
      </c>
      <c r="R2913" s="37">
        <v>3000000</v>
      </c>
    </row>
    <row r="2914" spans="1:18" s="22" customFormat="1" ht="13.5" customHeight="1">
      <c r="A2914" s="20">
        <v>2910</v>
      </c>
      <c r="B2914" s="45" t="s">
        <v>301</v>
      </c>
      <c r="C2914" s="21" t="s">
        <v>99</v>
      </c>
      <c r="D2914" s="45" t="s">
        <v>466</v>
      </c>
      <c r="E2914" s="20">
        <v>166</v>
      </c>
      <c r="F2914" s="20">
        <v>2019</v>
      </c>
      <c r="G2914" s="20">
        <v>1</v>
      </c>
      <c r="H2914" s="20" t="s">
        <v>277</v>
      </c>
      <c r="I2914" s="20" t="s">
        <v>43</v>
      </c>
      <c r="J2914" s="20">
        <v>3</v>
      </c>
      <c r="K2914" s="37">
        <v>1451272</v>
      </c>
      <c r="L2914" s="37">
        <v>766868</v>
      </c>
      <c r="M2914" s="37">
        <v>644169</v>
      </c>
      <c r="N2914" s="37">
        <v>823653</v>
      </c>
      <c r="O2914" s="37">
        <v>271653</v>
      </c>
      <c r="P2914" s="37">
        <v>153146063</v>
      </c>
      <c r="Q2914" s="37">
        <v>138268120</v>
      </c>
      <c r="R2914" s="37">
        <v>3000000</v>
      </c>
    </row>
    <row r="2915" spans="1:18" s="22" customFormat="1" ht="13.5" customHeight="1">
      <c r="A2915" s="20">
        <v>2911</v>
      </c>
      <c r="B2915" s="45" t="s">
        <v>301</v>
      </c>
      <c r="C2915" s="21" t="s">
        <v>99</v>
      </c>
      <c r="D2915" s="45" t="s">
        <v>466</v>
      </c>
      <c r="E2915" s="20">
        <v>166</v>
      </c>
      <c r="F2915" s="20">
        <v>2019</v>
      </c>
      <c r="G2915" s="20">
        <v>2</v>
      </c>
      <c r="H2915" s="20" t="s">
        <v>278</v>
      </c>
      <c r="I2915" s="20" t="s">
        <v>44</v>
      </c>
      <c r="J2915" s="20">
        <v>6</v>
      </c>
      <c r="K2915" s="37">
        <v>3239596</v>
      </c>
      <c r="L2915" s="37">
        <v>1987336</v>
      </c>
      <c r="M2915" s="37">
        <v>1669362</v>
      </c>
      <c r="N2915" s="37">
        <v>2018514</v>
      </c>
      <c r="O2915" s="37">
        <v>258003</v>
      </c>
      <c r="P2915" s="37">
        <v>141301352</v>
      </c>
      <c r="Q2915" s="37">
        <v>124968518</v>
      </c>
      <c r="R2915" s="37">
        <v>3000000</v>
      </c>
    </row>
    <row r="2916" spans="1:18" s="22" customFormat="1" ht="13.5" customHeight="1">
      <c r="A2916" s="20">
        <v>2912</v>
      </c>
      <c r="B2916" s="45" t="s">
        <v>301</v>
      </c>
      <c r="C2916" s="21" t="s">
        <v>99</v>
      </c>
      <c r="D2916" s="45" t="s">
        <v>466</v>
      </c>
      <c r="E2916" s="20">
        <v>166</v>
      </c>
      <c r="F2916" s="20">
        <v>2019</v>
      </c>
      <c r="G2916" s="20">
        <v>3</v>
      </c>
      <c r="H2916" s="20" t="s">
        <v>279</v>
      </c>
      <c r="I2916" s="20" t="s">
        <v>51</v>
      </c>
      <c r="J2916" s="20">
        <v>9</v>
      </c>
      <c r="K2916" s="37">
        <v>5322666</v>
      </c>
      <c r="L2916" s="37">
        <v>3289126</v>
      </c>
      <c r="M2916" s="37">
        <v>2762865</v>
      </c>
      <c r="N2916" s="37">
        <v>2418944</v>
      </c>
      <c r="O2916" s="37">
        <v>304861</v>
      </c>
      <c r="P2916" s="37">
        <v>149549120</v>
      </c>
      <c r="Q2916" s="37">
        <v>133015855</v>
      </c>
      <c r="R2916" s="37">
        <v>3000000</v>
      </c>
    </row>
    <row r="2917" spans="1:18" s="22" customFormat="1" ht="13.5" customHeight="1">
      <c r="A2917" s="20">
        <v>2913</v>
      </c>
      <c r="B2917" s="45" t="s">
        <v>301</v>
      </c>
      <c r="C2917" s="21" t="s">
        <v>99</v>
      </c>
      <c r="D2917" s="45" t="s">
        <v>466</v>
      </c>
      <c r="E2917" s="20">
        <v>166</v>
      </c>
      <c r="F2917" s="20">
        <v>2019</v>
      </c>
      <c r="G2917" s="20">
        <v>4</v>
      </c>
      <c r="H2917" s="20" t="s">
        <v>281</v>
      </c>
      <c r="I2917" s="20" t="s">
        <v>46</v>
      </c>
      <c r="J2917" s="20">
        <v>12</v>
      </c>
      <c r="K2917" s="37">
        <v>8591929</v>
      </c>
      <c r="L2917" s="37">
        <v>4949720</v>
      </c>
      <c r="M2917" s="37">
        <v>4973419</v>
      </c>
      <c r="N2917" s="37">
        <v>5751832</v>
      </c>
      <c r="O2917" s="37">
        <v>357118</v>
      </c>
      <c r="P2917" s="37">
        <v>150464375</v>
      </c>
      <c r="Q2917" s="37">
        <v>130878536</v>
      </c>
      <c r="R2917" s="37">
        <v>3000000</v>
      </c>
    </row>
    <row r="2918" spans="1:18" s="22" customFormat="1" ht="13.5" customHeight="1">
      <c r="A2918" s="20">
        <v>2914</v>
      </c>
      <c r="B2918" s="45" t="s">
        <v>301</v>
      </c>
      <c r="C2918" s="21" t="s">
        <v>99</v>
      </c>
      <c r="D2918" s="45" t="s">
        <v>466</v>
      </c>
      <c r="E2918" s="20">
        <v>166</v>
      </c>
      <c r="F2918" s="46">
        <v>2020</v>
      </c>
      <c r="G2918" s="46">
        <v>1</v>
      </c>
      <c r="H2918" s="47" t="s">
        <v>309</v>
      </c>
      <c r="I2918" s="47" t="s">
        <v>43</v>
      </c>
      <c r="J2918" s="46">
        <v>3</v>
      </c>
      <c r="K2918" s="37">
        <v>1919015</v>
      </c>
      <c r="L2918" s="37">
        <v>1176404</v>
      </c>
      <c r="M2918" s="37">
        <v>991287</v>
      </c>
      <c r="N2918" s="37">
        <v>1131782</v>
      </c>
      <c r="O2918" s="37">
        <v>338095</v>
      </c>
      <c r="P2918" s="37">
        <v>197409118</v>
      </c>
      <c r="Q2918" s="37">
        <v>176691497</v>
      </c>
      <c r="R2918" s="37">
        <v>3000000</v>
      </c>
    </row>
    <row r="2919" spans="1:18" s="22" customFormat="1" ht="13.5" customHeight="1">
      <c r="A2919" s="20">
        <v>2915</v>
      </c>
      <c r="B2919" s="45" t="s">
        <v>301</v>
      </c>
      <c r="C2919" s="21" t="s">
        <v>99</v>
      </c>
      <c r="D2919" s="45" t="s">
        <v>466</v>
      </c>
      <c r="E2919" s="20">
        <v>166</v>
      </c>
      <c r="F2919" s="46">
        <v>2020</v>
      </c>
      <c r="G2919" s="46">
        <v>2</v>
      </c>
      <c r="H2919" s="47" t="s">
        <v>310</v>
      </c>
      <c r="I2919" s="47" t="s">
        <v>44</v>
      </c>
      <c r="J2919" s="46">
        <v>6</v>
      </c>
      <c r="K2919" s="37">
        <v>4446675</v>
      </c>
      <c r="L2919" s="37">
        <v>2267515</v>
      </c>
      <c r="M2919" s="37">
        <v>1913297</v>
      </c>
      <c r="N2919" s="37">
        <v>1537679</v>
      </c>
      <c r="O2919" s="37">
        <v>322679</v>
      </c>
      <c r="P2919" s="37">
        <v>219728099</v>
      </c>
      <c r="Q2919" s="37">
        <v>201604581</v>
      </c>
      <c r="R2919" s="37">
        <v>3000000</v>
      </c>
    </row>
    <row r="2920" spans="1:18" s="22" customFormat="1" ht="13.5" customHeight="1">
      <c r="A2920" s="20">
        <v>2916</v>
      </c>
      <c r="B2920" s="45" t="s">
        <v>301</v>
      </c>
      <c r="C2920" s="21" t="s">
        <v>99</v>
      </c>
      <c r="D2920" s="45" t="s">
        <v>466</v>
      </c>
      <c r="E2920" s="20">
        <v>166</v>
      </c>
      <c r="F2920" s="46">
        <v>2020</v>
      </c>
      <c r="G2920" s="46">
        <v>3</v>
      </c>
      <c r="H2920" s="47" t="s">
        <v>311</v>
      </c>
      <c r="I2920" s="47" t="s">
        <v>51</v>
      </c>
      <c r="J2920" s="46">
        <v>9</v>
      </c>
      <c r="K2920" s="37">
        <v>7069171</v>
      </c>
      <c r="L2920" s="37">
        <v>4123312</v>
      </c>
      <c r="M2920" s="37">
        <v>3463582</v>
      </c>
      <c r="N2920" s="37">
        <v>3492747</v>
      </c>
      <c r="O2920" s="37">
        <v>318403</v>
      </c>
      <c r="P2920" s="37">
        <v>211525338</v>
      </c>
      <c r="Q2920" s="37">
        <v>191447532</v>
      </c>
      <c r="R2920" s="37">
        <v>3000000</v>
      </c>
    </row>
    <row r="2921" spans="1:18" s="23" customFormat="1" ht="13.5" customHeight="1">
      <c r="A2921" s="20">
        <v>2917</v>
      </c>
      <c r="B2921" s="45" t="s">
        <v>295</v>
      </c>
      <c r="C2921" s="44" t="s">
        <v>100</v>
      </c>
      <c r="D2921" s="45" t="s">
        <v>467</v>
      </c>
      <c r="E2921" s="20">
        <v>167</v>
      </c>
      <c r="F2921" s="20">
        <v>2015</v>
      </c>
      <c r="G2921" s="20">
        <v>1</v>
      </c>
      <c r="H2921" s="20" t="s">
        <v>202</v>
      </c>
      <c r="I2921" s="20" t="s">
        <v>43</v>
      </c>
      <c r="J2921" s="20">
        <v>3</v>
      </c>
      <c r="K2921" s="35">
        <v>16510930</v>
      </c>
      <c r="L2921" s="35">
        <v>4264384</v>
      </c>
      <c r="M2921" s="35">
        <v>3624726</v>
      </c>
      <c r="N2921" s="35">
        <v>3678720</v>
      </c>
      <c r="O2921" s="35">
        <v>18922585</v>
      </c>
      <c r="P2921" s="35">
        <v>411874831</v>
      </c>
      <c r="Q2921" s="35">
        <v>331932116</v>
      </c>
      <c r="R2921" s="35">
        <v>5844669</v>
      </c>
    </row>
    <row r="2922" spans="1:18" s="22" customFormat="1" ht="13.5" customHeight="1">
      <c r="A2922" s="20">
        <v>2918</v>
      </c>
      <c r="B2922" s="45" t="s">
        <v>295</v>
      </c>
      <c r="C2922" s="44" t="s">
        <v>100</v>
      </c>
      <c r="D2922" s="45" t="s">
        <v>467</v>
      </c>
      <c r="E2922" s="20">
        <v>167</v>
      </c>
      <c r="F2922" s="20">
        <v>2015</v>
      </c>
      <c r="G2922" s="20">
        <v>2</v>
      </c>
      <c r="H2922" s="20" t="s">
        <v>203</v>
      </c>
      <c r="I2922" s="20" t="s">
        <v>44</v>
      </c>
      <c r="J2922" s="20">
        <v>6</v>
      </c>
      <c r="K2922" s="35">
        <v>33562953</v>
      </c>
      <c r="L2922" s="35">
        <v>8774876</v>
      </c>
      <c r="M2922" s="35">
        <v>7897389</v>
      </c>
      <c r="N2922" s="35">
        <v>8236031</v>
      </c>
      <c r="O2922" s="35">
        <v>18884546</v>
      </c>
      <c r="P2922" s="35">
        <v>429662782</v>
      </c>
      <c r="Q2922" s="35">
        <v>345162756</v>
      </c>
      <c r="R2922" s="35">
        <v>5844669</v>
      </c>
    </row>
    <row r="2923" spans="1:18" s="22" customFormat="1" ht="13.5" customHeight="1">
      <c r="A2923" s="20">
        <v>2919</v>
      </c>
      <c r="B2923" s="45" t="s">
        <v>295</v>
      </c>
      <c r="C2923" s="44" t="s">
        <v>100</v>
      </c>
      <c r="D2923" s="45" t="s">
        <v>467</v>
      </c>
      <c r="E2923" s="20">
        <v>167</v>
      </c>
      <c r="F2923" s="20">
        <v>2015</v>
      </c>
      <c r="G2923" s="20">
        <v>3</v>
      </c>
      <c r="H2923" s="20" t="s">
        <v>204</v>
      </c>
      <c r="I2923" s="20" t="s">
        <v>51</v>
      </c>
      <c r="J2923" s="20">
        <v>9</v>
      </c>
      <c r="K2923" s="35">
        <v>49200862</v>
      </c>
      <c r="L2923" s="35">
        <v>10347838</v>
      </c>
      <c r="M2923" s="35">
        <v>9313054</v>
      </c>
      <c r="N2923" s="35">
        <v>9860009</v>
      </c>
      <c r="O2923" s="35">
        <v>21223816</v>
      </c>
      <c r="P2923" s="35">
        <v>440097589</v>
      </c>
      <c r="Q2923" s="35">
        <v>353973586</v>
      </c>
      <c r="R2923" s="35">
        <v>5844669</v>
      </c>
    </row>
    <row r="2924" spans="1:18" s="22" customFormat="1" ht="13.5" customHeight="1">
      <c r="A2924" s="20">
        <v>2920</v>
      </c>
      <c r="B2924" s="45" t="s">
        <v>295</v>
      </c>
      <c r="C2924" s="44" t="s">
        <v>100</v>
      </c>
      <c r="D2924" s="45" t="s">
        <v>467</v>
      </c>
      <c r="E2924" s="20">
        <v>167</v>
      </c>
      <c r="F2924" s="20">
        <v>2015</v>
      </c>
      <c r="G2924" s="20">
        <v>4</v>
      </c>
      <c r="H2924" s="20" t="s">
        <v>205</v>
      </c>
      <c r="I2924" s="20" t="s">
        <v>46</v>
      </c>
      <c r="J2924" s="20">
        <v>12</v>
      </c>
      <c r="K2924" s="35">
        <v>78173941</v>
      </c>
      <c r="L2924" s="35">
        <v>2342666</v>
      </c>
      <c r="M2924" s="35">
        <v>4689156</v>
      </c>
      <c r="N2924" s="35">
        <v>5835130</v>
      </c>
      <c r="O2924" s="35">
        <v>18968143</v>
      </c>
      <c r="P2924" s="35">
        <v>443321012</v>
      </c>
      <c r="Q2924" s="35">
        <v>360746481</v>
      </c>
      <c r="R2924" s="35">
        <v>5844669</v>
      </c>
    </row>
    <row r="2925" spans="1:18" s="23" customFormat="1" ht="13.5" customHeight="1">
      <c r="A2925" s="20">
        <v>2921</v>
      </c>
      <c r="B2925" s="45" t="s">
        <v>295</v>
      </c>
      <c r="C2925" s="44" t="s">
        <v>100</v>
      </c>
      <c r="D2925" s="45" t="s">
        <v>467</v>
      </c>
      <c r="E2925" s="20">
        <v>167</v>
      </c>
      <c r="F2925" s="20">
        <v>2016</v>
      </c>
      <c r="G2925" s="20">
        <v>1</v>
      </c>
      <c r="H2925" s="20" t="s">
        <v>206</v>
      </c>
      <c r="I2925" s="20" t="s">
        <v>43</v>
      </c>
      <c r="J2925" s="20">
        <v>3</v>
      </c>
      <c r="K2925" s="35">
        <v>21853170</v>
      </c>
      <c r="L2925" s="35">
        <v>1056852</v>
      </c>
      <c r="M2925" s="35">
        <v>972304</v>
      </c>
      <c r="N2925" s="35">
        <v>920546</v>
      </c>
      <c r="O2925" s="35">
        <v>20412951</v>
      </c>
      <c r="P2925" s="35">
        <v>447164404</v>
      </c>
      <c r="Q2925" s="35">
        <v>363669328</v>
      </c>
      <c r="R2925" s="35">
        <v>5844669</v>
      </c>
    </row>
    <row r="2926" spans="1:18" s="23" customFormat="1" ht="13.5" customHeight="1">
      <c r="A2926" s="20">
        <v>2922</v>
      </c>
      <c r="B2926" s="45" t="s">
        <v>295</v>
      </c>
      <c r="C2926" s="44" t="s">
        <v>100</v>
      </c>
      <c r="D2926" s="45" t="s">
        <v>467</v>
      </c>
      <c r="E2926" s="20">
        <v>167</v>
      </c>
      <c r="F2926" s="20">
        <v>2016</v>
      </c>
      <c r="G2926" s="20">
        <v>2</v>
      </c>
      <c r="H2926" s="20" t="s">
        <v>207</v>
      </c>
      <c r="I2926" s="20" t="s">
        <v>44</v>
      </c>
      <c r="J2926" s="20">
        <v>6</v>
      </c>
      <c r="K2926" s="35">
        <v>21775801</v>
      </c>
      <c r="L2926" s="35">
        <v>2614779</v>
      </c>
      <c r="M2926" s="35">
        <v>2353301</v>
      </c>
      <c r="N2926" s="35">
        <v>715519</v>
      </c>
      <c r="O2926" s="35">
        <v>20160698</v>
      </c>
      <c r="P2926" s="35">
        <v>467571373</v>
      </c>
      <c r="Q2926" s="35">
        <v>384281322</v>
      </c>
      <c r="R2926" s="35">
        <v>5844669</v>
      </c>
    </row>
    <row r="2927" spans="1:18" s="23" customFormat="1" ht="13.5" customHeight="1">
      <c r="A2927" s="20">
        <v>2923</v>
      </c>
      <c r="B2927" s="45" t="s">
        <v>295</v>
      </c>
      <c r="C2927" s="44" t="s">
        <v>100</v>
      </c>
      <c r="D2927" s="45" t="s">
        <v>467</v>
      </c>
      <c r="E2927" s="20">
        <v>167</v>
      </c>
      <c r="F2927" s="20">
        <v>2016</v>
      </c>
      <c r="G2927" s="20">
        <v>3</v>
      </c>
      <c r="H2927" s="20" t="s">
        <v>208</v>
      </c>
      <c r="I2927" s="20" t="s">
        <v>51</v>
      </c>
      <c r="J2927" s="20">
        <v>9</v>
      </c>
      <c r="K2927" s="35">
        <v>64575764</v>
      </c>
      <c r="L2927" s="35">
        <v>3806206</v>
      </c>
      <c r="M2927" s="35">
        <v>3425585</v>
      </c>
      <c r="N2927" s="35">
        <v>988336</v>
      </c>
      <c r="O2927" s="35">
        <v>19876625</v>
      </c>
      <c r="P2927" s="35">
        <v>476150235</v>
      </c>
      <c r="Q2927" s="35">
        <v>392587367</v>
      </c>
      <c r="R2927" s="35">
        <v>5844669</v>
      </c>
    </row>
    <row r="2928" spans="1:18" s="22" customFormat="1" ht="13.5" customHeight="1">
      <c r="A2928" s="20">
        <v>2924</v>
      </c>
      <c r="B2928" s="45" t="s">
        <v>295</v>
      </c>
      <c r="C2928" s="44" t="s">
        <v>100</v>
      </c>
      <c r="D2928" s="45" t="s">
        <v>467</v>
      </c>
      <c r="E2928" s="20">
        <v>167</v>
      </c>
      <c r="F2928" s="20">
        <v>2016</v>
      </c>
      <c r="G2928" s="20">
        <v>4</v>
      </c>
      <c r="H2928" s="20" t="s">
        <v>209</v>
      </c>
      <c r="I2928" s="20" t="s">
        <v>46</v>
      </c>
      <c r="J2928" s="20">
        <v>12</v>
      </c>
      <c r="K2928" s="35">
        <v>84012662</v>
      </c>
      <c r="L2928" s="35">
        <v>1816431</v>
      </c>
      <c r="M2928" s="35">
        <v>2183798</v>
      </c>
      <c r="N2928" s="35">
        <v>532449</v>
      </c>
      <c r="O2928" s="35">
        <v>22800643</v>
      </c>
      <c r="P2928" s="35">
        <v>492681647</v>
      </c>
      <c r="Q2928" s="35">
        <v>409574667</v>
      </c>
      <c r="R2928" s="35">
        <v>5844669</v>
      </c>
    </row>
    <row r="2929" spans="1:18" s="22" customFormat="1" ht="13.5" customHeight="1">
      <c r="A2929" s="20">
        <v>2925</v>
      </c>
      <c r="B2929" s="45" t="s">
        <v>295</v>
      </c>
      <c r="C2929" s="44" t="s">
        <v>100</v>
      </c>
      <c r="D2929" s="45" t="s">
        <v>467</v>
      </c>
      <c r="E2929" s="20">
        <v>167</v>
      </c>
      <c r="F2929" s="20">
        <v>2017</v>
      </c>
      <c r="G2929" s="20">
        <v>1</v>
      </c>
      <c r="H2929" s="20" t="s">
        <v>210</v>
      </c>
      <c r="I2929" s="20" t="s">
        <v>43</v>
      </c>
      <c r="J2929" s="20">
        <v>3</v>
      </c>
      <c r="K2929" s="35">
        <v>20170542</v>
      </c>
      <c r="L2929" s="35">
        <v>730822</v>
      </c>
      <c r="M2929" s="35">
        <v>657740</v>
      </c>
      <c r="N2929" s="35">
        <v>864897</v>
      </c>
      <c r="O2929" s="35">
        <v>22525166</v>
      </c>
      <c r="P2929" s="35">
        <v>509933199</v>
      </c>
      <c r="Q2929" s="35">
        <v>425961322</v>
      </c>
      <c r="R2929" s="35">
        <v>5844669</v>
      </c>
    </row>
    <row r="2930" spans="1:18" s="22" customFormat="1" ht="13.5" customHeight="1">
      <c r="A2930" s="20">
        <v>2926</v>
      </c>
      <c r="B2930" s="45" t="s">
        <v>295</v>
      </c>
      <c r="C2930" s="44" t="s">
        <v>100</v>
      </c>
      <c r="D2930" s="45" t="s">
        <v>467</v>
      </c>
      <c r="E2930" s="20">
        <v>167</v>
      </c>
      <c r="F2930" s="20">
        <v>2017</v>
      </c>
      <c r="G2930" s="20">
        <v>2</v>
      </c>
      <c r="H2930" s="20" t="s">
        <v>212</v>
      </c>
      <c r="I2930" s="20" t="s">
        <v>44</v>
      </c>
      <c r="J2930" s="20">
        <v>6</v>
      </c>
      <c r="K2930" s="35">
        <v>42354417</v>
      </c>
      <c r="L2930" s="35">
        <v>2328611</v>
      </c>
      <c r="M2930" s="35">
        <v>2095750</v>
      </c>
      <c r="N2930" s="35">
        <v>2555000</v>
      </c>
      <c r="O2930" s="35">
        <v>22246823</v>
      </c>
      <c r="P2930" s="35">
        <v>489120925</v>
      </c>
      <c r="Q2930" s="35">
        <v>403458946</v>
      </c>
      <c r="R2930" s="35">
        <v>5844669</v>
      </c>
    </row>
    <row r="2931" spans="1:18" s="22" customFormat="1" ht="13.5" customHeight="1">
      <c r="A2931" s="20">
        <v>2927</v>
      </c>
      <c r="B2931" s="45" t="s">
        <v>295</v>
      </c>
      <c r="C2931" s="44" t="s">
        <v>100</v>
      </c>
      <c r="D2931" s="45" t="s">
        <v>467</v>
      </c>
      <c r="E2931" s="20">
        <v>167</v>
      </c>
      <c r="F2931" s="20">
        <v>2017</v>
      </c>
      <c r="G2931" s="20">
        <v>3</v>
      </c>
      <c r="H2931" s="20" t="s">
        <v>213</v>
      </c>
      <c r="I2931" s="20" t="s">
        <v>51</v>
      </c>
      <c r="J2931" s="20">
        <v>9</v>
      </c>
      <c r="K2931" s="35">
        <v>65026818</v>
      </c>
      <c r="L2931" s="35">
        <v>2720197</v>
      </c>
      <c r="M2931" s="35">
        <v>2448177</v>
      </c>
      <c r="N2931" s="35">
        <v>908708</v>
      </c>
      <c r="O2931" s="35">
        <v>21813331</v>
      </c>
      <c r="P2931" s="35">
        <v>483720756</v>
      </c>
      <c r="Q2931" s="35">
        <v>399705067</v>
      </c>
      <c r="R2931" s="35">
        <v>5844669</v>
      </c>
    </row>
    <row r="2932" spans="1:18" s="22" customFormat="1" ht="13.5" customHeight="1">
      <c r="A2932" s="20">
        <v>2928</v>
      </c>
      <c r="B2932" s="45" t="s">
        <v>295</v>
      </c>
      <c r="C2932" s="21" t="s">
        <v>100</v>
      </c>
      <c r="D2932" s="45" t="s">
        <v>467</v>
      </c>
      <c r="E2932" s="20">
        <v>167</v>
      </c>
      <c r="F2932" s="20">
        <v>2017</v>
      </c>
      <c r="G2932" s="20">
        <v>4</v>
      </c>
      <c r="H2932" s="20" t="s">
        <v>211</v>
      </c>
      <c r="I2932" s="20" t="s">
        <v>46</v>
      </c>
      <c r="J2932" s="20">
        <v>12</v>
      </c>
      <c r="K2932" s="37">
        <v>89925696</v>
      </c>
      <c r="L2932" s="37">
        <v>-14242574</v>
      </c>
      <c r="M2932" s="37">
        <v>-14917938</v>
      </c>
      <c r="N2932" s="37">
        <v>-13824514</v>
      </c>
      <c r="O2932" s="37">
        <v>21501055</v>
      </c>
      <c r="P2932" s="37">
        <v>156506504</v>
      </c>
      <c r="Q2932" s="37">
        <v>398699659</v>
      </c>
      <c r="R2932" s="35">
        <v>5844669</v>
      </c>
    </row>
    <row r="2933" spans="1:18" s="22" customFormat="1" ht="13.5" customHeight="1">
      <c r="A2933" s="20">
        <v>2929</v>
      </c>
      <c r="B2933" s="45" t="s">
        <v>295</v>
      </c>
      <c r="C2933" s="21" t="s">
        <v>100</v>
      </c>
      <c r="D2933" s="45" t="s">
        <v>467</v>
      </c>
      <c r="E2933" s="20">
        <v>167</v>
      </c>
      <c r="F2933" s="20">
        <v>2018</v>
      </c>
      <c r="G2933" s="20">
        <v>1</v>
      </c>
      <c r="H2933" s="20" t="s">
        <v>257</v>
      </c>
      <c r="I2933" s="20" t="s">
        <v>43</v>
      </c>
      <c r="J2933" s="20">
        <v>3</v>
      </c>
      <c r="K2933" s="37">
        <v>8794145</v>
      </c>
      <c r="L2933" s="37">
        <v>485408</v>
      </c>
      <c r="M2933" s="37">
        <v>446575</v>
      </c>
      <c r="N2933" s="37">
        <v>-127886</v>
      </c>
      <c r="O2933" s="37">
        <v>21244812</v>
      </c>
      <c r="P2933" s="37">
        <v>193030237</v>
      </c>
      <c r="Q2933" s="37">
        <v>435351278</v>
      </c>
      <c r="R2933" s="35">
        <v>5844669</v>
      </c>
    </row>
    <row r="2934" spans="1:18" s="22" customFormat="1" ht="13.5" customHeight="1">
      <c r="A2934" s="20">
        <v>2930</v>
      </c>
      <c r="B2934" s="45" t="s">
        <v>295</v>
      </c>
      <c r="C2934" s="21" t="s">
        <v>100</v>
      </c>
      <c r="D2934" s="45" t="s">
        <v>467</v>
      </c>
      <c r="E2934" s="20">
        <v>167</v>
      </c>
      <c r="F2934" s="20">
        <v>2018</v>
      </c>
      <c r="G2934" s="20">
        <v>2</v>
      </c>
      <c r="H2934" s="20" t="s">
        <v>264</v>
      </c>
      <c r="I2934" s="20" t="s">
        <v>44</v>
      </c>
      <c r="J2934" s="20">
        <v>6</v>
      </c>
      <c r="K2934" s="37">
        <v>17491586</v>
      </c>
      <c r="L2934" s="37">
        <v>535651</v>
      </c>
      <c r="M2934" s="37">
        <v>492799</v>
      </c>
      <c r="N2934" s="37">
        <v>2113695</v>
      </c>
      <c r="O2934" s="37">
        <v>21194742</v>
      </c>
      <c r="P2934" s="37">
        <v>196751904</v>
      </c>
      <c r="Q2934" s="37">
        <v>436831363</v>
      </c>
      <c r="R2934" s="35">
        <v>5844669</v>
      </c>
    </row>
    <row r="2935" spans="1:18" s="22" customFormat="1" ht="13.5" customHeight="1">
      <c r="A2935" s="20">
        <v>2931</v>
      </c>
      <c r="B2935" s="45" t="s">
        <v>295</v>
      </c>
      <c r="C2935" s="21" t="s">
        <v>100</v>
      </c>
      <c r="D2935" s="45" t="s">
        <v>467</v>
      </c>
      <c r="E2935" s="20">
        <v>167</v>
      </c>
      <c r="F2935" s="20">
        <v>2018</v>
      </c>
      <c r="G2935" s="20">
        <v>3</v>
      </c>
      <c r="H2935" s="20" t="s">
        <v>256</v>
      </c>
      <c r="I2935" s="20" t="s">
        <v>51</v>
      </c>
      <c r="J2935" s="20">
        <v>9</v>
      </c>
      <c r="K2935" s="37">
        <v>26125456</v>
      </c>
      <c r="L2935" s="37">
        <v>643783</v>
      </c>
      <c r="M2935" s="37">
        <v>585842</v>
      </c>
      <c r="N2935" s="37">
        <v>-114065</v>
      </c>
      <c r="O2935" s="37">
        <v>20854071</v>
      </c>
      <c r="P2935" s="37">
        <v>254151801</v>
      </c>
      <c r="Q2935" s="37">
        <v>496459019</v>
      </c>
      <c r="R2935" s="35">
        <v>5844669</v>
      </c>
    </row>
    <row r="2936" spans="1:18" s="22" customFormat="1" ht="13.5" customHeight="1">
      <c r="A2936" s="20">
        <v>2932</v>
      </c>
      <c r="B2936" s="45" t="s">
        <v>295</v>
      </c>
      <c r="C2936" s="21" t="s">
        <v>100</v>
      </c>
      <c r="D2936" s="45" t="s">
        <v>467</v>
      </c>
      <c r="E2936" s="20">
        <v>167</v>
      </c>
      <c r="F2936" s="20">
        <v>2018</v>
      </c>
      <c r="G2936" s="20">
        <v>4</v>
      </c>
      <c r="H2936" s="20" t="s">
        <v>265</v>
      </c>
      <c r="I2936" s="20" t="s">
        <v>46</v>
      </c>
      <c r="J2936" s="20">
        <v>12</v>
      </c>
      <c r="K2936" s="37">
        <v>20660775</v>
      </c>
      <c r="L2936" s="37">
        <v>1411053</v>
      </c>
      <c r="M2936" s="37">
        <v>1269435</v>
      </c>
      <c r="N2936" s="37">
        <v>649412</v>
      </c>
      <c r="O2936" s="37">
        <v>20602236</v>
      </c>
      <c r="P2936" s="37">
        <v>235976190</v>
      </c>
      <c r="Q2936" s="37">
        <v>479663155</v>
      </c>
      <c r="R2936" s="37">
        <v>5844669</v>
      </c>
    </row>
    <row r="2937" spans="1:18" s="22" customFormat="1" ht="13.5" customHeight="1">
      <c r="A2937" s="20">
        <v>2933</v>
      </c>
      <c r="B2937" s="45" t="s">
        <v>295</v>
      </c>
      <c r="C2937" s="21" t="s">
        <v>100</v>
      </c>
      <c r="D2937" s="45" t="s">
        <v>467</v>
      </c>
      <c r="E2937" s="20">
        <v>167</v>
      </c>
      <c r="F2937" s="20">
        <v>2019</v>
      </c>
      <c r="G2937" s="20">
        <v>1</v>
      </c>
      <c r="H2937" s="20" t="s">
        <v>277</v>
      </c>
      <c r="I2937" s="20" t="s">
        <v>43</v>
      </c>
      <c r="J2937" s="20">
        <v>3</v>
      </c>
      <c r="K2937" s="37">
        <v>10049642</v>
      </c>
      <c r="L2937" s="37">
        <v>505292</v>
      </c>
      <c r="M2937" s="37">
        <v>464868</v>
      </c>
      <c r="N2937" s="37">
        <v>894161</v>
      </c>
      <c r="O2937" s="37">
        <v>20314108</v>
      </c>
      <c r="P2937" s="37">
        <v>268590337</v>
      </c>
      <c r="Q2937" s="37">
        <v>511383141</v>
      </c>
      <c r="R2937" s="37">
        <v>5844669</v>
      </c>
    </row>
    <row r="2938" spans="1:18" s="22" customFormat="1" ht="13.5" customHeight="1">
      <c r="A2938" s="20">
        <v>2934</v>
      </c>
      <c r="B2938" s="45" t="s">
        <v>295</v>
      </c>
      <c r="C2938" s="21" t="s">
        <v>100</v>
      </c>
      <c r="D2938" s="45" t="s">
        <v>467</v>
      </c>
      <c r="E2938" s="20">
        <v>167</v>
      </c>
      <c r="F2938" s="20">
        <v>2019</v>
      </c>
      <c r="G2938" s="20">
        <v>2</v>
      </c>
      <c r="H2938" s="20" t="s">
        <v>278</v>
      </c>
      <c r="I2938" s="20" t="s">
        <v>44</v>
      </c>
      <c r="J2938" s="20">
        <v>6</v>
      </c>
      <c r="K2938" s="37">
        <v>20546893</v>
      </c>
      <c r="L2938" s="37">
        <v>1051645</v>
      </c>
      <c r="M2938" s="37">
        <v>967514</v>
      </c>
      <c r="N2938" s="37">
        <v>537994</v>
      </c>
      <c r="O2938" s="37">
        <v>20300395</v>
      </c>
      <c r="P2938" s="37">
        <v>267790320</v>
      </c>
      <c r="Q2938" s="37">
        <v>510939291</v>
      </c>
      <c r="R2938" s="37">
        <v>5844669</v>
      </c>
    </row>
    <row r="2939" spans="1:18" s="22" customFormat="1" ht="13.5" customHeight="1">
      <c r="A2939" s="20">
        <v>2935</v>
      </c>
      <c r="B2939" s="45" t="s">
        <v>295</v>
      </c>
      <c r="C2939" s="21" t="s">
        <v>100</v>
      </c>
      <c r="D2939" s="45" t="s">
        <v>467</v>
      </c>
      <c r="E2939" s="20">
        <v>167</v>
      </c>
      <c r="F2939" s="20">
        <v>2019</v>
      </c>
      <c r="G2939" s="20">
        <v>3</v>
      </c>
      <c r="H2939" s="20" t="s">
        <v>279</v>
      </c>
      <c r="I2939" s="20" t="s">
        <v>51</v>
      </c>
      <c r="J2939" s="20">
        <v>9</v>
      </c>
      <c r="K2939" s="37">
        <v>31256552</v>
      </c>
      <c r="L2939" s="37">
        <v>1611026</v>
      </c>
      <c r="M2939" s="37">
        <v>1482144</v>
      </c>
      <c r="N2939" s="37">
        <v>1119914</v>
      </c>
      <c r="O2939" s="37">
        <v>20270849</v>
      </c>
      <c r="P2939" s="37">
        <v>300293829</v>
      </c>
      <c r="Q2939" s="37">
        <v>542860881</v>
      </c>
      <c r="R2939" s="37">
        <v>5844669</v>
      </c>
    </row>
    <row r="2940" spans="1:18" s="22" customFormat="1" ht="13.5" customHeight="1">
      <c r="A2940" s="20">
        <v>2936</v>
      </c>
      <c r="B2940" s="45" t="s">
        <v>295</v>
      </c>
      <c r="C2940" s="21" t="s">
        <v>100</v>
      </c>
      <c r="D2940" s="45" t="s">
        <v>467</v>
      </c>
      <c r="E2940" s="20">
        <v>167</v>
      </c>
      <c r="F2940" s="46">
        <v>2020</v>
      </c>
      <c r="G2940" s="46">
        <v>2</v>
      </c>
      <c r="H2940" s="47" t="s">
        <v>310</v>
      </c>
      <c r="I2940" s="47" t="s">
        <v>44</v>
      </c>
      <c r="J2940" s="46">
        <v>6</v>
      </c>
      <c r="K2940" s="37">
        <v>22865670</v>
      </c>
      <c r="L2940" s="37">
        <v>1120412</v>
      </c>
      <c r="M2940" s="37">
        <v>1030779</v>
      </c>
      <c r="N2940" s="37">
        <v>214274</v>
      </c>
      <c r="O2940" s="37">
        <v>22181854</v>
      </c>
      <c r="P2940" s="37">
        <v>445949450</v>
      </c>
      <c r="Q2940" s="37">
        <v>724591064</v>
      </c>
      <c r="R2940" s="37">
        <v>5844669</v>
      </c>
    </row>
    <row r="2941" spans="1:18" s="22" customFormat="1" ht="13.5" customHeight="1">
      <c r="A2941" s="20">
        <v>2937</v>
      </c>
      <c r="B2941" s="45" t="s">
        <v>295</v>
      </c>
      <c r="C2941" s="48" t="s">
        <v>100</v>
      </c>
      <c r="D2941" s="45" t="s">
        <v>467</v>
      </c>
      <c r="E2941" s="46">
        <v>167</v>
      </c>
      <c r="F2941" s="46">
        <v>2020</v>
      </c>
      <c r="G2941" s="46">
        <v>3</v>
      </c>
      <c r="H2941" s="57" t="s">
        <v>311</v>
      </c>
      <c r="I2941" s="57" t="s">
        <v>51</v>
      </c>
      <c r="J2941" s="46">
        <v>9</v>
      </c>
      <c r="K2941" s="37">
        <v>33429721</v>
      </c>
      <c r="L2941" s="37">
        <v>1710777</v>
      </c>
      <c r="M2941" s="37">
        <v>1573915</v>
      </c>
      <c r="N2941" s="37">
        <v>554931</v>
      </c>
      <c r="O2941" s="37">
        <v>22019780</v>
      </c>
      <c r="P2941" s="37">
        <v>420870033</v>
      </c>
      <c r="Q2941" s="37">
        <v>699170989</v>
      </c>
      <c r="R2941" s="37">
        <v>5844669</v>
      </c>
    </row>
    <row r="2942" spans="1:18" s="22" customFormat="1" ht="13.5" customHeight="1">
      <c r="A2942" s="20">
        <v>2938</v>
      </c>
      <c r="B2942" s="45" t="s">
        <v>287</v>
      </c>
      <c r="C2942" s="44" t="s">
        <v>101</v>
      </c>
      <c r="D2942" s="45" t="s">
        <v>468</v>
      </c>
      <c r="E2942" s="20">
        <v>168</v>
      </c>
      <c r="F2942" s="20">
        <v>2015</v>
      </c>
      <c r="G2942" s="20">
        <v>1</v>
      </c>
      <c r="H2942" s="20" t="s">
        <v>202</v>
      </c>
      <c r="I2942" s="20" t="s">
        <v>43</v>
      </c>
      <c r="J2942" s="20">
        <v>3</v>
      </c>
      <c r="K2942" s="35">
        <v>960039.70900000003</v>
      </c>
      <c r="L2942" s="35">
        <v>276242.717</v>
      </c>
      <c r="M2942" s="35">
        <v>217369.902</v>
      </c>
      <c r="N2942" s="35">
        <v>217369.902</v>
      </c>
      <c r="O2942" s="35">
        <v>2195619.6209999998</v>
      </c>
      <c r="P2942" s="35">
        <v>10920995.84</v>
      </c>
      <c r="Q2942" s="35">
        <v>1604769.5460000001</v>
      </c>
      <c r="R2942" s="35">
        <v>6933333.3329999996</v>
      </c>
    </row>
    <row r="2943" spans="1:18" s="22" customFormat="1" ht="13.5" customHeight="1">
      <c r="A2943" s="20">
        <v>2939</v>
      </c>
      <c r="B2943" s="45" t="s">
        <v>287</v>
      </c>
      <c r="C2943" s="44" t="s">
        <v>101</v>
      </c>
      <c r="D2943" s="45" t="s">
        <v>468</v>
      </c>
      <c r="E2943" s="20">
        <v>168</v>
      </c>
      <c r="F2943" s="20">
        <v>2015</v>
      </c>
      <c r="G2943" s="20">
        <v>2</v>
      </c>
      <c r="H2943" s="20" t="s">
        <v>203</v>
      </c>
      <c r="I2943" s="20" t="s">
        <v>44</v>
      </c>
      <c r="J2943" s="20">
        <v>6</v>
      </c>
      <c r="K2943" s="35">
        <v>1442384.5430000001</v>
      </c>
      <c r="L2943" s="35">
        <v>321815.43900000001</v>
      </c>
      <c r="M2943" s="35">
        <v>275290.60700000002</v>
      </c>
      <c r="N2943" s="35">
        <v>275290.60700000002</v>
      </c>
      <c r="O2943" s="35">
        <v>2249663</v>
      </c>
      <c r="P2943" s="35">
        <v>11257900</v>
      </c>
      <c r="Q2943" s="35">
        <v>1788020</v>
      </c>
      <c r="R2943" s="35">
        <v>6933333.3329999996</v>
      </c>
    </row>
    <row r="2944" spans="1:18" s="22" customFormat="1" ht="13.5" customHeight="1">
      <c r="A2944" s="20">
        <v>2940</v>
      </c>
      <c r="B2944" s="45" t="s">
        <v>287</v>
      </c>
      <c r="C2944" s="44" t="s">
        <v>101</v>
      </c>
      <c r="D2944" s="45" t="s">
        <v>468</v>
      </c>
      <c r="E2944" s="20">
        <v>168</v>
      </c>
      <c r="F2944" s="20">
        <v>2015</v>
      </c>
      <c r="G2944" s="20">
        <v>3</v>
      </c>
      <c r="H2944" s="20" t="s">
        <v>204</v>
      </c>
      <c r="I2944" s="20" t="s">
        <v>51</v>
      </c>
      <c r="J2944" s="20">
        <v>9</v>
      </c>
      <c r="K2944" s="35">
        <v>2023833.257</v>
      </c>
      <c r="L2944" s="35">
        <v>312938.04599999997</v>
      </c>
      <c r="M2944" s="35">
        <v>265997.33899999998</v>
      </c>
      <c r="N2944" s="35">
        <v>265997.33899999998</v>
      </c>
      <c r="O2944" s="35">
        <v>2261489</v>
      </c>
      <c r="P2944" s="35">
        <v>11157306</v>
      </c>
      <c r="Q2944" s="35">
        <v>1696653</v>
      </c>
      <c r="R2944" s="35">
        <v>6933333.3329999996</v>
      </c>
    </row>
    <row r="2945" spans="1:18" s="22" customFormat="1" ht="13.5" customHeight="1">
      <c r="A2945" s="20">
        <v>2941</v>
      </c>
      <c r="B2945" s="45" t="s">
        <v>287</v>
      </c>
      <c r="C2945" s="44" t="s">
        <v>101</v>
      </c>
      <c r="D2945" s="45" t="s">
        <v>468</v>
      </c>
      <c r="E2945" s="20">
        <v>168</v>
      </c>
      <c r="F2945" s="20">
        <v>2015</v>
      </c>
      <c r="G2945" s="20">
        <v>4</v>
      </c>
      <c r="H2945" s="20" t="s">
        <v>205</v>
      </c>
      <c r="I2945" s="20" t="s">
        <v>46</v>
      </c>
      <c r="J2945" s="20">
        <v>12</v>
      </c>
      <c r="K2945" s="35">
        <v>2684534</v>
      </c>
      <c r="L2945" s="35">
        <v>441617</v>
      </c>
      <c r="M2945" s="35">
        <v>321981</v>
      </c>
      <c r="N2945" s="35">
        <v>-20584</v>
      </c>
      <c r="O2945" s="35">
        <v>2518219</v>
      </c>
      <c r="P2945" s="35">
        <v>11428295</v>
      </c>
      <c r="Q2945" s="35">
        <v>1676823</v>
      </c>
      <c r="R2945" s="35">
        <v>6933333.3329999996</v>
      </c>
    </row>
    <row r="2946" spans="1:18" s="22" customFormat="1" ht="13.5" customHeight="1">
      <c r="A2946" s="20">
        <v>2942</v>
      </c>
      <c r="B2946" s="45" t="s">
        <v>287</v>
      </c>
      <c r="C2946" s="44" t="s">
        <v>101</v>
      </c>
      <c r="D2946" s="45" t="s">
        <v>468</v>
      </c>
      <c r="E2946" s="20">
        <v>168</v>
      </c>
      <c r="F2946" s="20">
        <v>2016</v>
      </c>
      <c r="G2946" s="20">
        <v>1</v>
      </c>
      <c r="H2946" s="20" t="s">
        <v>206</v>
      </c>
      <c r="I2946" s="20" t="s">
        <v>43</v>
      </c>
      <c r="J2946" s="20">
        <v>3</v>
      </c>
      <c r="K2946" s="35">
        <v>626130.52500000002</v>
      </c>
      <c r="L2946" s="35">
        <v>45013.381000000001</v>
      </c>
      <c r="M2946" s="35">
        <v>39264.665000000001</v>
      </c>
      <c r="N2946" s="35">
        <v>39264.665000000001</v>
      </c>
      <c r="O2946" s="35">
        <v>2038400.135</v>
      </c>
      <c r="P2946" s="35">
        <v>10966975.953</v>
      </c>
      <c r="Q2946" s="35">
        <v>1543850.5530000001</v>
      </c>
      <c r="R2946" s="35">
        <v>6933333.3329999996</v>
      </c>
    </row>
    <row r="2947" spans="1:18" s="22" customFormat="1" ht="13.5" customHeight="1">
      <c r="A2947" s="20">
        <v>2943</v>
      </c>
      <c r="B2947" s="45" t="s">
        <v>287</v>
      </c>
      <c r="C2947" s="44" t="s">
        <v>101</v>
      </c>
      <c r="D2947" s="45" t="s">
        <v>468</v>
      </c>
      <c r="E2947" s="20">
        <v>168</v>
      </c>
      <c r="F2947" s="20">
        <v>2016</v>
      </c>
      <c r="G2947" s="20">
        <v>2</v>
      </c>
      <c r="H2947" s="20" t="s">
        <v>207</v>
      </c>
      <c r="I2947" s="20" t="s">
        <v>44</v>
      </c>
      <c r="J2947" s="20">
        <v>6</v>
      </c>
      <c r="K2947" s="35">
        <v>1257420.7990000001</v>
      </c>
      <c r="L2947" s="35">
        <v>188201.82500000001</v>
      </c>
      <c r="M2947" s="35">
        <v>163827.48000000001</v>
      </c>
      <c r="N2947" s="35">
        <v>163827.48000000001</v>
      </c>
      <c r="O2947" s="35">
        <v>2032410.112</v>
      </c>
      <c r="P2947" s="35">
        <v>10947308.107999999</v>
      </c>
      <c r="Q2947" s="35">
        <v>1399619.892</v>
      </c>
      <c r="R2947" s="35">
        <v>6933333.3329999996</v>
      </c>
    </row>
    <row r="2948" spans="1:18" s="22" customFormat="1" ht="13.5" customHeight="1">
      <c r="A2948" s="20">
        <v>2944</v>
      </c>
      <c r="B2948" s="45" t="s">
        <v>287</v>
      </c>
      <c r="C2948" s="44" t="s">
        <v>101</v>
      </c>
      <c r="D2948" s="45" t="s">
        <v>468</v>
      </c>
      <c r="E2948" s="20">
        <v>168</v>
      </c>
      <c r="F2948" s="20">
        <v>2016</v>
      </c>
      <c r="G2948" s="20">
        <v>3</v>
      </c>
      <c r="H2948" s="20" t="s">
        <v>208</v>
      </c>
      <c r="I2948" s="20" t="s">
        <v>51</v>
      </c>
      <c r="J2948" s="20">
        <v>9</v>
      </c>
      <c r="K2948" s="35">
        <v>1700076.1410000001</v>
      </c>
      <c r="L2948" s="35">
        <v>215382.32</v>
      </c>
      <c r="M2948" s="35">
        <v>171738.06599999999</v>
      </c>
      <c r="N2948" s="35">
        <v>171738.06599999999</v>
      </c>
      <c r="O2948" s="35">
        <v>2026057.7409999999</v>
      </c>
      <c r="P2948" s="35">
        <v>10916404.255000001</v>
      </c>
      <c r="Q2948" s="35">
        <v>1569845.5020000001</v>
      </c>
      <c r="R2948" s="35">
        <v>6933333.3329999996</v>
      </c>
    </row>
    <row r="2949" spans="1:18" s="22" customFormat="1" ht="13.5" customHeight="1">
      <c r="A2949" s="20">
        <v>2945</v>
      </c>
      <c r="B2949" s="45" t="s">
        <v>287</v>
      </c>
      <c r="C2949" s="44" t="s">
        <v>101</v>
      </c>
      <c r="D2949" s="45" t="s">
        <v>468</v>
      </c>
      <c r="E2949" s="20">
        <v>168</v>
      </c>
      <c r="F2949" s="20">
        <v>2016</v>
      </c>
      <c r="G2949" s="20">
        <v>4</v>
      </c>
      <c r="H2949" s="20" t="s">
        <v>209</v>
      </c>
      <c r="I2949" s="20" t="s">
        <v>46</v>
      </c>
      <c r="J2949" s="20">
        <v>12</v>
      </c>
      <c r="K2949" s="35">
        <v>2197357</v>
      </c>
      <c r="L2949" s="35">
        <v>408911</v>
      </c>
      <c r="M2949" s="35">
        <v>285686</v>
      </c>
      <c r="N2949" s="35">
        <v>1041573</v>
      </c>
      <c r="O2949" s="35">
        <v>3183747</v>
      </c>
      <c r="P2949" s="35">
        <v>11246440</v>
      </c>
      <c r="Q2949" s="35">
        <v>1626569</v>
      </c>
      <c r="R2949" s="35">
        <v>6933333</v>
      </c>
    </row>
    <row r="2950" spans="1:18" s="22" customFormat="1" ht="13.5" customHeight="1">
      <c r="A2950" s="20">
        <v>2946</v>
      </c>
      <c r="B2950" s="45" t="s">
        <v>287</v>
      </c>
      <c r="C2950" s="44" t="s">
        <v>101</v>
      </c>
      <c r="D2950" s="45" t="s">
        <v>468</v>
      </c>
      <c r="E2950" s="20">
        <v>168</v>
      </c>
      <c r="F2950" s="20">
        <v>2017</v>
      </c>
      <c r="G2950" s="20">
        <v>1</v>
      </c>
      <c r="H2950" s="20" t="s">
        <v>210</v>
      </c>
      <c r="I2950" s="20" t="s">
        <v>43</v>
      </c>
      <c r="J2950" s="20">
        <v>3</v>
      </c>
      <c r="K2950" s="35">
        <v>631261.31700000004</v>
      </c>
      <c r="L2950" s="35">
        <v>224889.88800000001</v>
      </c>
      <c r="M2950" s="35">
        <v>199481.63800000001</v>
      </c>
      <c r="N2950" s="35">
        <v>199481.63800000001</v>
      </c>
      <c r="O2950" s="35">
        <v>2879730.38</v>
      </c>
      <c r="P2950" s="35">
        <v>12162547.640000001</v>
      </c>
      <c r="Q2950" s="35">
        <v>1851413.436</v>
      </c>
      <c r="R2950" s="35">
        <v>6933333.3329999996</v>
      </c>
    </row>
    <row r="2951" spans="1:18" s="22" customFormat="1" ht="13.5" customHeight="1">
      <c r="A2951" s="20">
        <v>2947</v>
      </c>
      <c r="B2951" s="45" t="s">
        <v>287</v>
      </c>
      <c r="C2951" s="44" t="s">
        <v>101</v>
      </c>
      <c r="D2951" s="45" t="s">
        <v>468</v>
      </c>
      <c r="E2951" s="20">
        <v>168</v>
      </c>
      <c r="F2951" s="20">
        <v>2017</v>
      </c>
      <c r="G2951" s="20">
        <v>2</v>
      </c>
      <c r="H2951" s="20" t="s">
        <v>212</v>
      </c>
      <c r="I2951" s="20" t="s">
        <v>44</v>
      </c>
      <c r="J2951" s="20">
        <v>6</v>
      </c>
      <c r="K2951" s="35">
        <v>1655440.632</v>
      </c>
      <c r="L2951" s="35">
        <v>301019.15700000001</v>
      </c>
      <c r="M2951" s="35">
        <v>244692.90900000001</v>
      </c>
      <c r="N2951" s="35">
        <v>244692.90900000001</v>
      </c>
      <c r="O2951" s="35">
        <v>2874996.4240000001</v>
      </c>
      <c r="P2951" s="35">
        <v>11974488.640000001</v>
      </c>
      <c r="Q2951" s="35">
        <v>1618143.1640000001</v>
      </c>
      <c r="R2951" s="35">
        <v>6933333.3329999996</v>
      </c>
    </row>
    <row r="2952" spans="1:18" s="22" customFormat="1" ht="13.5" customHeight="1">
      <c r="A2952" s="20">
        <v>2948</v>
      </c>
      <c r="B2952" s="45" t="s">
        <v>287</v>
      </c>
      <c r="C2952" s="44" t="s">
        <v>244</v>
      </c>
      <c r="D2952" s="45" t="s">
        <v>468</v>
      </c>
      <c r="E2952" s="20">
        <v>168</v>
      </c>
      <c r="F2952" s="20">
        <v>2017</v>
      </c>
      <c r="G2952" s="20">
        <v>3</v>
      </c>
      <c r="H2952" s="20" t="s">
        <v>213</v>
      </c>
      <c r="I2952" s="20" t="s">
        <v>51</v>
      </c>
      <c r="J2952" s="20">
        <v>9</v>
      </c>
      <c r="K2952" s="35">
        <v>1894248</v>
      </c>
      <c r="L2952" s="35">
        <v>257630</v>
      </c>
      <c r="M2952" s="35">
        <v>206024.82699999999</v>
      </c>
      <c r="N2952" s="35">
        <v>206024.82699999999</v>
      </c>
      <c r="O2952" s="35">
        <v>2878930.8939999999</v>
      </c>
      <c r="P2952" s="35">
        <v>11630897.630999999</v>
      </c>
      <c r="Q2952" s="35">
        <v>1382553.57</v>
      </c>
      <c r="R2952" s="35">
        <v>6933333.3329999996</v>
      </c>
    </row>
    <row r="2953" spans="1:18" s="22" customFormat="1" ht="13.5" customHeight="1">
      <c r="A2953" s="20">
        <v>2949</v>
      </c>
      <c r="B2953" s="45" t="s">
        <v>287</v>
      </c>
      <c r="C2953" s="21" t="s">
        <v>101</v>
      </c>
      <c r="D2953" s="45" t="s">
        <v>468</v>
      </c>
      <c r="E2953" s="20">
        <v>168</v>
      </c>
      <c r="F2953" s="20">
        <v>2017</v>
      </c>
      <c r="G2953" s="20">
        <v>4</v>
      </c>
      <c r="H2953" s="20" t="s">
        <v>211</v>
      </c>
      <c r="I2953" s="20" t="s">
        <v>46</v>
      </c>
      <c r="J2953" s="20">
        <v>12</v>
      </c>
      <c r="K2953" s="37">
        <v>2383069</v>
      </c>
      <c r="L2953" s="37">
        <v>-558605</v>
      </c>
      <c r="M2953" s="37">
        <v>-700642</v>
      </c>
      <c r="N2953" s="37">
        <v>-699444</v>
      </c>
      <c r="O2953" s="37">
        <v>3183537</v>
      </c>
      <c r="P2953" s="37">
        <v>11334642</v>
      </c>
      <c r="Q2953" s="37">
        <v>2483882</v>
      </c>
      <c r="R2953" s="37">
        <v>6933333</v>
      </c>
    </row>
    <row r="2954" spans="1:18" s="22" customFormat="1" ht="13.5" customHeight="1">
      <c r="A2954" s="20">
        <v>2950</v>
      </c>
      <c r="B2954" s="45" t="s">
        <v>287</v>
      </c>
      <c r="C2954" s="21" t="s">
        <v>101</v>
      </c>
      <c r="D2954" s="45" t="s">
        <v>468</v>
      </c>
      <c r="E2954" s="20">
        <v>168</v>
      </c>
      <c r="F2954" s="20">
        <v>2018</v>
      </c>
      <c r="G2954" s="20">
        <v>1</v>
      </c>
      <c r="H2954" s="20" t="s">
        <v>257</v>
      </c>
      <c r="I2954" s="20" t="s">
        <v>43</v>
      </c>
      <c r="J2954" s="20">
        <v>3</v>
      </c>
      <c r="K2954" s="37">
        <v>958241</v>
      </c>
      <c r="L2954" s="37">
        <v>125890</v>
      </c>
      <c r="M2954" s="37">
        <v>100712</v>
      </c>
      <c r="N2954" s="37">
        <v>100712</v>
      </c>
      <c r="O2954" s="37">
        <v>2909157</v>
      </c>
      <c r="P2954" s="37">
        <v>10599847</v>
      </c>
      <c r="Q2954" s="37">
        <v>2607251</v>
      </c>
      <c r="R2954" s="37">
        <v>6933333</v>
      </c>
    </row>
    <row r="2955" spans="1:18" s="22" customFormat="1" ht="13.5" customHeight="1">
      <c r="A2955" s="20">
        <v>2951</v>
      </c>
      <c r="B2955" s="45" t="s">
        <v>287</v>
      </c>
      <c r="C2955" s="21" t="s">
        <v>101</v>
      </c>
      <c r="D2955" s="45" t="s">
        <v>468</v>
      </c>
      <c r="E2955" s="20">
        <v>168</v>
      </c>
      <c r="F2955" s="20">
        <v>2018</v>
      </c>
      <c r="G2955" s="20">
        <v>2</v>
      </c>
      <c r="H2955" s="20" t="s">
        <v>264</v>
      </c>
      <c r="I2955" s="20" t="s">
        <v>44</v>
      </c>
      <c r="J2955" s="20">
        <v>6</v>
      </c>
      <c r="K2955" s="37">
        <v>1478278</v>
      </c>
      <c r="L2955" s="37">
        <v>93621</v>
      </c>
      <c r="M2955" s="37">
        <v>65535</v>
      </c>
      <c r="N2955" s="37"/>
      <c r="O2955" s="37">
        <v>2841081</v>
      </c>
      <c r="P2955" s="37">
        <v>10971206</v>
      </c>
      <c r="Q2955" s="37">
        <v>3013787</v>
      </c>
      <c r="R2955" s="37">
        <v>6933333</v>
      </c>
    </row>
    <row r="2956" spans="1:18" s="22" customFormat="1" ht="13.5" customHeight="1">
      <c r="A2956" s="20">
        <v>2952</v>
      </c>
      <c r="B2956" s="45" t="s">
        <v>287</v>
      </c>
      <c r="C2956" s="21" t="s">
        <v>101</v>
      </c>
      <c r="D2956" s="45" t="s">
        <v>468</v>
      </c>
      <c r="E2956" s="20">
        <v>168</v>
      </c>
      <c r="F2956" s="20">
        <v>2018</v>
      </c>
      <c r="G2956" s="20">
        <v>3</v>
      </c>
      <c r="H2956" s="20" t="s">
        <v>256</v>
      </c>
      <c r="I2956" s="20" t="s">
        <v>51</v>
      </c>
      <c r="J2956" s="20">
        <v>9</v>
      </c>
      <c r="K2956" s="37">
        <v>1994002</v>
      </c>
      <c r="L2956" s="37">
        <v>101160</v>
      </c>
      <c r="M2956" s="37">
        <v>94546</v>
      </c>
      <c r="N2956" s="37">
        <v>94546</v>
      </c>
      <c r="O2956" s="37">
        <v>2921180</v>
      </c>
      <c r="P2956" s="37">
        <v>11166123</v>
      </c>
      <c r="Q2956" s="37">
        <v>3178495</v>
      </c>
      <c r="R2956" s="37">
        <v>6933333</v>
      </c>
    </row>
    <row r="2957" spans="1:18" s="22" customFormat="1" ht="13.5" customHeight="1">
      <c r="A2957" s="20">
        <v>2953</v>
      </c>
      <c r="B2957" s="45" t="s">
        <v>287</v>
      </c>
      <c r="C2957" s="21" t="s">
        <v>101</v>
      </c>
      <c r="D2957" s="45" t="s">
        <v>468</v>
      </c>
      <c r="E2957" s="20">
        <v>168</v>
      </c>
      <c r="F2957" s="20">
        <v>2018</v>
      </c>
      <c r="G2957" s="20">
        <v>4</v>
      </c>
      <c r="H2957" s="20" t="s">
        <v>265</v>
      </c>
      <c r="I2957" s="20" t="s">
        <v>46</v>
      </c>
      <c r="J2957" s="20">
        <v>12</v>
      </c>
      <c r="K2957" s="37">
        <v>2952515</v>
      </c>
      <c r="L2957" s="37">
        <v>-262881</v>
      </c>
      <c r="M2957" s="37">
        <v>-695252</v>
      </c>
      <c r="N2957" s="37">
        <v>-480966</v>
      </c>
      <c r="O2957" s="37">
        <v>3654376</v>
      </c>
      <c r="P2957" s="37">
        <v>12044232</v>
      </c>
      <c r="Q2957" s="37">
        <v>3687846</v>
      </c>
      <c r="R2957" s="37">
        <v>6933333</v>
      </c>
    </row>
    <row r="2958" spans="1:18" s="22" customFormat="1" ht="13.5" customHeight="1">
      <c r="A2958" s="20">
        <v>2954</v>
      </c>
      <c r="B2958" s="45" t="s">
        <v>287</v>
      </c>
      <c r="C2958" s="21" t="s">
        <v>101</v>
      </c>
      <c r="D2958" s="45" t="s">
        <v>468</v>
      </c>
      <c r="E2958" s="20">
        <v>168</v>
      </c>
      <c r="F2958" s="20">
        <v>2019</v>
      </c>
      <c r="G2958" s="20">
        <v>1</v>
      </c>
      <c r="H2958" s="20" t="s">
        <v>277</v>
      </c>
      <c r="I2958" s="20" t="s">
        <v>43</v>
      </c>
      <c r="J2958" s="20">
        <v>3</v>
      </c>
      <c r="K2958" s="37">
        <v>688968</v>
      </c>
      <c r="L2958" s="37">
        <v>252503</v>
      </c>
      <c r="M2958" s="37">
        <v>127081</v>
      </c>
      <c r="N2958" s="37">
        <v>127081</v>
      </c>
      <c r="O2958" s="37">
        <v>2740351</v>
      </c>
      <c r="P2958" s="37">
        <v>11053999</v>
      </c>
      <c r="Q2958" s="37">
        <v>3145513</v>
      </c>
      <c r="R2958" s="37">
        <v>6933333</v>
      </c>
    </row>
    <row r="2959" spans="1:18" s="22" customFormat="1" ht="13.5" customHeight="1">
      <c r="A2959" s="20">
        <v>2955</v>
      </c>
      <c r="B2959" s="45" t="s">
        <v>287</v>
      </c>
      <c r="C2959" s="21" t="s">
        <v>101</v>
      </c>
      <c r="D2959" s="45" t="s">
        <v>468</v>
      </c>
      <c r="E2959" s="20">
        <v>168</v>
      </c>
      <c r="F2959" s="20">
        <v>2019</v>
      </c>
      <c r="G2959" s="20">
        <v>2</v>
      </c>
      <c r="H2959" s="20" t="s">
        <v>278</v>
      </c>
      <c r="I2959" s="20" t="s">
        <v>44</v>
      </c>
      <c r="J2959" s="20">
        <v>6</v>
      </c>
      <c r="K2959" s="37">
        <v>1492488</v>
      </c>
      <c r="L2959" s="37">
        <v>162527</v>
      </c>
      <c r="M2959" s="37">
        <v>60912</v>
      </c>
      <c r="N2959" s="37"/>
      <c r="O2959" s="37">
        <v>2845912</v>
      </c>
      <c r="P2959" s="37">
        <v>11531618</v>
      </c>
      <c r="Q2959" s="37">
        <v>3689304</v>
      </c>
      <c r="R2959" s="37">
        <v>6933333</v>
      </c>
    </row>
    <row r="2960" spans="1:18" s="22" customFormat="1" ht="13.5" customHeight="1">
      <c r="A2960" s="20">
        <v>2956</v>
      </c>
      <c r="B2960" s="45" t="s">
        <v>287</v>
      </c>
      <c r="C2960" s="21" t="s">
        <v>101</v>
      </c>
      <c r="D2960" s="45" t="s">
        <v>468</v>
      </c>
      <c r="E2960" s="20">
        <v>168</v>
      </c>
      <c r="F2960" s="20">
        <v>2019</v>
      </c>
      <c r="G2960" s="20">
        <v>3</v>
      </c>
      <c r="H2960" s="20" t="s">
        <v>279</v>
      </c>
      <c r="I2960" s="20" t="s">
        <v>51</v>
      </c>
      <c r="J2960" s="20">
        <v>9</v>
      </c>
      <c r="K2960" s="37">
        <v>2348884</v>
      </c>
      <c r="L2960" s="37">
        <v>193839</v>
      </c>
      <c r="M2960" s="37">
        <v>82831</v>
      </c>
      <c r="N2960" s="37">
        <v>82831</v>
      </c>
      <c r="O2960" s="37">
        <v>2824340</v>
      </c>
      <c r="P2960" s="37">
        <v>11605173</v>
      </c>
      <c r="Q2960" s="37">
        <v>3740939</v>
      </c>
      <c r="R2960" s="37">
        <v>69333333</v>
      </c>
    </row>
    <row r="2961" spans="1:18" s="22" customFormat="1" ht="13.5" customHeight="1">
      <c r="A2961" s="20">
        <v>2957</v>
      </c>
      <c r="B2961" s="45" t="s">
        <v>287</v>
      </c>
      <c r="C2961" s="21" t="s">
        <v>101</v>
      </c>
      <c r="D2961" s="45" t="s">
        <v>468</v>
      </c>
      <c r="E2961" s="20">
        <v>168</v>
      </c>
      <c r="F2961" s="20">
        <v>2019</v>
      </c>
      <c r="G2961" s="20">
        <v>4</v>
      </c>
      <c r="H2961" s="20" t="s">
        <v>281</v>
      </c>
      <c r="I2961" s="20" t="s">
        <v>46</v>
      </c>
      <c r="J2961" s="20">
        <v>12</v>
      </c>
      <c r="K2961" s="37">
        <v>2953792</v>
      </c>
      <c r="L2961" s="37">
        <v>455446</v>
      </c>
      <c r="M2961" s="37">
        <v>274099</v>
      </c>
      <c r="N2961" s="37">
        <v>294130</v>
      </c>
      <c r="O2961" s="37">
        <v>2877521</v>
      </c>
      <c r="P2961" s="37">
        <v>11228805</v>
      </c>
      <c r="Q2961" s="37">
        <v>3153272</v>
      </c>
      <c r="R2961" s="37">
        <v>6933333</v>
      </c>
    </row>
    <row r="2962" spans="1:18" s="22" customFormat="1" ht="13.5" customHeight="1">
      <c r="A2962" s="20">
        <v>2958</v>
      </c>
      <c r="B2962" s="45" t="s">
        <v>287</v>
      </c>
      <c r="C2962" s="21" t="s">
        <v>101</v>
      </c>
      <c r="D2962" s="45" t="s">
        <v>468</v>
      </c>
      <c r="E2962" s="20">
        <v>168</v>
      </c>
      <c r="F2962" s="46">
        <v>2020</v>
      </c>
      <c r="G2962" s="46">
        <v>1</v>
      </c>
      <c r="H2962" s="47" t="s">
        <v>309</v>
      </c>
      <c r="I2962" s="47" t="s">
        <v>43</v>
      </c>
      <c r="J2962" s="46">
        <v>3</v>
      </c>
      <c r="K2962" s="37">
        <v>681454</v>
      </c>
      <c r="L2962" s="37">
        <v>53301</v>
      </c>
      <c r="M2962" s="37">
        <v>37311</v>
      </c>
      <c r="N2962" s="37"/>
      <c r="O2962" s="37">
        <v>2894318</v>
      </c>
      <c r="P2962" s="37">
        <v>11460710</v>
      </c>
      <c r="Q2962" s="37">
        <v>3475445</v>
      </c>
      <c r="R2962" s="37">
        <v>6933333</v>
      </c>
    </row>
    <row r="2963" spans="1:18" s="22" customFormat="1" ht="13.5" customHeight="1">
      <c r="A2963" s="20">
        <v>2959</v>
      </c>
      <c r="B2963" s="45" t="s">
        <v>287</v>
      </c>
      <c r="C2963" s="21" t="s">
        <v>101</v>
      </c>
      <c r="D2963" s="45" t="s">
        <v>468</v>
      </c>
      <c r="E2963" s="20">
        <v>168</v>
      </c>
      <c r="F2963" s="46">
        <v>2020</v>
      </c>
      <c r="G2963" s="46">
        <v>2</v>
      </c>
      <c r="H2963" s="47" t="s">
        <v>310</v>
      </c>
      <c r="I2963" s="47" t="s">
        <v>44</v>
      </c>
      <c r="J2963" s="46">
        <v>6</v>
      </c>
      <c r="K2963" s="37">
        <v>1366228</v>
      </c>
      <c r="L2963" s="37">
        <v>131422</v>
      </c>
      <c r="M2963" s="37">
        <v>91995</v>
      </c>
      <c r="N2963" s="37"/>
      <c r="O2963" s="37">
        <v>2881709</v>
      </c>
      <c r="P2963" s="37">
        <v>11572630</v>
      </c>
      <c r="Q2963" s="37">
        <v>3532681</v>
      </c>
      <c r="R2963" s="37">
        <v>6933333</v>
      </c>
    </row>
    <row r="2964" spans="1:18" s="22" customFormat="1" ht="13.5" customHeight="1">
      <c r="A2964" s="20">
        <v>2960</v>
      </c>
      <c r="B2964" s="45" t="s">
        <v>287</v>
      </c>
      <c r="C2964" s="21" t="s">
        <v>101</v>
      </c>
      <c r="D2964" s="45" t="s">
        <v>468</v>
      </c>
      <c r="E2964" s="20">
        <v>168</v>
      </c>
      <c r="F2964" s="46">
        <v>2020</v>
      </c>
      <c r="G2964" s="46">
        <v>3</v>
      </c>
      <c r="H2964" s="47" t="s">
        <v>311</v>
      </c>
      <c r="I2964" s="47" t="s">
        <v>51</v>
      </c>
      <c r="J2964" s="46">
        <v>9</v>
      </c>
      <c r="K2964" s="37">
        <v>3197112</v>
      </c>
      <c r="L2964" s="37">
        <v>249600</v>
      </c>
      <c r="M2964" s="37">
        <v>174720</v>
      </c>
      <c r="N2964" s="37"/>
      <c r="O2964" s="37">
        <v>2955829</v>
      </c>
      <c r="P2964" s="37">
        <v>13360274</v>
      </c>
      <c r="Q2964" s="37">
        <v>5237601</v>
      </c>
      <c r="R2964" s="37">
        <v>6933333</v>
      </c>
    </row>
    <row r="2965" spans="1:18" s="24" customFormat="1" ht="13.5" customHeight="1">
      <c r="A2965" s="20">
        <v>2961</v>
      </c>
      <c r="B2965" s="45" t="s">
        <v>287</v>
      </c>
      <c r="C2965" s="44" t="s">
        <v>110</v>
      </c>
      <c r="D2965" s="45" t="s">
        <v>299</v>
      </c>
      <c r="E2965" s="20">
        <v>169</v>
      </c>
      <c r="F2965" s="20">
        <v>2015</v>
      </c>
      <c r="G2965" s="20">
        <v>1</v>
      </c>
      <c r="H2965" s="20" t="s">
        <v>202</v>
      </c>
      <c r="I2965" s="20" t="s">
        <v>43</v>
      </c>
      <c r="J2965" s="20">
        <v>3</v>
      </c>
      <c r="K2965" s="35">
        <v>181164</v>
      </c>
      <c r="L2965" s="35">
        <v>44619</v>
      </c>
      <c r="M2965" s="35">
        <v>42387</v>
      </c>
      <c r="N2965" s="35">
        <v>42387</v>
      </c>
      <c r="O2965" s="35">
        <v>2414004</v>
      </c>
      <c r="P2965" s="35">
        <v>11255504</v>
      </c>
      <c r="Q2965" s="35">
        <v>2554577</v>
      </c>
      <c r="R2965" s="35">
        <v>8000000</v>
      </c>
    </row>
    <row r="2966" spans="1:18" s="22" customFormat="1" ht="13.5" customHeight="1">
      <c r="A2966" s="20">
        <v>2962</v>
      </c>
      <c r="B2966" s="45" t="s">
        <v>287</v>
      </c>
      <c r="C2966" s="44" t="s">
        <v>110</v>
      </c>
      <c r="D2966" s="45" t="s">
        <v>299</v>
      </c>
      <c r="E2966" s="20">
        <v>169</v>
      </c>
      <c r="F2966" s="20">
        <v>2015</v>
      </c>
      <c r="G2966" s="20">
        <v>2</v>
      </c>
      <c r="H2966" s="20" t="s">
        <v>203</v>
      </c>
      <c r="I2966" s="20" t="s">
        <v>44</v>
      </c>
      <c r="J2966" s="20">
        <v>6</v>
      </c>
      <c r="K2966" s="35">
        <v>304934</v>
      </c>
      <c r="L2966" s="35">
        <v>44712</v>
      </c>
      <c r="M2966" s="35">
        <v>42476</v>
      </c>
      <c r="N2966" s="35">
        <v>42476</v>
      </c>
      <c r="O2966" s="35">
        <v>2398801</v>
      </c>
      <c r="P2966" s="35">
        <v>11487071</v>
      </c>
      <c r="Q2966" s="35">
        <v>2786057</v>
      </c>
      <c r="R2966" s="35">
        <v>8000000</v>
      </c>
    </row>
    <row r="2967" spans="1:18" s="22" customFormat="1" ht="13.5" customHeight="1">
      <c r="A2967" s="20">
        <v>2963</v>
      </c>
      <c r="B2967" s="45" t="s">
        <v>287</v>
      </c>
      <c r="C2967" s="44" t="s">
        <v>110</v>
      </c>
      <c r="D2967" s="45" t="s">
        <v>299</v>
      </c>
      <c r="E2967" s="20">
        <v>169</v>
      </c>
      <c r="F2967" s="20">
        <v>2015</v>
      </c>
      <c r="G2967" s="20">
        <v>3</v>
      </c>
      <c r="H2967" s="20" t="s">
        <v>204</v>
      </c>
      <c r="I2967" s="20" t="s">
        <v>51</v>
      </c>
      <c r="J2967" s="20">
        <v>9</v>
      </c>
      <c r="K2967" s="35">
        <v>502130</v>
      </c>
      <c r="L2967" s="35">
        <v>82142</v>
      </c>
      <c r="M2967" s="35">
        <v>78035</v>
      </c>
      <c r="N2967" s="35">
        <v>78035</v>
      </c>
      <c r="O2967" s="35">
        <v>2854071</v>
      </c>
      <c r="P2967" s="35">
        <v>11949751</v>
      </c>
      <c r="Q2967" s="35">
        <v>2660393</v>
      </c>
      <c r="R2967" s="35">
        <v>8000000</v>
      </c>
    </row>
    <row r="2968" spans="1:18" s="22" customFormat="1" ht="13.5" customHeight="1">
      <c r="A2968" s="20">
        <v>2964</v>
      </c>
      <c r="B2968" s="45" t="s">
        <v>287</v>
      </c>
      <c r="C2968" s="44" t="s">
        <v>110</v>
      </c>
      <c r="D2968" s="45" t="s">
        <v>299</v>
      </c>
      <c r="E2968" s="20">
        <v>169</v>
      </c>
      <c r="F2968" s="20">
        <v>2015</v>
      </c>
      <c r="G2968" s="20">
        <v>4</v>
      </c>
      <c r="H2968" s="20" t="s">
        <v>205</v>
      </c>
      <c r="I2968" s="20" t="s">
        <v>46</v>
      </c>
      <c r="J2968" s="20">
        <v>12</v>
      </c>
      <c r="K2968" s="35">
        <v>656826</v>
      </c>
      <c r="L2968" s="35">
        <v>-156780</v>
      </c>
      <c r="M2968" s="35">
        <v>-186330</v>
      </c>
      <c r="N2968" s="35">
        <v>-38097</v>
      </c>
      <c r="O2968" s="35">
        <v>2883659</v>
      </c>
      <c r="P2968" s="35">
        <v>13618472</v>
      </c>
      <c r="Q2968" s="35">
        <v>2921964</v>
      </c>
      <c r="R2968" s="35">
        <v>8000000</v>
      </c>
    </row>
    <row r="2969" spans="1:18" s="22" customFormat="1" ht="13.5" customHeight="1">
      <c r="A2969" s="20">
        <v>2965</v>
      </c>
      <c r="B2969" s="45" t="s">
        <v>287</v>
      </c>
      <c r="C2969" s="44" t="s">
        <v>110</v>
      </c>
      <c r="D2969" s="45" t="s">
        <v>299</v>
      </c>
      <c r="E2969" s="20">
        <v>169</v>
      </c>
      <c r="F2969" s="20">
        <v>2016</v>
      </c>
      <c r="G2969" s="20">
        <v>1</v>
      </c>
      <c r="H2969" s="20" t="s">
        <v>206</v>
      </c>
      <c r="I2969" s="20" t="s">
        <v>43</v>
      </c>
      <c r="J2969" s="20">
        <v>3</v>
      </c>
      <c r="K2969" s="35">
        <v>206853</v>
      </c>
      <c r="L2969" s="35">
        <v>71726</v>
      </c>
      <c r="M2969" s="35">
        <v>68140</v>
      </c>
      <c r="N2969" s="35">
        <v>71222</v>
      </c>
      <c r="O2969" s="35">
        <v>2858934</v>
      </c>
      <c r="P2969" s="35">
        <v>10888688</v>
      </c>
      <c r="Q2969" s="35">
        <v>2515885</v>
      </c>
      <c r="R2969" s="35">
        <v>8000000</v>
      </c>
    </row>
    <row r="2970" spans="1:18" s="22" customFormat="1" ht="13.5" customHeight="1">
      <c r="A2970" s="20">
        <v>2966</v>
      </c>
      <c r="B2970" s="45" t="s">
        <v>287</v>
      </c>
      <c r="C2970" s="44" t="s">
        <v>110</v>
      </c>
      <c r="D2970" s="45" t="s">
        <v>299</v>
      </c>
      <c r="E2970" s="20">
        <v>169</v>
      </c>
      <c r="F2970" s="20">
        <v>2016</v>
      </c>
      <c r="G2970" s="20">
        <v>2</v>
      </c>
      <c r="H2970" s="20" t="s">
        <v>207</v>
      </c>
      <c r="I2970" s="20" t="s">
        <v>44</v>
      </c>
      <c r="J2970" s="20">
        <v>6</v>
      </c>
      <c r="K2970" s="35">
        <v>269181</v>
      </c>
      <c r="L2970" s="35">
        <v>-62963</v>
      </c>
      <c r="M2970" s="35">
        <v>-66549</v>
      </c>
      <c r="N2970" s="35">
        <v>-63467</v>
      </c>
      <c r="O2970" s="35">
        <v>2842480</v>
      </c>
      <c r="P2970" s="35">
        <v>11452986</v>
      </c>
      <c r="Q2970" s="35">
        <v>2695913</v>
      </c>
      <c r="R2970" s="35">
        <v>8000000</v>
      </c>
    </row>
    <row r="2971" spans="1:18" s="22" customFormat="1" ht="13.5" customHeight="1">
      <c r="A2971" s="20">
        <v>2967</v>
      </c>
      <c r="B2971" s="45" t="s">
        <v>287</v>
      </c>
      <c r="C2971" s="44" t="s">
        <v>110</v>
      </c>
      <c r="D2971" s="45" t="s">
        <v>299</v>
      </c>
      <c r="E2971" s="20">
        <v>169</v>
      </c>
      <c r="F2971" s="20">
        <v>2016</v>
      </c>
      <c r="G2971" s="20">
        <v>3</v>
      </c>
      <c r="H2971" s="20" t="s">
        <v>208</v>
      </c>
      <c r="I2971" s="20" t="s">
        <v>51</v>
      </c>
      <c r="J2971" s="20">
        <v>9</v>
      </c>
      <c r="K2971" s="35">
        <v>373995</v>
      </c>
      <c r="L2971" s="35">
        <v>-87531</v>
      </c>
      <c r="M2971" s="35">
        <v>-91907</v>
      </c>
      <c r="N2971" s="35">
        <v>494647</v>
      </c>
      <c r="O2971" s="35">
        <v>2976605</v>
      </c>
      <c r="P2971" s="35">
        <v>11753886</v>
      </c>
      <c r="Q2971" s="35">
        <v>2953659</v>
      </c>
      <c r="R2971" s="35">
        <v>8000000</v>
      </c>
    </row>
    <row r="2972" spans="1:18" s="22" customFormat="1" ht="13.5" customHeight="1">
      <c r="A2972" s="20">
        <v>2968</v>
      </c>
      <c r="B2972" s="45" t="s">
        <v>287</v>
      </c>
      <c r="C2972" s="44" t="s">
        <v>110</v>
      </c>
      <c r="D2972" s="45" t="s">
        <v>299</v>
      </c>
      <c r="E2972" s="20">
        <v>169</v>
      </c>
      <c r="F2972" s="20">
        <v>2016</v>
      </c>
      <c r="G2972" s="20">
        <v>4</v>
      </c>
      <c r="H2972" s="20" t="s">
        <v>209</v>
      </c>
      <c r="I2972" s="20" t="s">
        <v>46</v>
      </c>
      <c r="J2972" s="20">
        <v>12</v>
      </c>
      <c r="K2972" s="35">
        <v>573837</v>
      </c>
      <c r="L2972" s="35">
        <v>125929</v>
      </c>
      <c r="M2972" s="35">
        <v>92692</v>
      </c>
      <c r="N2972" s="35">
        <v>643939</v>
      </c>
      <c r="O2972" s="35">
        <v>2952267</v>
      </c>
      <c r="P2972" s="35">
        <v>13819274</v>
      </c>
      <c r="Q2972" s="35">
        <v>3176686</v>
      </c>
      <c r="R2972" s="35">
        <v>8000000</v>
      </c>
    </row>
    <row r="2973" spans="1:18" s="22" customFormat="1" ht="13.5" customHeight="1">
      <c r="A2973" s="20">
        <v>2969</v>
      </c>
      <c r="B2973" s="45" t="s">
        <v>287</v>
      </c>
      <c r="C2973" s="44" t="s">
        <v>110</v>
      </c>
      <c r="D2973" s="45" t="s">
        <v>299</v>
      </c>
      <c r="E2973" s="20">
        <v>169</v>
      </c>
      <c r="F2973" s="20">
        <v>2017</v>
      </c>
      <c r="G2973" s="20">
        <v>1</v>
      </c>
      <c r="H2973" s="20" t="s">
        <v>210</v>
      </c>
      <c r="I2973" s="20" t="s">
        <v>43</v>
      </c>
      <c r="J2973" s="20">
        <v>3</v>
      </c>
      <c r="K2973" s="35">
        <v>263769</v>
      </c>
      <c r="L2973" s="35">
        <v>-12056</v>
      </c>
      <c r="M2973" s="35">
        <v>-12659</v>
      </c>
      <c r="N2973" s="35">
        <v>13938</v>
      </c>
      <c r="O2973" s="35">
        <v>2882350</v>
      </c>
      <c r="P2973" s="35">
        <v>11900684</v>
      </c>
      <c r="Q2973" s="35">
        <v>3028699</v>
      </c>
      <c r="R2973" s="35">
        <v>8000000</v>
      </c>
    </row>
    <row r="2974" spans="1:18" s="22" customFormat="1" ht="13.5" customHeight="1">
      <c r="A2974" s="20">
        <v>2970</v>
      </c>
      <c r="B2974" s="45" t="s">
        <v>287</v>
      </c>
      <c r="C2974" s="44" t="s">
        <v>110</v>
      </c>
      <c r="D2974" s="45" t="s">
        <v>299</v>
      </c>
      <c r="E2974" s="20">
        <v>169</v>
      </c>
      <c r="F2974" s="20">
        <v>2017</v>
      </c>
      <c r="G2974" s="20">
        <v>2</v>
      </c>
      <c r="H2974" s="20" t="s">
        <v>212</v>
      </c>
      <c r="I2974" s="20" t="s">
        <v>44</v>
      </c>
      <c r="J2974" s="20">
        <v>6</v>
      </c>
      <c r="K2974" s="35">
        <v>326841</v>
      </c>
      <c r="L2974" s="35">
        <v>-279248</v>
      </c>
      <c r="M2974" s="35">
        <v>-287346</v>
      </c>
      <c r="N2974" s="35">
        <v>-178704</v>
      </c>
      <c r="O2974" s="35">
        <v>2852867</v>
      </c>
      <c r="P2974" s="35">
        <v>12037295</v>
      </c>
      <c r="Q2974" s="35">
        <v>3356756</v>
      </c>
      <c r="R2974" s="35">
        <v>8000000</v>
      </c>
    </row>
    <row r="2975" spans="1:18" s="22" customFormat="1" ht="13.5" customHeight="1">
      <c r="A2975" s="20">
        <v>2971</v>
      </c>
      <c r="B2975" s="45" t="s">
        <v>287</v>
      </c>
      <c r="C2975" s="44" t="s">
        <v>110</v>
      </c>
      <c r="D2975" s="45" t="s">
        <v>299</v>
      </c>
      <c r="E2975" s="20">
        <v>169</v>
      </c>
      <c r="F2975" s="20">
        <v>2017</v>
      </c>
      <c r="G2975" s="20">
        <v>3</v>
      </c>
      <c r="H2975" s="20" t="s">
        <v>213</v>
      </c>
      <c r="I2975" s="20" t="s">
        <v>51</v>
      </c>
      <c r="J2975" s="20">
        <v>9</v>
      </c>
      <c r="K2975" s="35">
        <v>524625</v>
      </c>
      <c r="L2975" s="35">
        <v>-298409</v>
      </c>
      <c r="M2975" s="35">
        <v>-307063</v>
      </c>
      <c r="N2975" s="35">
        <v>25748</v>
      </c>
      <c r="O2975" s="35">
        <v>2832850</v>
      </c>
      <c r="P2975" s="35">
        <v>12100510</v>
      </c>
      <c r="Q2975" s="35">
        <v>3219608</v>
      </c>
      <c r="R2975" s="35">
        <v>8000000</v>
      </c>
    </row>
    <row r="2976" spans="1:18" s="25" customFormat="1" ht="13.5" customHeight="1">
      <c r="A2976" s="20">
        <v>2972</v>
      </c>
      <c r="B2976" s="45" t="s">
        <v>287</v>
      </c>
      <c r="C2976" s="21" t="s">
        <v>110</v>
      </c>
      <c r="D2976" s="45" t="s">
        <v>299</v>
      </c>
      <c r="E2976" s="20">
        <v>169</v>
      </c>
      <c r="F2976" s="20">
        <v>2018</v>
      </c>
      <c r="G2976" s="20">
        <v>1</v>
      </c>
      <c r="H2976" s="20" t="s">
        <v>257</v>
      </c>
      <c r="I2976" s="20" t="s">
        <v>43</v>
      </c>
      <c r="J2976" s="20">
        <v>3</v>
      </c>
      <c r="K2976" s="37">
        <v>274968</v>
      </c>
      <c r="L2976" s="37">
        <v>131953</v>
      </c>
      <c r="M2976" s="37">
        <v>118098</v>
      </c>
      <c r="N2976" s="37">
        <v>118098</v>
      </c>
      <c r="O2976" s="37">
        <v>2783583</v>
      </c>
      <c r="P2976" s="37">
        <v>12307829</v>
      </c>
      <c r="Q2976" s="37">
        <v>3307718</v>
      </c>
      <c r="R2976" s="37">
        <v>8000000</v>
      </c>
    </row>
    <row r="2977" spans="1:18" s="22" customFormat="1" ht="13.5" customHeight="1">
      <c r="A2977" s="20">
        <v>2973</v>
      </c>
      <c r="B2977" s="45" t="s">
        <v>287</v>
      </c>
      <c r="C2977" s="21" t="s">
        <v>110</v>
      </c>
      <c r="D2977" s="45" t="s">
        <v>299</v>
      </c>
      <c r="E2977" s="20">
        <v>169</v>
      </c>
      <c r="F2977" s="20">
        <v>2018</v>
      </c>
      <c r="G2977" s="20">
        <v>2</v>
      </c>
      <c r="H2977" s="20" t="s">
        <v>264</v>
      </c>
      <c r="I2977" s="20" t="s">
        <v>44</v>
      </c>
      <c r="J2977" s="20">
        <v>6</v>
      </c>
      <c r="K2977" s="37">
        <v>418335</v>
      </c>
      <c r="L2977" s="37">
        <v>-12524</v>
      </c>
      <c r="M2977" s="37">
        <v>-17847</v>
      </c>
      <c r="N2977" s="37">
        <v>-17847</v>
      </c>
      <c r="O2977" s="37">
        <v>2762647</v>
      </c>
      <c r="P2977" s="37">
        <v>12723675</v>
      </c>
      <c r="Q2977" s="37">
        <v>3244370</v>
      </c>
      <c r="R2977" s="37">
        <v>8000000</v>
      </c>
    </row>
    <row r="2978" spans="1:18" s="22" customFormat="1" ht="13.5" customHeight="1">
      <c r="A2978" s="20">
        <v>2974</v>
      </c>
      <c r="B2978" s="45" t="s">
        <v>287</v>
      </c>
      <c r="C2978" s="21" t="s">
        <v>110</v>
      </c>
      <c r="D2978" s="45" t="s">
        <v>299</v>
      </c>
      <c r="E2978" s="20">
        <v>169</v>
      </c>
      <c r="F2978" s="20">
        <v>2018</v>
      </c>
      <c r="G2978" s="20">
        <v>3</v>
      </c>
      <c r="H2978" s="20" t="s">
        <v>256</v>
      </c>
      <c r="I2978" s="20" t="s">
        <v>51</v>
      </c>
      <c r="J2978" s="20">
        <v>9</v>
      </c>
      <c r="K2978" s="37">
        <v>661349</v>
      </c>
      <c r="L2978" s="37">
        <v>681</v>
      </c>
      <c r="M2978" s="37">
        <v>844</v>
      </c>
      <c r="N2978" s="37">
        <v>844</v>
      </c>
      <c r="O2978" s="37">
        <v>2751054</v>
      </c>
      <c r="P2978" s="37">
        <v>12735585</v>
      </c>
      <c r="Q2978" s="37">
        <v>3237590</v>
      </c>
      <c r="R2978" s="37">
        <v>8000000</v>
      </c>
    </row>
    <row r="2979" spans="1:18" s="22" customFormat="1" ht="13.5" customHeight="1">
      <c r="A2979" s="20">
        <v>2975</v>
      </c>
      <c r="B2979" s="45" t="s">
        <v>287</v>
      </c>
      <c r="C2979" s="21" t="s">
        <v>110</v>
      </c>
      <c r="D2979" s="45" t="s">
        <v>299</v>
      </c>
      <c r="E2979" s="20">
        <v>169</v>
      </c>
      <c r="F2979" s="20">
        <v>2018</v>
      </c>
      <c r="G2979" s="20">
        <v>4</v>
      </c>
      <c r="H2979" s="20" t="s">
        <v>265</v>
      </c>
      <c r="I2979" s="20" t="s">
        <v>46</v>
      </c>
      <c r="J2979" s="20">
        <v>12</v>
      </c>
      <c r="K2979" s="37">
        <v>1379607</v>
      </c>
      <c r="L2979" s="37">
        <v>-37943</v>
      </c>
      <c r="M2979" s="37">
        <v>-45577</v>
      </c>
      <c r="N2979" s="37">
        <v>-41238</v>
      </c>
      <c r="O2979" s="37">
        <v>2874540</v>
      </c>
      <c r="P2979" s="37">
        <v>13881998</v>
      </c>
      <c r="Q2979" s="37">
        <v>3586517</v>
      </c>
      <c r="R2979" s="37">
        <v>8000000</v>
      </c>
    </row>
    <row r="2980" spans="1:18" s="22" customFormat="1" ht="13.5" customHeight="1">
      <c r="A2980" s="20">
        <v>2976</v>
      </c>
      <c r="B2980" s="45" t="s">
        <v>287</v>
      </c>
      <c r="C2980" s="21" t="s">
        <v>110</v>
      </c>
      <c r="D2980" s="45" t="s">
        <v>299</v>
      </c>
      <c r="E2980" s="20">
        <v>169</v>
      </c>
      <c r="F2980" s="20">
        <v>2019</v>
      </c>
      <c r="G2980" s="20">
        <v>1</v>
      </c>
      <c r="H2980" s="20" t="s">
        <v>277</v>
      </c>
      <c r="I2980" s="20" t="s">
        <v>43</v>
      </c>
      <c r="J2980" s="20">
        <v>3</v>
      </c>
      <c r="K2980" s="37">
        <v>783051</v>
      </c>
      <c r="L2980" s="37">
        <v>61438</v>
      </c>
      <c r="M2980" s="37">
        <v>47000</v>
      </c>
      <c r="N2980" s="37">
        <v>47000</v>
      </c>
      <c r="O2980" s="37">
        <v>2617213</v>
      </c>
      <c r="P2980" s="37">
        <v>12799030</v>
      </c>
      <c r="Q2980" s="37">
        <v>3368372</v>
      </c>
      <c r="R2980" s="37">
        <v>8000000</v>
      </c>
    </row>
    <row r="2981" spans="1:18" s="22" customFormat="1" ht="13.5" customHeight="1">
      <c r="A2981" s="20">
        <v>2977</v>
      </c>
      <c r="B2981" s="45" t="s">
        <v>287</v>
      </c>
      <c r="C2981" s="21" t="s">
        <v>110</v>
      </c>
      <c r="D2981" s="45" t="s">
        <v>299</v>
      </c>
      <c r="E2981" s="20">
        <v>169</v>
      </c>
      <c r="F2981" s="20">
        <v>2019</v>
      </c>
      <c r="G2981" s="20">
        <v>2</v>
      </c>
      <c r="H2981" s="20" t="s">
        <v>278</v>
      </c>
      <c r="I2981" s="20" t="s">
        <v>44</v>
      </c>
      <c r="J2981" s="20">
        <v>6</v>
      </c>
      <c r="K2981" s="37">
        <v>1088316</v>
      </c>
      <c r="L2981" s="37">
        <v>-166803</v>
      </c>
      <c r="M2981" s="37">
        <v>-173058</v>
      </c>
      <c r="N2981" s="37">
        <v>-173058</v>
      </c>
      <c r="O2981" s="37">
        <v>2806157</v>
      </c>
      <c r="P2981" s="37">
        <v>12996367</v>
      </c>
      <c r="Q2981" s="37">
        <v>3719000</v>
      </c>
      <c r="R2981" s="37">
        <v>8000000</v>
      </c>
    </row>
    <row r="2982" spans="1:18" s="22" customFormat="1" ht="13.5" customHeight="1">
      <c r="A2982" s="20">
        <v>2978</v>
      </c>
      <c r="B2982" s="45" t="s">
        <v>287</v>
      </c>
      <c r="C2982" s="21" t="s">
        <v>110</v>
      </c>
      <c r="D2982" s="45" t="s">
        <v>299</v>
      </c>
      <c r="E2982" s="20">
        <v>169</v>
      </c>
      <c r="F2982" s="20">
        <v>2019</v>
      </c>
      <c r="G2982" s="20">
        <v>3</v>
      </c>
      <c r="H2982" s="20" t="s">
        <v>279</v>
      </c>
      <c r="I2982" s="20" t="s">
        <v>51</v>
      </c>
      <c r="J2982" s="20">
        <v>9</v>
      </c>
      <c r="K2982" s="37">
        <v>1541374</v>
      </c>
      <c r="L2982" s="37">
        <v>100235</v>
      </c>
      <c r="M2982" s="37">
        <v>90712</v>
      </c>
      <c r="N2982" s="37">
        <v>90712</v>
      </c>
      <c r="O2982" s="37">
        <v>2806976</v>
      </c>
      <c r="P2982" s="37">
        <v>13154941</v>
      </c>
      <c r="Q2982" s="37">
        <v>3613802</v>
      </c>
      <c r="R2982" s="37">
        <v>8000000</v>
      </c>
    </row>
    <row r="2983" spans="1:18" s="22" customFormat="1" ht="13.5" customHeight="1">
      <c r="A2983" s="20">
        <v>2979</v>
      </c>
      <c r="B2983" s="45" t="s">
        <v>287</v>
      </c>
      <c r="C2983" s="21" t="s">
        <v>110</v>
      </c>
      <c r="D2983" s="45" t="s">
        <v>299</v>
      </c>
      <c r="E2983" s="20">
        <v>169</v>
      </c>
      <c r="F2983" s="20">
        <v>2019</v>
      </c>
      <c r="G2983" s="20">
        <v>4</v>
      </c>
      <c r="H2983" s="20" t="s">
        <v>281</v>
      </c>
      <c r="I2983" s="20" t="s">
        <v>46</v>
      </c>
      <c r="J2983" s="20">
        <v>12</v>
      </c>
      <c r="K2983" s="37">
        <v>1879756</v>
      </c>
      <c r="L2983" s="37">
        <v>184840</v>
      </c>
      <c r="M2983" s="37">
        <v>154341</v>
      </c>
      <c r="N2983" s="37">
        <v>154341</v>
      </c>
      <c r="O2983" s="37">
        <v>2736818</v>
      </c>
      <c r="P2983" s="37">
        <v>12911391</v>
      </c>
      <c r="Q2983" s="37">
        <v>3306624</v>
      </c>
      <c r="R2983" s="37">
        <v>8000000</v>
      </c>
    </row>
    <row r="2984" spans="1:18" s="22" customFormat="1" ht="13.5" customHeight="1">
      <c r="A2984" s="20">
        <v>2980</v>
      </c>
      <c r="B2984" s="45" t="s">
        <v>287</v>
      </c>
      <c r="C2984" s="21" t="s">
        <v>110</v>
      </c>
      <c r="D2984" s="45" t="s">
        <v>299</v>
      </c>
      <c r="E2984" s="20">
        <v>169</v>
      </c>
      <c r="F2984" s="46">
        <v>2020</v>
      </c>
      <c r="G2984" s="46">
        <v>1</v>
      </c>
      <c r="H2984" s="47" t="s">
        <v>309</v>
      </c>
      <c r="I2984" s="47" t="s">
        <v>43</v>
      </c>
      <c r="J2984" s="46">
        <v>3</v>
      </c>
      <c r="K2984" s="37">
        <v>787911</v>
      </c>
      <c r="L2984" s="37">
        <v>385178</v>
      </c>
      <c r="M2984" s="37">
        <v>369572</v>
      </c>
      <c r="N2984" s="37">
        <v>369572</v>
      </c>
      <c r="O2984" s="37">
        <v>2739440</v>
      </c>
      <c r="P2984" s="37">
        <v>10576168</v>
      </c>
      <c r="Q2984" s="37">
        <v>2147506</v>
      </c>
      <c r="R2984" s="37">
        <v>8000000</v>
      </c>
    </row>
    <row r="2985" spans="1:18" s="22" customFormat="1" ht="13.5" customHeight="1">
      <c r="A2985" s="20">
        <v>2981</v>
      </c>
      <c r="B2985" s="45" t="s">
        <v>287</v>
      </c>
      <c r="C2985" s="21" t="s">
        <v>110</v>
      </c>
      <c r="D2985" s="45" t="s">
        <v>299</v>
      </c>
      <c r="E2985" s="20">
        <v>169</v>
      </c>
      <c r="F2985" s="46">
        <v>2020</v>
      </c>
      <c r="G2985" s="46">
        <v>2</v>
      </c>
      <c r="H2985" s="47" t="s">
        <v>310</v>
      </c>
      <c r="I2985" s="47" t="s">
        <v>44</v>
      </c>
      <c r="J2985" s="46">
        <v>6</v>
      </c>
      <c r="K2985" s="37">
        <v>1397125</v>
      </c>
      <c r="L2985" s="37">
        <v>215677</v>
      </c>
      <c r="M2985" s="37">
        <v>215677</v>
      </c>
      <c r="N2985" s="37">
        <v>206295</v>
      </c>
      <c r="O2985" s="37">
        <v>2687266</v>
      </c>
      <c r="P2985" s="37">
        <v>10884740</v>
      </c>
      <c r="Q2985" s="37">
        <v>2323365</v>
      </c>
      <c r="R2985" s="37">
        <v>8000000</v>
      </c>
    </row>
    <row r="2986" spans="1:18" s="22" customFormat="1" ht="13.5" customHeight="1">
      <c r="A2986" s="20">
        <v>2982</v>
      </c>
      <c r="B2986" s="45" t="s">
        <v>286</v>
      </c>
      <c r="C2986" s="44" t="s">
        <v>102</v>
      </c>
      <c r="D2986" s="45" t="s">
        <v>469</v>
      </c>
      <c r="E2986" s="20">
        <v>170</v>
      </c>
      <c r="F2986" s="20">
        <v>2015</v>
      </c>
      <c r="G2986" s="20">
        <v>1</v>
      </c>
      <c r="H2986" s="20" t="s">
        <v>202</v>
      </c>
      <c r="I2986" s="20" t="s">
        <v>44</v>
      </c>
      <c r="J2986" s="20">
        <v>3</v>
      </c>
      <c r="K2986" s="35">
        <v>145234</v>
      </c>
      <c r="L2986" s="35">
        <v>-75875</v>
      </c>
      <c r="M2986" s="35">
        <v>-75875</v>
      </c>
      <c r="N2986" s="35">
        <v>-75875</v>
      </c>
      <c r="O2986" s="35">
        <v>1196830</v>
      </c>
      <c r="P2986" s="35">
        <v>2823883</v>
      </c>
      <c r="Q2986" s="35">
        <v>653201</v>
      </c>
      <c r="R2986" s="35">
        <v>215705</v>
      </c>
    </row>
    <row r="2987" spans="1:18" s="22" customFormat="1" ht="13.5" customHeight="1">
      <c r="A2987" s="20">
        <v>2983</v>
      </c>
      <c r="B2987" s="45" t="s">
        <v>286</v>
      </c>
      <c r="C2987" s="44" t="s">
        <v>102</v>
      </c>
      <c r="D2987" s="45" t="s">
        <v>469</v>
      </c>
      <c r="E2987" s="20">
        <v>170</v>
      </c>
      <c r="F2987" s="20">
        <v>2015</v>
      </c>
      <c r="G2987" s="20">
        <v>2</v>
      </c>
      <c r="H2987" s="20" t="s">
        <v>203</v>
      </c>
      <c r="I2987" s="20" t="s">
        <v>51</v>
      </c>
      <c r="J2987" s="20">
        <v>6</v>
      </c>
      <c r="K2987" s="35">
        <v>1140355</v>
      </c>
      <c r="L2987" s="35">
        <v>273840</v>
      </c>
      <c r="M2987" s="35">
        <v>191512</v>
      </c>
      <c r="N2987" s="35">
        <v>191512</v>
      </c>
      <c r="O2987" s="35">
        <v>1172790</v>
      </c>
      <c r="P2987" s="35">
        <v>3305874</v>
      </c>
      <c r="Q2987" s="35">
        <v>954087</v>
      </c>
      <c r="R2987" s="35">
        <v>215705</v>
      </c>
    </row>
    <row r="2988" spans="1:18" s="22" customFormat="1" ht="13.5" customHeight="1">
      <c r="A2988" s="20">
        <v>2984</v>
      </c>
      <c r="B2988" s="45" t="s">
        <v>286</v>
      </c>
      <c r="C2988" s="44" t="s">
        <v>102</v>
      </c>
      <c r="D2988" s="45" t="s">
        <v>469</v>
      </c>
      <c r="E2988" s="20">
        <v>170</v>
      </c>
      <c r="F2988" s="20">
        <v>2015</v>
      </c>
      <c r="G2988" s="20">
        <v>3</v>
      </c>
      <c r="H2988" s="20" t="s">
        <v>204</v>
      </c>
      <c r="I2988" s="20" t="s">
        <v>46</v>
      </c>
      <c r="J2988" s="20">
        <v>9</v>
      </c>
      <c r="K2988" s="35">
        <v>1379187</v>
      </c>
      <c r="L2988" s="35">
        <v>189859</v>
      </c>
      <c r="M2988" s="35">
        <v>132690</v>
      </c>
      <c r="N2988" s="35">
        <v>132690</v>
      </c>
      <c r="O2988" s="35">
        <v>1173385</v>
      </c>
      <c r="P2988" s="35">
        <v>3078228</v>
      </c>
      <c r="Q2988" s="35">
        <v>785263</v>
      </c>
      <c r="R2988" s="35">
        <v>215705</v>
      </c>
    </row>
    <row r="2989" spans="1:18" s="22" customFormat="1" ht="13.5" customHeight="1">
      <c r="A2989" s="20">
        <v>2985</v>
      </c>
      <c r="B2989" s="45" t="s">
        <v>286</v>
      </c>
      <c r="C2989" s="44" t="s">
        <v>102</v>
      </c>
      <c r="D2989" s="45" t="s">
        <v>469</v>
      </c>
      <c r="E2989" s="20">
        <v>170</v>
      </c>
      <c r="F2989" s="20">
        <v>2015</v>
      </c>
      <c r="G2989" s="20">
        <v>4</v>
      </c>
      <c r="H2989" s="20" t="s">
        <v>205</v>
      </c>
      <c r="I2989" s="20" t="s">
        <v>43</v>
      </c>
      <c r="J2989" s="20">
        <v>12</v>
      </c>
      <c r="K2989" s="35">
        <v>1728123</v>
      </c>
      <c r="L2989" s="35">
        <v>199200</v>
      </c>
      <c r="M2989" s="35">
        <v>136394</v>
      </c>
      <c r="N2989" s="35">
        <v>164525</v>
      </c>
      <c r="O2989" s="35">
        <v>1220385</v>
      </c>
      <c r="P2989" s="35">
        <v>2845573</v>
      </c>
      <c r="Q2989" s="35">
        <v>573860</v>
      </c>
      <c r="R2989" s="35">
        <v>215705</v>
      </c>
    </row>
    <row r="2990" spans="1:18" s="22" customFormat="1" ht="13.5" customHeight="1">
      <c r="A2990" s="20">
        <v>2986</v>
      </c>
      <c r="B2990" s="45" t="s">
        <v>286</v>
      </c>
      <c r="C2990" s="44" t="s">
        <v>102</v>
      </c>
      <c r="D2990" s="45" t="s">
        <v>469</v>
      </c>
      <c r="E2990" s="20">
        <v>170</v>
      </c>
      <c r="F2990" s="20">
        <v>2016</v>
      </c>
      <c r="G2990" s="20">
        <v>1</v>
      </c>
      <c r="H2990" s="20" t="s">
        <v>206</v>
      </c>
      <c r="I2990" s="20" t="s">
        <v>44</v>
      </c>
      <c r="J2990" s="20">
        <v>3</v>
      </c>
      <c r="K2990" s="35">
        <v>110320</v>
      </c>
      <c r="L2990" s="35">
        <v>-92911</v>
      </c>
      <c r="M2990" s="35">
        <v>-92911</v>
      </c>
      <c r="N2990" s="35">
        <v>-92911</v>
      </c>
      <c r="O2990" s="35">
        <v>1342857</v>
      </c>
      <c r="P2990" s="35">
        <v>3016525</v>
      </c>
      <c r="Q2990" s="35">
        <v>749631</v>
      </c>
      <c r="R2990" s="35">
        <v>215705</v>
      </c>
    </row>
    <row r="2991" spans="1:18" s="22" customFormat="1" ht="13.5" customHeight="1">
      <c r="A2991" s="20">
        <v>2987</v>
      </c>
      <c r="B2991" s="45" t="s">
        <v>286</v>
      </c>
      <c r="C2991" s="44" t="s">
        <v>102</v>
      </c>
      <c r="D2991" s="45" t="s">
        <v>469</v>
      </c>
      <c r="E2991" s="20">
        <v>170</v>
      </c>
      <c r="F2991" s="20">
        <v>2016</v>
      </c>
      <c r="G2991" s="20">
        <v>2</v>
      </c>
      <c r="H2991" s="20" t="s">
        <v>207</v>
      </c>
      <c r="I2991" s="20" t="s">
        <v>51</v>
      </c>
      <c r="J2991" s="20">
        <v>6</v>
      </c>
      <c r="K2991" s="35">
        <v>1273637</v>
      </c>
      <c r="L2991" s="35">
        <v>333647</v>
      </c>
      <c r="M2991" s="35">
        <v>232719</v>
      </c>
      <c r="N2991" s="35">
        <v>232719</v>
      </c>
      <c r="O2991" s="35">
        <v>1319860</v>
      </c>
      <c r="P2991" s="35">
        <v>3871966</v>
      </c>
      <c r="Q2991" s="35">
        <v>1301012</v>
      </c>
      <c r="R2991" s="35">
        <v>215705</v>
      </c>
    </row>
    <row r="2992" spans="1:18" s="22" customFormat="1" ht="13.5" customHeight="1">
      <c r="A2992" s="20">
        <v>2988</v>
      </c>
      <c r="B2992" s="45" t="s">
        <v>286</v>
      </c>
      <c r="C2992" s="44" t="s">
        <v>102</v>
      </c>
      <c r="D2992" s="45" t="s">
        <v>469</v>
      </c>
      <c r="E2992" s="20">
        <v>170</v>
      </c>
      <c r="F2992" s="20">
        <v>2016</v>
      </c>
      <c r="G2992" s="20">
        <v>3</v>
      </c>
      <c r="H2992" s="20" t="s">
        <v>208</v>
      </c>
      <c r="I2992" s="20" t="s">
        <v>46</v>
      </c>
      <c r="J2992" s="20">
        <v>9</v>
      </c>
      <c r="K2992" s="35">
        <v>1505386</v>
      </c>
      <c r="L2992" s="35">
        <v>258181</v>
      </c>
      <c r="M2992" s="35">
        <v>176286</v>
      </c>
      <c r="N2992" s="35">
        <v>176286</v>
      </c>
      <c r="O2992" s="35">
        <v>1295234</v>
      </c>
      <c r="P2992" s="35">
        <v>3669581</v>
      </c>
      <c r="Q2992" s="35">
        <v>1155061</v>
      </c>
      <c r="R2992" s="35">
        <v>215705</v>
      </c>
    </row>
    <row r="2993" spans="1:18" s="22" customFormat="1" ht="13.5" customHeight="1">
      <c r="A2993" s="20">
        <v>2989</v>
      </c>
      <c r="B2993" s="45" t="s">
        <v>286</v>
      </c>
      <c r="C2993" s="44" t="s">
        <v>102</v>
      </c>
      <c r="D2993" s="45" t="s">
        <v>469</v>
      </c>
      <c r="E2993" s="20">
        <v>170</v>
      </c>
      <c r="F2993" s="20">
        <v>2016</v>
      </c>
      <c r="G2993" s="20">
        <v>4</v>
      </c>
      <c r="H2993" s="20" t="s">
        <v>209</v>
      </c>
      <c r="I2993" s="20" t="s">
        <v>43</v>
      </c>
      <c r="J2993" s="20">
        <v>12</v>
      </c>
      <c r="K2993" s="35">
        <v>1471938</v>
      </c>
      <c r="L2993" s="35">
        <v>70207</v>
      </c>
      <c r="M2993" s="35">
        <v>73276</v>
      </c>
      <c r="N2993" s="35">
        <v>174374</v>
      </c>
      <c r="O2993" s="35">
        <v>1365108</v>
      </c>
      <c r="P2993" s="35">
        <v>3116664</v>
      </c>
      <c r="Q2993" s="35">
        <v>756859</v>
      </c>
      <c r="R2993" s="35">
        <v>215705</v>
      </c>
    </row>
    <row r="2994" spans="1:18" s="22" customFormat="1" ht="13.5" customHeight="1">
      <c r="A2994" s="20">
        <v>2990</v>
      </c>
      <c r="B2994" s="45" t="s">
        <v>286</v>
      </c>
      <c r="C2994" s="44" t="s">
        <v>102</v>
      </c>
      <c r="D2994" s="45" t="s">
        <v>469</v>
      </c>
      <c r="E2994" s="20">
        <v>170</v>
      </c>
      <c r="F2994" s="20">
        <v>2017</v>
      </c>
      <c r="G2994" s="20">
        <v>1</v>
      </c>
      <c r="H2994" s="20" t="s">
        <v>210</v>
      </c>
      <c r="I2994" s="20" t="s">
        <v>44</v>
      </c>
      <c r="J2994" s="20">
        <v>3</v>
      </c>
      <c r="K2994" s="35">
        <v>132236</v>
      </c>
      <c r="L2994" s="35">
        <v>-89185</v>
      </c>
      <c r="M2994" s="35">
        <v>-89185</v>
      </c>
      <c r="N2994" s="35">
        <v>-89185</v>
      </c>
      <c r="O2994" s="35">
        <v>1086052</v>
      </c>
      <c r="P2994" s="35">
        <v>3194945</v>
      </c>
      <c r="Q2994" s="35">
        <v>811985</v>
      </c>
      <c r="R2994" s="35">
        <v>215705</v>
      </c>
    </row>
    <row r="2995" spans="1:18" s="22" customFormat="1" ht="13.5" customHeight="1">
      <c r="A2995" s="20">
        <v>2991</v>
      </c>
      <c r="B2995" s="45" t="s">
        <v>286</v>
      </c>
      <c r="C2995" s="44" t="s">
        <v>102</v>
      </c>
      <c r="D2995" s="45" t="s">
        <v>469</v>
      </c>
      <c r="E2995" s="20">
        <v>170</v>
      </c>
      <c r="F2995" s="20">
        <v>2017</v>
      </c>
      <c r="G2995" s="20">
        <v>2</v>
      </c>
      <c r="H2995" s="20" t="s">
        <v>212</v>
      </c>
      <c r="I2995" s="20" t="s">
        <v>51</v>
      </c>
      <c r="J2995" s="20">
        <v>6</v>
      </c>
      <c r="K2995" s="35">
        <v>1402436</v>
      </c>
      <c r="L2995" s="35">
        <v>382858</v>
      </c>
      <c r="M2995" s="35">
        <v>270436</v>
      </c>
      <c r="N2995" s="35">
        <v>270436</v>
      </c>
      <c r="O2995" s="35">
        <v>1063681</v>
      </c>
      <c r="P2995" s="35">
        <v>3400233</v>
      </c>
      <c r="Q2995" s="35">
        <v>696905</v>
      </c>
      <c r="R2995" s="35">
        <v>215705</v>
      </c>
    </row>
    <row r="2996" spans="1:18" s="22" customFormat="1" ht="13.5" customHeight="1">
      <c r="A2996" s="20">
        <v>2992</v>
      </c>
      <c r="B2996" s="45" t="s">
        <v>286</v>
      </c>
      <c r="C2996" s="44" t="s">
        <v>102</v>
      </c>
      <c r="D2996" s="45" t="s">
        <v>469</v>
      </c>
      <c r="E2996" s="20">
        <v>170</v>
      </c>
      <c r="F2996" s="20">
        <v>2017</v>
      </c>
      <c r="G2996" s="20">
        <v>3</v>
      </c>
      <c r="H2996" s="20" t="s">
        <v>213</v>
      </c>
      <c r="I2996" s="20" t="s">
        <v>46</v>
      </c>
      <c r="J2996" s="20">
        <v>9</v>
      </c>
      <c r="K2996" s="35">
        <v>1715007</v>
      </c>
      <c r="L2996" s="35">
        <v>361117</v>
      </c>
      <c r="M2996" s="35">
        <v>217542</v>
      </c>
      <c r="N2996" s="35">
        <v>217542</v>
      </c>
      <c r="O2996" s="35">
        <v>1051999</v>
      </c>
      <c r="P2996" s="35">
        <v>3492765</v>
      </c>
      <c r="Q2996" s="35">
        <v>846219</v>
      </c>
      <c r="R2996" s="35">
        <v>215705</v>
      </c>
    </row>
    <row r="2997" spans="1:18" s="22" customFormat="1" ht="13.5" customHeight="1">
      <c r="A2997" s="20">
        <v>2993</v>
      </c>
      <c r="B2997" s="45" t="s">
        <v>286</v>
      </c>
      <c r="C2997" s="44" t="s">
        <v>102</v>
      </c>
      <c r="D2997" s="45" t="s">
        <v>469</v>
      </c>
      <c r="E2997" s="20">
        <v>170</v>
      </c>
      <c r="F2997" s="20">
        <v>2017</v>
      </c>
      <c r="G2997" s="20">
        <v>4</v>
      </c>
      <c r="H2997" s="20" t="s">
        <v>211</v>
      </c>
      <c r="I2997" s="20" t="s">
        <v>43</v>
      </c>
      <c r="J2997" s="20">
        <v>12</v>
      </c>
      <c r="K2997" s="35">
        <v>1608370</v>
      </c>
      <c r="L2997" s="35">
        <v>164941</v>
      </c>
      <c r="M2997" s="35">
        <v>118418</v>
      </c>
      <c r="N2997" s="35">
        <v>133910</v>
      </c>
      <c r="O2997" s="35">
        <v>1110875</v>
      </c>
      <c r="P2997" s="35">
        <v>3518499</v>
      </c>
      <c r="Q2997" s="35">
        <v>1046354</v>
      </c>
      <c r="R2997" s="35">
        <v>215705</v>
      </c>
    </row>
    <row r="2998" spans="1:18" s="22" customFormat="1" ht="13.5" customHeight="1">
      <c r="A2998" s="20">
        <v>2994</v>
      </c>
      <c r="B2998" s="45" t="s">
        <v>286</v>
      </c>
      <c r="C2998" s="21" t="s">
        <v>102</v>
      </c>
      <c r="D2998" s="45" t="s">
        <v>469</v>
      </c>
      <c r="E2998" s="20">
        <v>170</v>
      </c>
      <c r="F2998" s="20">
        <v>2018</v>
      </c>
      <c r="G2998" s="20">
        <v>1</v>
      </c>
      <c r="H2998" s="20" t="s">
        <v>257</v>
      </c>
      <c r="I2998" s="20" t="s">
        <v>44</v>
      </c>
      <c r="J2998" s="20">
        <v>3</v>
      </c>
      <c r="K2998" s="37">
        <v>375298</v>
      </c>
      <c r="L2998" s="37">
        <v>-41485</v>
      </c>
      <c r="M2998" s="37">
        <v>-41485</v>
      </c>
      <c r="N2998" s="37">
        <v>-41485</v>
      </c>
      <c r="O2998" s="37">
        <v>1175129</v>
      </c>
      <c r="P2998" s="37">
        <v>3183854</v>
      </c>
      <c r="Q2998" s="37">
        <v>797588</v>
      </c>
      <c r="R2998" s="37">
        <v>215705</v>
      </c>
    </row>
    <row r="2999" spans="1:18" s="22" customFormat="1" ht="13.5" customHeight="1">
      <c r="A2999" s="20">
        <v>2995</v>
      </c>
      <c r="B2999" s="45" t="s">
        <v>286</v>
      </c>
      <c r="C2999" s="21" t="s">
        <v>102</v>
      </c>
      <c r="D2999" s="45" t="s">
        <v>469</v>
      </c>
      <c r="E2999" s="20">
        <v>170</v>
      </c>
      <c r="F2999" s="20">
        <v>2018</v>
      </c>
      <c r="G2999" s="20">
        <v>2</v>
      </c>
      <c r="H2999" s="20" t="s">
        <v>264</v>
      </c>
      <c r="I2999" s="20" t="s">
        <v>51</v>
      </c>
      <c r="J2999" s="20">
        <v>6</v>
      </c>
      <c r="K2999" s="37">
        <v>1385830</v>
      </c>
      <c r="L2999" s="37">
        <v>470246</v>
      </c>
      <c r="M2999" s="37">
        <v>351098</v>
      </c>
      <c r="N2999" s="37">
        <v>351098</v>
      </c>
      <c r="O2999" s="37">
        <v>1155607</v>
      </c>
      <c r="P2999" s="37">
        <v>3951506</v>
      </c>
      <c r="Q2999" s="37">
        <v>1135953</v>
      </c>
      <c r="R2999" s="37">
        <v>215705</v>
      </c>
    </row>
    <row r="3000" spans="1:18" s="22" customFormat="1" ht="13.5" customHeight="1">
      <c r="A3000" s="20">
        <v>2996</v>
      </c>
      <c r="B3000" s="45" t="s">
        <v>286</v>
      </c>
      <c r="C3000" s="21" t="s">
        <v>102</v>
      </c>
      <c r="D3000" s="45" t="s">
        <v>469</v>
      </c>
      <c r="E3000" s="20">
        <v>170</v>
      </c>
      <c r="F3000" s="20">
        <v>2018</v>
      </c>
      <c r="G3000" s="20">
        <v>3</v>
      </c>
      <c r="H3000" s="20" t="s">
        <v>256</v>
      </c>
      <c r="I3000" s="20" t="s">
        <v>46</v>
      </c>
      <c r="J3000" s="20">
        <v>9</v>
      </c>
      <c r="K3000" s="37">
        <v>2201682</v>
      </c>
      <c r="L3000" s="37">
        <v>375868</v>
      </c>
      <c r="M3000" s="37">
        <v>263108</v>
      </c>
      <c r="N3000" s="37">
        <v>263108</v>
      </c>
      <c r="O3000" s="37">
        <v>1135286</v>
      </c>
      <c r="P3000" s="37">
        <v>3496541</v>
      </c>
      <c r="Q3000" s="37">
        <v>733341</v>
      </c>
      <c r="R3000" s="37">
        <v>215705</v>
      </c>
    </row>
    <row r="3001" spans="1:18" s="22" customFormat="1" ht="13.5" customHeight="1">
      <c r="A3001" s="20">
        <v>2997</v>
      </c>
      <c r="B3001" s="45" t="s">
        <v>286</v>
      </c>
      <c r="C3001" s="21" t="s">
        <v>102</v>
      </c>
      <c r="D3001" s="45" t="s">
        <v>469</v>
      </c>
      <c r="E3001" s="20">
        <v>170</v>
      </c>
      <c r="F3001" s="20">
        <v>2019</v>
      </c>
      <c r="G3001" s="20">
        <v>1</v>
      </c>
      <c r="H3001" s="20" t="s">
        <v>277</v>
      </c>
      <c r="I3001" s="20" t="s">
        <v>44</v>
      </c>
      <c r="J3001" s="20">
        <v>3</v>
      </c>
      <c r="K3001" s="37">
        <v>95939</v>
      </c>
      <c r="L3001" s="37">
        <v>-144473</v>
      </c>
      <c r="M3001" s="37">
        <v>-144473</v>
      </c>
      <c r="N3001" s="37">
        <v>-144473</v>
      </c>
      <c r="O3001" s="37">
        <v>1118655</v>
      </c>
      <c r="P3001" s="37">
        <v>3098067</v>
      </c>
      <c r="Q3001" s="37">
        <v>633446</v>
      </c>
      <c r="R3001" s="37">
        <v>215705</v>
      </c>
    </row>
    <row r="3002" spans="1:18" s="22" customFormat="1" ht="13.5" customHeight="1">
      <c r="A3002" s="20">
        <v>2998</v>
      </c>
      <c r="B3002" s="45" t="s">
        <v>286</v>
      </c>
      <c r="C3002" s="21" t="s">
        <v>102</v>
      </c>
      <c r="D3002" s="45" t="s">
        <v>469</v>
      </c>
      <c r="E3002" s="20">
        <v>170</v>
      </c>
      <c r="F3002" s="20">
        <v>2019</v>
      </c>
      <c r="G3002" s="20">
        <v>2</v>
      </c>
      <c r="H3002" s="20" t="s">
        <v>278</v>
      </c>
      <c r="I3002" s="20" t="s">
        <v>51</v>
      </c>
      <c r="J3002" s="20">
        <v>6</v>
      </c>
      <c r="K3002" s="37">
        <v>1656613</v>
      </c>
      <c r="L3002" s="37">
        <v>435296</v>
      </c>
      <c r="M3002" s="37">
        <v>317646</v>
      </c>
      <c r="N3002" s="37">
        <v>317646</v>
      </c>
      <c r="O3002" s="37">
        <v>1186511</v>
      </c>
      <c r="P3002" s="37">
        <v>4053330</v>
      </c>
      <c r="Q3002" s="37">
        <v>1191302</v>
      </c>
      <c r="R3002" s="37">
        <v>215705</v>
      </c>
    </row>
    <row r="3003" spans="1:18" s="22" customFormat="1" ht="13.5" customHeight="1">
      <c r="A3003" s="20">
        <v>2999</v>
      </c>
      <c r="B3003" s="45" t="s">
        <v>286</v>
      </c>
      <c r="C3003" s="21" t="s">
        <v>102</v>
      </c>
      <c r="D3003" s="45" t="s">
        <v>469</v>
      </c>
      <c r="E3003" s="20">
        <v>170</v>
      </c>
      <c r="F3003" s="20">
        <v>2019</v>
      </c>
      <c r="G3003" s="20">
        <v>3</v>
      </c>
      <c r="H3003" s="20" t="s">
        <v>279</v>
      </c>
      <c r="I3003" s="20" t="s">
        <v>46</v>
      </c>
      <c r="J3003" s="20">
        <v>9</v>
      </c>
      <c r="K3003" s="37">
        <v>1871997</v>
      </c>
      <c r="L3003" s="37">
        <v>298591</v>
      </c>
      <c r="M3003" s="37">
        <v>211376</v>
      </c>
      <c r="N3003" s="37">
        <v>211376</v>
      </c>
      <c r="O3003" s="37">
        <v>1148088</v>
      </c>
      <c r="P3003" s="37">
        <v>3569557</v>
      </c>
      <c r="Q3003" s="37">
        <v>813799</v>
      </c>
      <c r="R3003" s="37">
        <v>215705</v>
      </c>
    </row>
    <row r="3004" spans="1:18" s="22" customFormat="1" ht="13.5" customHeight="1">
      <c r="A3004" s="20">
        <v>3000</v>
      </c>
      <c r="B3004" s="45" t="s">
        <v>286</v>
      </c>
      <c r="C3004" s="21" t="s">
        <v>102</v>
      </c>
      <c r="D3004" s="45" t="s">
        <v>469</v>
      </c>
      <c r="E3004" s="20">
        <v>170</v>
      </c>
      <c r="F3004" s="20">
        <v>2019</v>
      </c>
      <c r="G3004" s="20">
        <v>4</v>
      </c>
      <c r="H3004" s="20" t="s">
        <v>281</v>
      </c>
      <c r="I3004" s="20" t="s">
        <v>43</v>
      </c>
      <c r="J3004" s="20">
        <v>12</v>
      </c>
      <c r="K3004" s="37">
        <v>2315705</v>
      </c>
      <c r="L3004" s="37">
        <v>165534</v>
      </c>
      <c r="M3004" s="37">
        <v>109003</v>
      </c>
      <c r="N3004" s="37">
        <v>109003</v>
      </c>
      <c r="O3004" s="37">
        <v>1261039</v>
      </c>
      <c r="P3004" s="37">
        <v>3484700</v>
      </c>
      <c r="Q3004" s="37">
        <v>875605</v>
      </c>
      <c r="R3004" s="37">
        <v>215705</v>
      </c>
    </row>
    <row r="3005" spans="1:18" s="22" customFormat="1" ht="13.5" customHeight="1">
      <c r="A3005" s="20">
        <v>3001</v>
      </c>
      <c r="B3005" s="45" t="s">
        <v>286</v>
      </c>
      <c r="C3005" s="21" t="s">
        <v>102</v>
      </c>
      <c r="D3005" s="45" t="s">
        <v>469</v>
      </c>
      <c r="E3005" s="20">
        <v>170</v>
      </c>
      <c r="F3005" s="46">
        <v>2020</v>
      </c>
      <c r="G3005" s="46">
        <v>2</v>
      </c>
      <c r="H3005" s="47" t="s">
        <v>310</v>
      </c>
      <c r="I3005" s="47" t="s">
        <v>51</v>
      </c>
      <c r="J3005" s="46">
        <v>6</v>
      </c>
      <c r="K3005" s="37">
        <v>293621</v>
      </c>
      <c r="L3005" s="37">
        <v>-92945</v>
      </c>
      <c r="M3005" s="37">
        <v>-92945</v>
      </c>
      <c r="N3005" s="37"/>
      <c r="O3005" s="37">
        <v>1094678</v>
      </c>
      <c r="P3005" s="37">
        <v>3283912</v>
      </c>
      <c r="Q3005" s="37">
        <v>705289</v>
      </c>
      <c r="R3005" s="37">
        <v>431410</v>
      </c>
    </row>
    <row r="3006" spans="1:18" s="22" customFormat="1" ht="13.5" customHeight="1">
      <c r="A3006" s="20">
        <v>3002</v>
      </c>
      <c r="B3006" s="45" t="s">
        <v>286</v>
      </c>
      <c r="C3006" s="21" t="s">
        <v>102</v>
      </c>
      <c r="D3006" s="45" t="s">
        <v>469</v>
      </c>
      <c r="E3006" s="20">
        <v>170</v>
      </c>
      <c r="F3006" s="46">
        <v>2020</v>
      </c>
      <c r="G3006" s="46">
        <v>4</v>
      </c>
      <c r="H3006" s="47" t="s">
        <v>312</v>
      </c>
      <c r="I3006" s="47" t="s">
        <v>43</v>
      </c>
      <c r="J3006" s="46">
        <v>12</v>
      </c>
      <c r="K3006" s="37">
        <v>2065606</v>
      </c>
      <c r="L3006" s="37">
        <v>199396</v>
      </c>
      <c r="M3006" s="37">
        <v>145129</v>
      </c>
      <c r="N3006" s="37"/>
      <c r="O3006" s="37">
        <v>1170281</v>
      </c>
      <c r="P3006" s="37">
        <v>3435561</v>
      </c>
      <c r="Q3006" s="37">
        <v>746050</v>
      </c>
      <c r="R3006" s="37">
        <v>215705</v>
      </c>
    </row>
    <row r="3007" spans="1:18" s="22" customFormat="1" ht="13.5" customHeight="1">
      <c r="A3007" s="20">
        <v>3003</v>
      </c>
      <c r="B3007" s="45" t="s">
        <v>292</v>
      </c>
      <c r="C3007" s="44" t="s">
        <v>103</v>
      </c>
      <c r="D3007" s="45" t="s">
        <v>470</v>
      </c>
      <c r="E3007" s="20">
        <v>171</v>
      </c>
      <c r="F3007" s="20">
        <v>2015</v>
      </c>
      <c r="G3007" s="20">
        <v>1</v>
      </c>
      <c r="H3007" s="20" t="s">
        <v>202</v>
      </c>
      <c r="I3007" s="20" t="s">
        <v>46</v>
      </c>
      <c r="J3007" s="20">
        <v>3</v>
      </c>
      <c r="K3007" s="35">
        <v>4511617</v>
      </c>
      <c r="L3007" s="35">
        <v>164502</v>
      </c>
      <c r="M3007" s="35">
        <v>108179</v>
      </c>
      <c r="N3007" s="35">
        <v>120287</v>
      </c>
      <c r="O3007" s="35">
        <v>4404094</v>
      </c>
      <c r="P3007" s="35">
        <v>12713385</v>
      </c>
      <c r="Q3007" s="35">
        <v>8954897</v>
      </c>
      <c r="R3007" s="35">
        <v>491400</v>
      </c>
    </row>
    <row r="3008" spans="1:18" s="22" customFormat="1" ht="13.5" customHeight="1">
      <c r="A3008" s="20">
        <v>3004</v>
      </c>
      <c r="B3008" s="45" t="s">
        <v>292</v>
      </c>
      <c r="C3008" s="44" t="s">
        <v>103</v>
      </c>
      <c r="D3008" s="45" t="s">
        <v>470</v>
      </c>
      <c r="E3008" s="20">
        <v>171</v>
      </c>
      <c r="F3008" s="20">
        <v>2015</v>
      </c>
      <c r="G3008" s="20">
        <v>2</v>
      </c>
      <c r="H3008" s="20" t="s">
        <v>203</v>
      </c>
      <c r="I3008" s="20" t="s">
        <v>43</v>
      </c>
      <c r="J3008" s="20">
        <v>6</v>
      </c>
      <c r="K3008" s="35">
        <v>9321884</v>
      </c>
      <c r="L3008" s="35">
        <v>547535</v>
      </c>
      <c r="M3008" s="35">
        <v>341121</v>
      </c>
      <c r="N3008" s="35"/>
      <c r="O3008" s="35">
        <v>3878751</v>
      </c>
      <c r="P3008" s="35">
        <v>12344330</v>
      </c>
      <c r="Q3008" s="35">
        <v>9015871</v>
      </c>
      <c r="R3008" s="35">
        <v>491400</v>
      </c>
    </row>
    <row r="3009" spans="1:18" s="22" customFormat="1" ht="13.5" customHeight="1">
      <c r="A3009" s="20">
        <v>3005</v>
      </c>
      <c r="B3009" s="45" t="s">
        <v>292</v>
      </c>
      <c r="C3009" s="44" t="s">
        <v>103</v>
      </c>
      <c r="D3009" s="45" t="s">
        <v>470</v>
      </c>
      <c r="E3009" s="20">
        <v>171</v>
      </c>
      <c r="F3009" s="20">
        <v>2015</v>
      </c>
      <c r="G3009" s="20">
        <v>3</v>
      </c>
      <c r="H3009" s="20" t="s">
        <v>204</v>
      </c>
      <c r="I3009" s="20" t="s">
        <v>44</v>
      </c>
      <c r="J3009" s="20">
        <v>9</v>
      </c>
      <c r="K3009" s="35">
        <v>13842239</v>
      </c>
      <c r="L3009" s="35">
        <v>521944</v>
      </c>
      <c r="M3009" s="35">
        <v>335329</v>
      </c>
      <c r="N3009" s="35"/>
      <c r="O3009" s="35">
        <v>5409858</v>
      </c>
      <c r="P3009" s="35">
        <v>13522288</v>
      </c>
      <c r="Q3009" s="35">
        <v>9627771</v>
      </c>
      <c r="R3009" s="35">
        <v>491400</v>
      </c>
    </row>
    <row r="3010" spans="1:18" s="22" customFormat="1" ht="13.5" customHeight="1">
      <c r="A3010" s="20">
        <v>3006</v>
      </c>
      <c r="B3010" s="45" t="s">
        <v>292</v>
      </c>
      <c r="C3010" s="44" t="s">
        <v>103</v>
      </c>
      <c r="D3010" s="45" t="s">
        <v>470</v>
      </c>
      <c r="E3010" s="20">
        <v>171</v>
      </c>
      <c r="F3010" s="20">
        <v>2015</v>
      </c>
      <c r="G3010" s="20">
        <v>4</v>
      </c>
      <c r="H3010" s="20" t="s">
        <v>205</v>
      </c>
      <c r="I3010" s="20" t="s">
        <v>51</v>
      </c>
      <c r="J3010" s="20">
        <v>12</v>
      </c>
      <c r="K3010" s="35">
        <v>16853042</v>
      </c>
      <c r="L3010" s="35">
        <v>213097</v>
      </c>
      <c r="M3010" s="35">
        <v>-71981</v>
      </c>
      <c r="N3010" s="35">
        <v>227260</v>
      </c>
      <c r="O3010" s="35">
        <v>4512483</v>
      </c>
      <c r="P3010" s="35">
        <v>12849555</v>
      </c>
      <c r="Q3010" s="35">
        <v>9536165</v>
      </c>
      <c r="R3010" s="35">
        <v>491400</v>
      </c>
    </row>
    <row r="3011" spans="1:18" s="22" customFormat="1" ht="13.5" customHeight="1">
      <c r="A3011" s="20">
        <v>3007</v>
      </c>
      <c r="B3011" s="45" t="s">
        <v>292</v>
      </c>
      <c r="C3011" s="44" t="s">
        <v>103</v>
      </c>
      <c r="D3011" s="45" t="s">
        <v>470</v>
      </c>
      <c r="E3011" s="20">
        <v>171</v>
      </c>
      <c r="F3011" s="20">
        <v>2016</v>
      </c>
      <c r="G3011" s="20">
        <v>1</v>
      </c>
      <c r="H3011" s="20" t="s">
        <v>206</v>
      </c>
      <c r="I3011" s="20" t="s">
        <v>46</v>
      </c>
      <c r="J3011" s="20">
        <v>3</v>
      </c>
      <c r="K3011" s="35">
        <v>5287262</v>
      </c>
      <c r="L3011" s="35">
        <v>150809</v>
      </c>
      <c r="M3011" s="35">
        <v>83581</v>
      </c>
      <c r="N3011" s="35">
        <v>98685</v>
      </c>
      <c r="O3011" s="35">
        <v>3778738</v>
      </c>
      <c r="P3011" s="35">
        <v>12638881</v>
      </c>
      <c r="Q3011" s="35">
        <v>9031738</v>
      </c>
      <c r="R3011" s="35">
        <v>491400</v>
      </c>
    </row>
    <row r="3012" spans="1:18" s="22" customFormat="1" ht="13.5" customHeight="1">
      <c r="A3012" s="20">
        <v>3008</v>
      </c>
      <c r="B3012" s="45" t="s">
        <v>292</v>
      </c>
      <c r="C3012" s="44" t="s">
        <v>103</v>
      </c>
      <c r="D3012" s="45" t="s">
        <v>470</v>
      </c>
      <c r="E3012" s="20">
        <v>171</v>
      </c>
      <c r="F3012" s="20">
        <v>2016</v>
      </c>
      <c r="G3012" s="20">
        <v>2</v>
      </c>
      <c r="H3012" s="20" t="s">
        <v>207</v>
      </c>
      <c r="I3012" s="20" t="s">
        <v>43</v>
      </c>
      <c r="J3012" s="20">
        <v>6</v>
      </c>
      <c r="K3012" s="35">
        <v>8047622</v>
      </c>
      <c r="L3012" s="35">
        <v>37739</v>
      </c>
      <c r="M3012" s="35">
        <v>-49607</v>
      </c>
      <c r="N3012" s="35"/>
      <c r="O3012" s="35">
        <v>4380018</v>
      </c>
      <c r="P3012" s="35">
        <v>12064753</v>
      </c>
      <c r="Q3012" s="35">
        <v>8652977</v>
      </c>
      <c r="R3012" s="35">
        <v>491400</v>
      </c>
    </row>
    <row r="3013" spans="1:18" s="22" customFormat="1" ht="13.5" customHeight="1">
      <c r="A3013" s="20">
        <v>3009</v>
      </c>
      <c r="B3013" s="45" t="s">
        <v>292</v>
      </c>
      <c r="C3013" s="44" t="s">
        <v>103</v>
      </c>
      <c r="D3013" s="45" t="s">
        <v>470</v>
      </c>
      <c r="E3013" s="20">
        <v>171</v>
      </c>
      <c r="F3013" s="20">
        <v>2016</v>
      </c>
      <c r="G3013" s="20">
        <v>3</v>
      </c>
      <c r="H3013" s="20" t="s">
        <v>208</v>
      </c>
      <c r="I3013" s="20" t="s">
        <v>44</v>
      </c>
      <c r="J3013" s="20">
        <v>9</v>
      </c>
      <c r="K3013" s="35">
        <v>10991947</v>
      </c>
      <c r="L3013" s="35">
        <v>-49144</v>
      </c>
      <c r="M3013" s="35">
        <v>-159029</v>
      </c>
      <c r="N3013" s="35"/>
      <c r="O3013" s="35">
        <v>4718221</v>
      </c>
      <c r="P3013" s="35">
        <v>12511767</v>
      </c>
      <c r="Q3013" s="35">
        <v>8778726</v>
      </c>
      <c r="R3013" s="35">
        <v>491400</v>
      </c>
    </row>
    <row r="3014" spans="1:18" s="22" customFormat="1" ht="13.5" customHeight="1">
      <c r="A3014" s="20">
        <v>3010</v>
      </c>
      <c r="B3014" s="45" t="s">
        <v>292</v>
      </c>
      <c r="C3014" s="44" t="s">
        <v>103</v>
      </c>
      <c r="D3014" s="45" t="s">
        <v>470</v>
      </c>
      <c r="E3014" s="20">
        <v>171</v>
      </c>
      <c r="F3014" s="20">
        <v>2016</v>
      </c>
      <c r="G3014" s="20">
        <v>4</v>
      </c>
      <c r="H3014" s="20" t="s">
        <v>209</v>
      </c>
      <c r="I3014" s="20" t="s">
        <v>51</v>
      </c>
      <c r="J3014" s="20">
        <v>12</v>
      </c>
      <c r="K3014" s="35">
        <v>13569876</v>
      </c>
      <c r="L3014" s="35">
        <v>61198</v>
      </c>
      <c r="M3014" s="35">
        <v>-32032</v>
      </c>
      <c r="N3014" s="35">
        <v>-198455</v>
      </c>
      <c r="O3014" s="35">
        <v>3828622</v>
      </c>
      <c r="P3014" s="35">
        <v>13345546</v>
      </c>
      <c r="Q3014" s="35">
        <v>9837088</v>
      </c>
      <c r="R3014" s="35">
        <v>491400</v>
      </c>
    </row>
    <row r="3015" spans="1:18" s="22" customFormat="1" ht="13.5" customHeight="1">
      <c r="A3015" s="20">
        <v>3011</v>
      </c>
      <c r="B3015" s="45" t="s">
        <v>292</v>
      </c>
      <c r="C3015" s="44" t="s">
        <v>103</v>
      </c>
      <c r="D3015" s="45" t="s">
        <v>470</v>
      </c>
      <c r="E3015" s="20">
        <v>171</v>
      </c>
      <c r="F3015" s="20">
        <v>2017</v>
      </c>
      <c r="G3015" s="20">
        <v>1</v>
      </c>
      <c r="H3015" s="20" t="s">
        <v>210</v>
      </c>
      <c r="I3015" s="20" t="s">
        <v>46</v>
      </c>
      <c r="J3015" s="20">
        <v>3</v>
      </c>
      <c r="K3015" s="35">
        <v>5053702</v>
      </c>
      <c r="L3015" s="35">
        <v>258536</v>
      </c>
      <c r="M3015" s="35">
        <v>162171</v>
      </c>
      <c r="N3015" s="35">
        <v>65035</v>
      </c>
      <c r="O3015" s="35">
        <v>3564230</v>
      </c>
      <c r="P3015" s="35">
        <v>14993793</v>
      </c>
      <c r="Q3015" s="35">
        <v>11420010</v>
      </c>
      <c r="R3015" s="35">
        <v>521035</v>
      </c>
    </row>
    <row r="3016" spans="1:18" s="22" customFormat="1" ht="13.5" customHeight="1">
      <c r="A3016" s="20">
        <v>3012</v>
      </c>
      <c r="B3016" s="45" t="s">
        <v>292</v>
      </c>
      <c r="C3016" s="44" t="s">
        <v>103</v>
      </c>
      <c r="D3016" s="45" t="s">
        <v>470</v>
      </c>
      <c r="E3016" s="20">
        <v>171</v>
      </c>
      <c r="F3016" s="20">
        <v>2017</v>
      </c>
      <c r="G3016" s="20">
        <v>2</v>
      </c>
      <c r="H3016" s="20" t="s">
        <v>212</v>
      </c>
      <c r="I3016" s="20" t="s">
        <v>43</v>
      </c>
      <c r="J3016" s="20">
        <v>6</v>
      </c>
      <c r="K3016" s="35">
        <v>10567395</v>
      </c>
      <c r="L3016" s="35">
        <v>313463</v>
      </c>
      <c r="M3016" s="35">
        <v>204939</v>
      </c>
      <c r="N3016" s="35">
        <v>81165</v>
      </c>
      <c r="O3016" s="35">
        <v>3469570</v>
      </c>
      <c r="P3016" s="35">
        <v>12397267</v>
      </c>
      <c r="Q3016" s="35">
        <v>8888343</v>
      </c>
      <c r="R3016" s="35">
        <v>521035</v>
      </c>
    </row>
    <row r="3017" spans="1:18" s="22" customFormat="1" ht="13.5" customHeight="1">
      <c r="A3017" s="20">
        <v>3013</v>
      </c>
      <c r="B3017" s="45" t="s">
        <v>292</v>
      </c>
      <c r="C3017" s="44" t="s">
        <v>103</v>
      </c>
      <c r="D3017" s="45" t="s">
        <v>470</v>
      </c>
      <c r="E3017" s="20">
        <v>171</v>
      </c>
      <c r="F3017" s="20">
        <v>2017</v>
      </c>
      <c r="G3017" s="20">
        <v>3</v>
      </c>
      <c r="H3017" s="20" t="s">
        <v>213</v>
      </c>
      <c r="I3017" s="20" t="s">
        <v>44</v>
      </c>
      <c r="J3017" s="20">
        <v>9</v>
      </c>
      <c r="K3017" s="35">
        <v>14762732</v>
      </c>
      <c r="L3017" s="35">
        <v>258144</v>
      </c>
      <c r="M3017" s="35">
        <v>133718</v>
      </c>
      <c r="N3017" s="35">
        <v>-34390</v>
      </c>
      <c r="O3017" s="35">
        <v>3633635</v>
      </c>
      <c r="P3017" s="35">
        <v>13226874</v>
      </c>
      <c r="Q3017" s="35">
        <v>9967719</v>
      </c>
      <c r="R3017" s="35">
        <v>521034</v>
      </c>
    </row>
    <row r="3018" spans="1:18" s="22" customFormat="1" ht="13.5" customHeight="1">
      <c r="A3018" s="20">
        <v>3014</v>
      </c>
      <c r="B3018" s="45" t="s">
        <v>292</v>
      </c>
      <c r="C3018" s="21" t="s">
        <v>103</v>
      </c>
      <c r="D3018" s="45" t="s">
        <v>470</v>
      </c>
      <c r="E3018" s="20">
        <v>171</v>
      </c>
      <c r="F3018" s="20">
        <v>2018</v>
      </c>
      <c r="G3018" s="20">
        <v>1</v>
      </c>
      <c r="H3018" s="20" t="s">
        <v>257</v>
      </c>
      <c r="I3018" s="20" t="s">
        <v>46</v>
      </c>
      <c r="J3018" s="20">
        <v>3</v>
      </c>
      <c r="K3018" s="37">
        <v>6388573</v>
      </c>
      <c r="L3018" s="37">
        <v>513126</v>
      </c>
      <c r="M3018" s="37">
        <v>361872</v>
      </c>
      <c r="N3018" s="37">
        <v>373118</v>
      </c>
      <c r="O3018" s="37">
        <v>2618562</v>
      </c>
      <c r="P3018" s="37">
        <v>15384041</v>
      </c>
      <c r="Q3018" s="37">
        <v>11128216</v>
      </c>
      <c r="R3018" s="37">
        <v>521035</v>
      </c>
    </row>
    <row r="3019" spans="1:18" s="22" customFormat="1" ht="13.5" customHeight="1">
      <c r="A3019" s="20">
        <v>3015</v>
      </c>
      <c r="B3019" s="45" t="s">
        <v>292</v>
      </c>
      <c r="C3019" s="44" t="s">
        <v>103</v>
      </c>
      <c r="D3019" s="45" t="s">
        <v>470</v>
      </c>
      <c r="E3019" s="20">
        <v>171</v>
      </c>
      <c r="F3019" s="20">
        <v>2018</v>
      </c>
      <c r="G3019" s="20">
        <v>2</v>
      </c>
      <c r="H3019" s="20" t="s">
        <v>264</v>
      </c>
      <c r="I3019" s="20" t="s">
        <v>43</v>
      </c>
      <c r="J3019" s="20">
        <v>6</v>
      </c>
      <c r="K3019" s="35">
        <v>10711141</v>
      </c>
      <c r="L3019" s="35">
        <v>486519</v>
      </c>
      <c r="M3019" s="35">
        <v>309774</v>
      </c>
      <c r="N3019" s="35">
        <v>251306</v>
      </c>
      <c r="O3019" s="35">
        <v>3525235</v>
      </c>
      <c r="P3019" s="35">
        <v>13819998</v>
      </c>
      <c r="Q3019" s="35">
        <v>10289961</v>
      </c>
      <c r="R3019" s="35">
        <v>521035</v>
      </c>
    </row>
    <row r="3020" spans="1:18" s="22" customFormat="1" ht="13.5" customHeight="1">
      <c r="A3020" s="20">
        <v>3016</v>
      </c>
      <c r="B3020" s="45" t="s">
        <v>292</v>
      </c>
      <c r="C3020" s="21" t="s">
        <v>103</v>
      </c>
      <c r="D3020" s="45" t="s">
        <v>470</v>
      </c>
      <c r="E3020" s="20">
        <v>171</v>
      </c>
      <c r="F3020" s="20">
        <v>2018</v>
      </c>
      <c r="G3020" s="20">
        <v>3</v>
      </c>
      <c r="H3020" s="20" t="s">
        <v>256</v>
      </c>
      <c r="I3020" s="20" t="s">
        <v>44</v>
      </c>
      <c r="J3020" s="20">
        <v>9</v>
      </c>
      <c r="K3020" s="37">
        <v>16001181</v>
      </c>
      <c r="L3020" s="37">
        <v>788400</v>
      </c>
      <c r="M3020" s="37">
        <v>515202</v>
      </c>
      <c r="N3020" s="37">
        <v>386110</v>
      </c>
      <c r="O3020" s="37">
        <v>3458682</v>
      </c>
      <c r="P3020" s="37">
        <v>14390628</v>
      </c>
      <c r="Q3020" s="37">
        <v>10635613</v>
      </c>
      <c r="R3020" s="37">
        <v>521035</v>
      </c>
    </row>
    <row r="3021" spans="1:18" s="22" customFormat="1" ht="13.5" customHeight="1">
      <c r="A3021" s="20">
        <v>3017</v>
      </c>
      <c r="B3021" s="45" t="s">
        <v>292</v>
      </c>
      <c r="C3021" s="21" t="s">
        <v>103</v>
      </c>
      <c r="D3021" s="45" t="s">
        <v>470</v>
      </c>
      <c r="E3021" s="20">
        <v>171</v>
      </c>
      <c r="F3021" s="20">
        <v>2019</v>
      </c>
      <c r="G3021" s="20">
        <v>1</v>
      </c>
      <c r="H3021" s="20" t="s">
        <v>277</v>
      </c>
      <c r="I3021" s="20" t="s">
        <v>46</v>
      </c>
      <c r="J3021" s="20">
        <v>3</v>
      </c>
      <c r="K3021" s="37">
        <v>5984213</v>
      </c>
      <c r="L3021" s="37">
        <v>1179829</v>
      </c>
      <c r="M3021" s="37">
        <v>819674</v>
      </c>
      <c r="N3021" s="37">
        <v>837861</v>
      </c>
      <c r="O3021" s="37">
        <v>2939392</v>
      </c>
      <c r="P3021" s="37">
        <v>17219573</v>
      </c>
      <c r="Q3021" s="37">
        <v>10441998</v>
      </c>
      <c r="R3021" s="37">
        <v>625422</v>
      </c>
    </row>
    <row r="3022" spans="1:18" s="22" customFormat="1" ht="13.5" customHeight="1">
      <c r="A3022" s="20">
        <v>3018</v>
      </c>
      <c r="B3022" s="45" t="s">
        <v>292</v>
      </c>
      <c r="C3022" s="21" t="s">
        <v>103</v>
      </c>
      <c r="D3022" s="45" t="s">
        <v>470</v>
      </c>
      <c r="E3022" s="20">
        <v>171</v>
      </c>
      <c r="F3022" s="20">
        <v>2019</v>
      </c>
      <c r="G3022" s="20">
        <v>2</v>
      </c>
      <c r="H3022" s="20" t="s">
        <v>278</v>
      </c>
      <c r="I3022" s="20" t="s">
        <v>43</v>
      </c>
      <c r="J3022" s="20">
        <v>6</v>
      </c>
      <c r="K3022" s="37">
        <v>12938126</v>
      </c>
      <c r="L3022" s="37">
        <v>1147689</v>
      </c>
      <c r="M3022" s="37">
        <v>774742</v>
      </c>
      <c r="N3022" s="37">
        <v>840630</v>
      </c>
      <c r="O3022" s="37">
        <v>2633049</v>
      </c>
      <c r="P3022" s="37">
        <v>14081294</v>
      </c>
      <c r="Q3022" s="37">
        <v>9675578</v>
      </c>
      <c r="R3022" s="37">
        <v>521035</v>
      </c>
    </row>
    <row r="3023" spans="1:18" s="22" customFormat="1" ht="13.5" customHeight="1">
      <c r="A3023" s="20">
        <v>3019</v>
      </c>
      <c r="B3023" s="45" t="s">
        <v>292</v>
      </c>
      <c r="C3023" s="21" t="s">
        <v>103</v>
      </c>
      <c r="D3023" s="45" t="s">
        <v>470</v>
      </c>
      <c r="E3023" s="20">
        <v>171</v>
      </c>
      <c r="F3023" s="20">
        <v>2019</v>
      </c>
      <c r="G3023" s="20">
        <v>3</v>
      </c>
      <c r="H3023" s="20" t="s">
        <v>279</v>
      </c>
      <c r="I3023" s="20" t="s">
        <v>44</v>
      </c>
      <c r="J3023" s="20">
        <v>9</v>
      </c>
      <c r="K3023" s="37">
        <v>18824789</v>
      </c>
      <c r="L3023" s="37">
        <v>1656184</v>
      </c>
      <c r="M3023" s="37">
        <v>1142698</v>
      </c>
      <c r="N3023" s="37">
        <v>1220338</v>
      </c>
      <c r="O3023" s="37">
        <v>2562599</v>
      </c>
      <c r="P3023" s="37">
        <v>12756999</v>
      </c>
      <c r="Q3023" s="37">
        <v>7971650</v>
      </c>
      <c r="R3023" s="37">
        <v>521035</v>
      </c>
    </row>
    <row r="3024" spans="1:18" s="22" customFormat="1" ht="13.5" customHeight="1">
      <c r="A3024" s="20">
        <v>3020</v>
      </c>
      <c r="B3024" s="45" t="s">
        <v>292</v>
      </c>
      <c r="C3024" s="21" t="s">
        <v>103</v>
      </c>
      <c r="D3024" s="45" t="s">
        <v>470</v>
      </c>
      <c r="E3024" s="20">
        <v>171</v>
      </c>
      <c r="F3024" s="20">
        <v>2019</v>
      </c>
      <c r="G3024" s="20">
        <v>4</v>
      </c>
      <c r="H3024" s="20" t="s">
        <v>281</v>
      </c>
      <c r="I3024" s="20" t="s">
        <v>51</v>
      </c>
      <c r="J3024" s="20">
        <v>12</v>
      </c>
      <c r="K3024" s="37">
        <v>22283163</v>
      </c>
      <c r="L3024" s="37">
        <v>3495838</v>
      </c>
      <c r="M3024" s="37">
        <v>2464705</v>
      </c>
      <c r="N3024" s="37">
        <v>2398883</v>
      </c>
      <c r="O3024" s="37">
        <v>2970551</v>
      </c>
      <c r="P3024" s="37">
        <v>13821574</v>
      </c>
      <c r="Q3024" s="37">
        <v>7851864</v>
      </c>
      <c r="R3024" s="37">
        <v>625422</v>
      </c>
    </row>
    <row r="3025" spans="1:18" s="22" customFormat="1" ht="13.5" customHeight="1">
      <c r="A3025" s="20">
        <v>3021</v>
      </c>
      <c r="B3025" s="45" t="s">
        <v>292</v>
      </c>
      <c r="C3025" s="21" t="s">
        <v>103</v>
      </c>
      <c r="D3025" s="45" t="s">
        <v>470</v>
      </c>
      <c r="E3025" s="20">
        <v>171</v>
      </c>
      <c r="F3025" s="46">
        <v>2020</v>
      </c>
      <c r="G3025" s="46">
        <v>2</v>
      </c>
      <c r="H3025" s="47" t="s">
        <v>310</v>
      </c>
      <c r="I3025" s="47" t="s">
        <v>43</v>
      </c>
      <c r="J3025" s="46">
        <v>6</v>
      </c>
      <c r="K3025" s="37">
        <v>11960341</v>
      </c>
      <c r="L3025" s="37">
        <v>2365258</v>
      </c>
      <c r="M3025" s="37">
        <v>1691995</v>
      </c>
      <c r="N3025" s="37">
        <v>1706926</v>
      </c>
      <c r="O3025" s="37">
        <v>3058867</v>
      </c>
      <c r="P3025" s="37">
        <v>17230849</v>
      </c>
      <c r="Q3025" s="37">
        <v>10130359</v>
      </c>
      <c r="R3025" s="37">
        <v>625422</v>
      </c>
    </row>
    <row r="3026" spans="1:18" s="22" customFormat="1" ht="13.5" customHeight="1">
      <c r="A3026" s="20">
        <v>3022</v>
      </c>
      <c r="B3026" s="45" t="s">
        <v>292</v>
      </c>
      <c r="C3026" s="21" t="s">
        <v>103</v>
      </c>
      <c r="D3026" s="45" t="s">
        <v>470</v>
      </c>
      <c r="E3026" s="20">
        <v>171</v>
      </c>
      <c r="F3026" s="46">
        <v>2020</v>
      </c>
      <c r="G3026" s="46">
        <v>3</v>
      </c>
      <c r="H3026" s="47" t="s">
        <v>311</v>
      </c>
      <c r="I3026" s="47" t="s">
        <v>44</v>
      </c>
      <c r="J3026" s="46">
        <v>9</v>
      </c>
      <c r="K3026" s="37">
        <v>16470572</v>
      </c>
      <c r="L3026" s="37">
        <v>3048024</v>
      </c>
      <c r="M3026" s="37">
        <v>2141623</v>
      </c>
      <c r="N3026" s="37">
        <v>2153390</v>
      </c>
      <c r="O3026" s="37">
        <v>5007330</v>
      </c>
      <c r="P3026" s="37">
        <v>18358087</v>
      </c>
      <c r="Q3026" s="37">
        <v>10811657</v>
      </c>
      <c r="R3026" s="37">
        <v>625422</v>
      </c>
    </row>
    <row r="3027" spans="1:18" s="22" customFormat="1" ht="13.5" customHeight="1">
      <c r="A3027" s="20">
        <v>3023</v>
      </c>
      <c r="B3027" s="45" t="s">
        <v>287</v>
      </c>
      <c r="C3027" s="44" t="s">
        <v>82</v>
      </c>
      <c r="D3027" s="45" t="s">
        <v>471</v>
      </c>
      <c r="E3027" s="20">
        <v>172</v>
      </c>
      <c r="F3027" s="20">
        <v>2015</v>
      </c>
      <c r="G3027" s="20">
        <v>1</v>
      </c>
      <c r="H3027" s="20" t="s">
        <v>202</v>
      </c>
      <c r="I3027" s="20" t="s">
        <v>43</v>
      </c>
      <c r="J3027" s="20">
        <v>3</v>
      </c>
      <c r="K3027" s="35">
        <v>1411555</v>
      </c>
      <c r="L3027" s="35">
        <v>179920</v>
      </c>
      <c r="M3027" s="35">
        <v>110044</v>
      </c>
      <c r="N3027" s="35">
        <v>880406</v>
      </c>
      <c r="O3027" s="35">
        <v>1721358</v>
      </c>
      <c r="P3027" s="35">
        <v>23779576</v>
      </c>
      <c r="Q3027" s="35">
        <v>8714037</v>
      </c>
      <c r="R3027" s="35">
        <v>6691369</v>
      </c>
    </row>
    <row r="3028" spans="1:18" s="22" customFormat="1" ht="13.5" customHeight="1">
      <c r="A3028" s="20">
        <v>3024</v>
      </c>
      <c r="B3028" s="45" t="s">
        <v>287</v>
      </c>
      <c r="C3028" s="44" t="s">
        <v>82</v>
      </c>
      <c r="D3028" s="45" t="s">
        <v>471</v>
      </c>
      <c r="E3028" s="20">
        <v>172</v>
      </c>
      <c r="F3028" s="20">
        <v>2015</v>
      </c>
      <c r="G3028" s="20">
        <v>2</v>
      </c>
      <c r="H3028" s="20" t="s">
        <v>203</v>
      </c>
      <c r="I3028" s="20" t="s">
        <v>44</v>
      </c>
      <c r="J3028" s="20">
        <v>6</v>
      </c>
      <c r="K3028" s="35">
        <v>2760970</v>
      </c>
      <c r="L3028" s="35">
        <v>108845</v>
      </c>
      <c r="M3028" s="35">
        <v>18786</v>
      </c>
      <c r="N3028" s="35">
        <v>640682</v>
      </c>
      <c r="O3028" s="35">
        <v>1785456</v>
      </c>
      <c r="P3028" s="35">
        <v>23534618</v>
      </c>
      <c r="Q3028" s="35">
        <v>8693311</v>
      </c>
      <c r="R3028" s="35">
        <v>6691369</v>
      </c>
    </row>
    <row r="3029" spans="1:18" s="22" customFormat="1" ht="13.5" customHeight="1">
      <c r="A3029" s="20">
        <v>3025</v>
      </c>
      <c r="B3029" s="45" t="s">
        <v>287</v>
      </c>
      <c r="C3029" s="44" t="s">
        <v>82</v>
      </c>
      <c r="D3029" s="45" t="s">
        <v>471</v>
      </c>
      <c r="E3029" s="20">
        <v>172</v>
      </c>
      <c r="F3029" s="20">
        <v>2015</v>
      </c>
      <c r="G3029" s="20">
        <v>3</v>
      </c>
      <c r="H3029" s="20" t="s">
        <v>204</v>
      </c>
      <c r="I3029" s="20" t="s">
        <v>51</v>
      </c>
      <c r="J3029" s="20">
        <v>9</v>
      </c>
      <c r="K3029" s="35">
        <v>4380592</v>
      </c>
      <c r="L3029" s="35">
        <v>108255</v>
      </c>
      <c r="M3029" s="35">
        <v>33632</v>
      </c>
      <c r="N3029" s="35">
        <v>739233</v>
      </c>
      <c r="O3029" s="35">
        <v>1922680</v>
      </c>
      <c r="P3029" s="35">
        <v>23915785</v>
      </c>
      <c r="Q3029" s="35">
        <v>8975931</v>
      </c>
      <c r="R3029" s="35">
        <v>6691369</v>
      </c>
    </row>
    <row r="3030" spans="1:18" s="22" customFormat="1" ht="13.5" customHeight="1">
      <c r="A3030" s="20">
        <v>3026</v>
      </c>
      <c r="B3030" s="45" t="s">
        <v>287</v>
      </c>
      <c r="C3030" s="44" t="s">
        <v>82</v>
      </c>
      <c r="D3030" s="45" t="s">
        <v>471</v>
      </c>
      <c r="E3030" s="20">
        <v>172</v>
      </c>
      <c r="F3030" s="20">
        <v>2015</v>
      </c>
      <c r="G3030" s="20">
        <v>4</v>
      </c>
      <c r="H3030" s="20" t="s">
        <v>205</v>
      </c>
      <c r="I3030" s="20" t="s">
        <v>46</v>
      </c>
      <c r="J3030" s="20">
        <v>12</v>
      </c>
      <c r="K3030" s="35">
        <v>6148778</v>
      </c>
      <c r="L3030" s="35">
        <v>1667662</v>
      </c>
      <c r="M3030" s="35">
        <v>1297385</v>
      </c>
      <c r="N3030" s="35">
        <v>761676</v>
      </c>
      <c r="O3030" s="35">
        <v>2374523</v>
      </c>
      <c r="P3030" s="35">
        <v>23694609</v>
      </c>
      <c r="Q3030" s="35">
        <v>8732312</v>
      </c>
      <c r="R3030" s="35">
        <v>6691369</v>
      </c>
    </row>
    <row r="3031" spans="1:18" s="22" customFormat="1" ht="13.5" customHeight="1">
      <c r="A3031" s="20">
        <v>3027</v>
      </c>
      <c r="B3031" s="45" t="s">
        <v>287</v>
      </c>
      <c r="C3031" s="44" t="s">
        <v>82</v>
      </c>
      <c r="D3031" s="45" t="s">
        <v>471</v>
      </c>
      <c r="E3031" s="20">
        <v>172</v>
      </c>
      <c r="F3031" s="20">
        <v>2016</v>
      </c>
      <c r="G3031" s="20">
        <v>1</v>
      </c>
      <c r="H3031" s="20" t="s">
        <v>206</v>
      </c>
      <c r="I3031" s="20" t="s">
        <v>43</v>
      </c>
      <c r="J3031" s="20">
        <v>3</v>
      </c>
      <c r="K3031" s="35">
        <v>1804139</v>
      </c>
      <c r="L3031" s="35">
        <v>163389</v>
      </c>
      <c r="M3031" s="35">
        <v>126457</v>
      </c>
      <c r="N3031" s="35">
        <v>104801</v>
      </c>
      <c r="O3031" s="35">
        <v>2443806</v>
      </c>
      <c r="P3031" s="35">
        <v>24621145</v>
      </c>
      <c r="Q3031" s="35">
        <v>9554047</v>
      </c>
      <c r="R3031" s="35">
        <v>6691369</v>
      </c>
    </row>
    <row r="3032" spans="1:18" s="22" customFormat="1" ht="13.5" customHeight="1">
      <c r="A3032" s="20">
        <v>3028</v>
      </c>
      <c r="B3032" s="45" t="s">
        <v>287</v>
      </c>
      <c r="C3032" s="44" t="s">
        <v>82</v>
      </c>
      <c r="D3032" s="45" t="s">
        <v>471</v>
      </c>
      <c r="E3032" s="20">
        <v>172</v>
      </c>
      <c r="F3032" s="20">
        <v>2016</v>
      </c>
      <c r="G3032" s="20">
        <v>2</v>
      </c>
      <c r="H3032" s="20" t="s">
        <v>207</v>
      </c>
      <c r="I3032" s="20" t="s">
        <v>44</v>
      </c>
      <c r="J3032" s="20">
        <v>6</v>
      </c>
      <c r="K3032" s="35">
        <v>3543544</v>
      </c>
      <c r="L3032" s="35">
        <v>367698</v>
      </c>
      <c r="M3032" s="35">
        <v>168635</v>
      </c>
      <c r="N3032" s="35">
        <v>999416</v>
      </c>
      <c r="O3032" s="35">
        <v>2891636</v>
      </c>
      <c r="P3032" s="35">
        <v>26147525</v>
      </c>
      <c r="Q3032" s="35">
        <v>10586588</v>
      </c>
      <c r="R3032" s="35">
        <v>6691369</v>
      </c>
    </row>
    <row r="3033" spans="1:18" s="22" customFormat="1" ht="13.5" customHeight="1">
      <c r="A3033" s="20">
        <v>3029</v>
      </c>
      <c r="B3033" s="45" t="s">
        <v>287</v>
      </c>
      <c r="C3033" s="44" t="s">
        <v>82</v>
      </c>
      <c r="D3033" s="45" t="s">
        <v>471</v>
      </c>
      <c r="E3033" s="20">
        <v>172</v>
      </c>
      <c r="F3033" s="20">
        <v>2016</v>
      </c>
      <c r="G3033" s="20">
        <v>3</v>
      </c>
      <c r="H3033" s="20" t="s">
        <v>208</v>
      </c>
      <c r="I3033" s="20" t="s">
        <v>51</v>
      </c>
      <c r="J3033" s="20">
        <v>9</v>
      </c>
      <c r="K3033" s="35">
        <v>5543242</v>
      </c>
      <c r="L3033" s="35">
        <v>1507870</v>
      </c>
      <c r="M3033" s="35">
        <v>1147011</v>
      </c>
      <c r="N3033" s="35">
        <v>1894866</v>
      </c>
      <c r="O3033" s="35">
        <v>3002211</v>
      </c>
      <c r="P3033" s="35">
        <v>27189172</v>
      </c>
      <c r="Q3033" s="35">
        <v>10733350</v>
      </c>
      <c r="R3033" s="35">
        <v>6691369</v>
      </c>
    </row>
    <row r="3034" spans="1:18" s="22" customFormat="1" ht="13.5" customHeight="1">
      <c r="A3034" s="20">
        <v>3030</v>
      </c>
      <c r="B3034" s="45" t="s">
        <v>287</v>
      </c>
      <c r="C3034" s="44" t="s">
        <v>82</v>
      </c>
      <c r="D3034" s="45" t="s">
        <v>471</v>
      </c>
      <c r="E3034" s="20">
        <v>172</v>
      </c>
      <c r="F3034" s="20">
        <v>2016</v>
      </c>
      <c r="G3034" s="20">
        <v>4</v>
      </c>
      <c r="H3034" s="20" t="s">
        <v>209</v>
      </c>
      <c r="I3034" s="20" t="s">
        <v>46</v>
      </c>
      <c r="J3034" s="20">
        <v>12</v>
      </c>
      <c r="K3034" s="35">
        <v>7586131</v>
      </c>
      <c r="L3034" s="35">
        <v>1193446</v>
      </c>
      <c r="M3034" s="35">
        <v>586025</v>
      </c>
      <c r="N3034" s="35">
        <v>2005517</v>
      </c>
      <c r="O3034" s="35">
        <v>4025510</v>
      </c>
      <c r="P3034" s="35">
        <v>25902053</v>
      </c>
      <c r="Q3034" s="35">
        <v>9335718</v>
      </c>
      <c r="R3034" s="35">
        <v>6691369</v>
      </c>
    </row>
    <row r="3035" spans="1:18" s="22" customFormat="1" ht="13.5" customHeight="1">
      <c r="A3035" s="20">
        <v>3031</v>
      </c>
      <c r="B3035" s="45" t="s">
        <v>287</v>
      </c>
      <c r="C3035" s="44" t="s">
        <v>82</v>
      </c>
      <c r="D3035" s="45" t="s">
        <v>471</v>
      </c>
      <c r="E3035" s="20">
        <v>172</v>
      </c>
      <c r="F3035" s="20">
        <v>2017</v>
      </c>
      <c r="G3035" s="20">
        <v>1</v>
      </c>
      <c r="H3035" s="20" t="s">
        <v>210</v>
      </c>
      <c r="I3035" s="20" t="s">
        <v>43</v>
      </c>
      <c r="J3035" s="20">
        <v>3</v>
      </c>
      <c r="K3035" s="35">
        <v>2153242</v>
      </c>
      <c r="L3035" s="35">
        <v>384109</v>
      </c>
      <c r="M3035" s="35">
        <v>265742</v>
      </c>
      <c r="N3035" s="35">
        <v>58575</v>
      </c>
      <c r="O3035" s="35">
        <v>3997532</v>
      </c>
      <c r="P3035" s="35">
        <v>27896457</v>
      </c>
      <c r="Q3035" s="35">
        <v>11271545</v>
      </c>
      <c r="R3035" s="35">
        <v>6691369</v>
      </c>
    </row>
    <row r="3036" spans="1:18" s="22" customFormat="1" ht="13.5" customHeight="1">
      <c r="A3036" s="20">
        <v>3032</v>
      </c>
      <c r="B3036" s="45" t="s">
        <v>287</v>
      </c>
      <c r="C3036" s="44" t="s">
        <v>82</v>
      </c>
      <c r="D3036" s="45" t="s">
        <v>471</v>
      </c>
      <c r="E3036" s="20">
        <v>172</v>
      </c>
      <c r="F3036" s="20">
        <v>2017</v>
      </c>
      <c r="G3036" s="20">
        <v>2</v>
      </c>
      <c r="H3036" s="20" t="s">
        <v>212</v>
      </c>
      <c r="I3036" s="20" t="s">
        <v>44</v>
      </c>
      <c r="J3036" s="20">
        <v>6</v>
      </c>
      <c r="K3036" s="35">
        <v>4577393</v>
      </c>
      <c r="L3036" s="35">
        <v>518655</v>
      </c>
      <c r="M3036" s="35">
        <v>395697</v>
      </c>
      <c r="N3036" s="35">
        <v>564774</v>
      </c>
      <c r="O3036" s="35">
        <v>3848911</v>
      </c>
      <c r="P3036" s="35">
        <v>28659500</v>
      </c>
      <c r="Q3036" s="35">
        <v>11528391</v>
      </c>
      <c r="R3036" s="35">
        <v>6691369</v>
      </c>
    </row>
    <row r="3037" spans="1:18" s="22" customFormat="1" ht="13.5" customHeight="1">
      <c r="A3037" s="20">
        <v>3033</v>
      </c>
      <c r="B3037" s="45" t="s">
        <v>287</v>
      </c>
      <c r="C3037" s="44" t="s">
        <v>82</v>
      </c>
      <c r="D3037" s="45" t="s">
        <v>471</v>
      </c>
      <c r="E3037" s="20">
        <v>172</v>
      </c>
      <c r="F3037" s="20">
        <v>2017</v>
      </c>
      <c r="G3037" s="20">
        <v>3</v>
      </c>
      <c r="H3037" s="20" t="s">
        <v>213</v>
      </c>
      <c r="I3037" s="20" t="s">
        <v>51</v>
      </c>
      <c r="J3037" s="20">
        <v>9</v>
      </c>
      <c r="K3037" s="35">
        <v>7287388</v>
      </c>
      <c r="L3037" s="35">
        <v>952311</v>
      </c>
      <c r="M3037" s="35">
        <v>776800</v>
      </c>
      <c r="N3037" s="35">
        <v>427097</v>
      </c>
      <c r="O3037" s="35">
        <v>3713757</v>
      </c>
      <c r="P3037" s="35">
        <v>28407702</v>
      </c>
      <c r="Q3037" s="35">
        <v>11414267</v>
      </c>
      <c r="R3037" s="35">
        <v>6691369</v>
      </c>
    </row>
    <row r="3038" spans="1:18" s="22" customFormat="1" ht="13.5" customHeight="1">
      <c r="A3038" s="20">
        <v>3034</v>
      </c>
      <c r="B3038" s="45" t="s">
        <v>287</v>
      </c>
      <c r="C3038" s="44" t="s">
        <v>82</v>
      </c>
      <c r="D3038" s="45" t="s">
        <v>471</v>
      </c>
      <c r="E3038" s="20">
        <v>172</v>
      </c>
      <c r="F3038" s="20">
        <v>2017</v>
      </c>
      <c r="G3038" s="20">
        <v>4</v>
      </c>
      <c r="H3038" s="20" t="s">
        <v>211</v>
      </c>
      <c r="I3038" s="20" t="s">
        <v>46</v>
      </c>
      <c r="J3038" s="20">
        <v>12</v>
      </c>
      <c r="K3038" s="35">
        <v>9589128</v>
      </c>
      <c r="L3038" s="35">
        <v>1622691</v>
      </c>
      <c r="M3038" s="35">
        <v>1530810</v>
      </c>
      <c r="N3038" s="35">
        <v>1262771</v>
      </c>
      <c r="O3038" s="35">
        <v>3787381</v>
      </c>
      <c r="P3038" s="35">
        <v>28604609</v>
      </c>
      <c r="Q3038" s="35">
        <v>10646784</v>
      </c>
      <c r="R3038" s="35">
        <v>6691369</v>
      </c>
    </row>
    <row r="3039" spans="1:18" s="22" customFormat="1" ht="13.5" customHeight="1">
      <c r="A3039" s="20">
        <v>3035</v>
      </c>
      <c r="B3039" s="45" t="s">
        <v>287</v>
      </c>
      <c r="C3039" s="44" t="s">
        <v>82</v>
      </c>
      <c r="D3039" s="45" t="s">
        <v>471</v>
      </c>
      <c r="E3039" s="20">
        <v>172</v>
      </c>
      <c r="F3039" s="20">
        <v>2018</v>
      </c>
      <c r="G3039" s="20">
        <v>1</v>
      </c>
      <c r="H3039" s="20" t="s">
        <v>257</v>
      </c>
      <c r="I3039" s="20" t="s">
        <v>43</v>
      </c>
      <c r="J3039" s="20">
        <v>3</v>
      </c>
      <c r="K3039" s="35">
        <v>2532190</v>
      </c>
      <c r="L3039" s="35">
        <v>319378</v>
      </c>
      <c r="M3039" s="35">
        <v>233257</v>
      </c>
      <c r="N3039" s="35">
        <v>277137</v>
      </c>
      <c r="O3039" s="35">
        <v>3909828</v>
      </c>
      <c r="P3039" s="35">
        <v>33493920</v>
      </c>
      <c r="Q3039" s="35">
        <v>15164405</v>
      </c>
      <c r="R3039" s="35">
        <v>6691369</v>
      </c>
    </row>
    <row r="3040" spans="1:18" s="22" customFormat="1" ht="13.5" customHeight="1">
      <c r="A3040" s="20">
        <v>3036</v>
      </c>
      <c r="B3040" s="45" t="s">
        <v>287</v>
      </c>
      <c r="C3040" s="21" t="s">
        <v>82</v>
      </c>
      <c r="D3040" s="45" t="s">
        <v>471</v>
      </c>
      <c r="E3040" s="20">
        <v>172</v>
      </c>
      <c r="F3040" s="20">
        <v>2018</v>
      </c>
      <c r="G3040" s="20">
        <v>2</v>
      </c>
      <c r="H3040" s="20" t="s">
        <v>264</v>
      </c>
      <c r="I3040" s="20" t="s">
        <v>44</v>
      </c>
      <c r="J3040" s="20">
        <v>6</v>
      </c>
      <c r="K3040" s="37">
        <v>5450155</v>
      </c>
      <c r="L3040" s="37">
        <v>240517</v>
      </c>
      <c r="M3040" s="37">
        <v>61911</v>
      </c>
      <c r="N3040" s="37">
        <v>-51292</v>
      </c>
      <c r="O3040" s="37">
        <v>3739972</v>
      </c>
      <c r="P3040" s="37">
        <v>33414360</v>
      </c>
      <c r="Q3040" s="37">
        <v>15507827</v>
      </c>
      <c r="R3040" s="37">
        <v>6691369</v>
      </c>
    </row>
    <row r="3041" spans="1:18" s="22" customFormat="1" ht="13.5" customHeight="1">
      <c r="A3041" s="20">
        <v>3037</v>
      </c>
      <c r="B3041" s="45" t="s">
        <v>287</v>
      </c>
      <c r="C3041" s="21" t="s">
        <v>82</v>
      </c>
      <c r="D3041" s="45" t="s">
        <v>471</v>
      </c>
      <c r="E3041" s="20">
        <v>172</v>
      </c>
      <c r="F3041" s="20">
        <v>2018</v>
      </c>
      <c r="G3041" s="20">
        <v>3</v>
      </c>
      <c r="H3041" s="20" t="s">
        <v>256</v>
      </c>
      <c r="I3041" s="20" t="s">
        <v>51</v>
      </c>
      <c r="J3041" s="20">
        <v>9</v>
      </c>
      <c r="K3041" s="37">
        <v>8620684</v>
      </c>
      <c r="L3041" s="37">
        <v>475443</v>
      </c>
      <c r="M3041" s="37">
        <v>287284</v>
      </c>
      <c r="N3041" s="37">
        <v>-202768</v>
      </c>
      <c r="O3041" s="37">
        <v>3563681</v>
      </c>
      <c r="P3041" s="37">
        <v>34979862</v>
      </c>
      <c r="Q3041" s="37">
        <v>16992359</v>
      </c>
      <c r="R3041" s="37">
        <v>6691369</v>
      </c>
    </row>
    <row r="3042" spans="1:18" s="22" customFormat="1" ht="13.5" customHeight="1">
      <c r="A3042" s="20">
        <v>3038</v>
      </c>
      <c r="B3042" s="45" t="s">
        <v>287</v>
      </c>
      <c r="C3042" s="21" t="s">
        <v>82</v>
      </c>
      <c r="D3042" s="45" t="s">
        <v>471</v>
      </c>
      <c r="E3042" s="20">
        <v>172</v>
      </c>
      <c r="F3042" s="20">
        <v>2018</v>
      </c>
      <c r="G3042" s="20">
        <v>4</v>
      </c>
      <c r="H3042" s="20" t="s">
        <v>265</v>
      </c>
      <c r="I3042" s="20" t="s">
        <v>46</v>
      </c>
      <c r="J3042" s="20">
        <v>12</v>
      </c>
      <c r="K3042" s="37">
        <v>12217602</v>
      </c>
      <c r="L3042" s="37">
        <v>187234</v>
      </c>
      <c r="M3042" s="37">
        <v>351193</v>
      </c>
      <c r="N3042" s="37">
        <v>-802699</v>
      </c>
      <c r="O3042" s="37">
        <v>3481328</v>
      </c>
      <c r="P3042" s="37">
        <v>30363591</v>
      </c>
      <c r="Q3042" s="37">
        <v>13253284</v>
      </c>
      <c r="R3042" s="37">
        <v>6691369</v>
      </c>
    </row>
    <row r="3043" spans="1:18" s="22" customFormat="1" ht="13.5" customHeight="1">
      <c r="A3043" s="20">
        <v>3039</v>
      </c>
      <c r="B3043" s="45" t="s">
        <v>287</v>
      </c>
      <c r="C3043" s="21" t="s">
        <v>82</v>
      </c>
      <c r="D3043" s="45" t="s">
        <v>471</v>
      </c>
      <c r="E3043" s="20">
        <v>172</v>
      </c>
      <c r="F3043" s="20">
        <v>2019</v>
      </c>
      <c r="G3043" s="20">
        <v>1</v>
      </c>
      <c r="H3043" s="20" t="s">
        <v>277</v>
      </c>
      <c r="I3043" s="20" t="s">
        <v>43</v>
      </c>
      <c r="J3043" s="20">
        <v>3</v>
      </c>
      <c r="K3043" s="37">
        <v>4026704</v>
      </c>
      <c r="L3043" s="37">
        <v>700253</v>
      </c>
      <c r="M3043" s="37">
        <v>490486</v>
      </c>
      <c r="N3043" s="37">
        <v>445534</v>
      </c>
      <c r="O3043" s="37">
        <v>3434028</v>
      </c>
      <c r="P3043" s="37">
        <v>31303972</v>
      </c>
      <c r="Q3043" s="37">
        <v>13728589</v>
      </c>
      <c r="R3043" s="37">
        <v>6691369</v>
      </c>
    </row>
    <row r="3044" spans="1:18" s="22" customFormat="1" ht="13.5" customHeight="1">
      <c r="A3044" s="20">
        <v>3040</v>
      </c>
      <c r="B3044" s="45" t="s">
        <v>287</v>
      </c>
      <c r="C3044" s="21" t="s">
        <v>82</v>
      </c>
      <c r="D3044" s="45" t="s">
        <v>471</v>
      </c>
      <c r="E3044" s="20">
        <v>172</v>
      </c>
      <c r="F3044" s="20">
        <v>2019</v>
      </c>
      <c r="G3044" s="20">
        <v>2</v>
      </c>
      <c r="H3044" s="20" t="s">
        <v>278</v>
      </c>
      <c r="I3044" s="20" t="s">
        <v>44</v>
      </c>
      <c r="J3044" s="20">
        <v>6</v>
      </c>
      <c r="K3044" s="37">
        <v>7888086</v>
      </c>
      <c r="L3044" s="37">
        <v>400805</v>
      </c>
      <c r="M3044" s="37">
        <v>305022</v>
      </c>
      <c r="N3044" s="37">
        <v>-135127</v>
      </c>
      <c r="O3044" s="37">
        <v>3449725</v>
      </c>
      <c r="P3044" s="37">
        <v>31178891</v>
      </c>
      <c r="Q3044" s="37">
        <v>14014689</v>
      </c>
      <c r="R3044" s="37">
        <v>6691369</v>
      </c>
    </row>
    <row r="3045" spans="1:18" s="22" customFormat="1" ht="13.5" customHeight="1">
      <c r="A3045" s="20">
        <v>3041</v>
      </c>
      <c r="B3045" s="45" t="s">
        <v>287</v>
      </c>
      <c r="C3045" s="21" t="s">
        <v>82</v>
      </c>
      <c r="D3045" s="45" t="s">
        <v>471</v>
      </c>
      <c r="E3045" s="20">
        <v>172</v>
      </c>
      <c r="F3045" s="20">
        <v>2019</v>
      </c>
      <c r="G3045" s="20">
        <v>3</v>
      </c>
      <c r="H3045" s="20" t="s">
        <v>279</v>
      </c>
      <c r="I3045" s="20" t="s">
        <v>51</v>
      </c>
      <c r="J3045" s="20">
        <v>9</v>
      </c>
      <c r="K3045" s="37">
        <v>11974540</v>
      </c>
      <c r="L3045" s="37">
        <v>1086975</v>
      </c>
      <c r="M3045" s="37">
        <v>972893</v>
      </c>
      <c r="N3045" s="37">
        <v>1048944</v>
      </c>
      <c r="O3045" s="37">
        <v>3362484</v>
      </c>
      <c r="P3045" s="37">
        <v>32594109</v>
      </c>
      <c r="Q3045" s="37">
        <v>13539673</v>
      </c>
      <c r="R3045" s="37">
        <v>6691369</v>
      </c>
    </row>
    <row r="3046" spans="1:18" s="22" customFormat="1" ht="13.5" customHeight="1">
      <c r="A3046" s="20">
        <v>3042</v>
      </c>
      <c r="B3046" s="45" t="s">
        <v>287</v>
      </c>
      <c r="C3046" s="21" t="s">
        <v>82</v>
      </c>
      <c r="D3046" s="45" t="s">
        <v>471</v>
      </c>
      <c r="E3046" s="20">
        <v>172</v>
      </c>
      <c r="F3046" s="20">
        <v>2019</v>
      </c>
      <c r="G3046" s="20">
        <v>4</v>
      </c>
      <c r="H3046" s="20" t="s">
        <v>281</v>
      </c>
      <c r="I3046" s="20" t="s">
        <v>46</v>
      </c>
      <c r="J3046" s="20">
        <v>12</v>
      </c>
      <c r="K3046" s="37">
        <v>15152206</v>
      </c>
      <c r="L3046" s="37">
        <v>454880</v>
      </c>
      <c r="M3046" s="37">
        <v>417551</v>
      </c>
      <c r="N3046" s="37">
        <v>446680</v>
      </c>
      <c r="O3046" s="37">
        <v>3363390</v>
      </c>
      <c r="P3046" s="37">
        <v>30083939</v>
      </c>
      <c r="Q3046" s="37">
        <v>12143871</v>
      </c>
      <c r="R3046" s="37">
        <v>6691369</v>
      </c>
    </row>
    <row r="3047" spans="1:18" s="22" customFormat="1" ht="13.5" customHeight="1">
      <c r="A3047" s="20">
        <v>3043</v>
      </c>
      <c r="B3047" s="45" t="s">
        <v>287</v>
      </c>
      <c r="C3047" s="21" t="s">
        <v>82</v>
      </c>
      <c r="D3047" s="45" t="s">
        <v>471</v>
      </c>
      <c r="E3047" s="20">
        <v>172</v>
      </c>
      <c r="F3047" s="46">
        <v>2020</v>
      </c>
      <c r="G3047" s="46">
        <v>1</v>
      </c>
      <c r="H3047" s="47" t="s">
        <v>309</v>
      </c>
      <c r="I3047" s="47" t="s">
        <v>43</v>
      </c>
      <c r="J3047" s="46">
        <v>3</v>
      </c>
      <c r="K3047" s="37">
        <v>3955628</v>
      </c>
      <c r="L3047" s="37">
        <v>454316</v>
      </c>
      <c r="M3047" s="37">
        <v>361254</v>
      </c>
      <c r="N3047" s="37">
        <v>409762</v>
      </c>
      <c r="O3047" s="37">
        <v>3417067</v>
      </c>
      <c r="P3047" s="37">
        <v>37418435</v>
      </c>
      <c r="Q3047" s="37">
        <v>14305182</v>
      </c>
      <c r="R3047" s="37">
        <v>11995952</v>
      </c>
    </row>
    <row r="3048" spans="1:18" s="22" customFormat="1" ht="13.5" customHeight="1">
      <c r="A3048" s="20">
        <v>3044</v>
      </c>
      <c r="B3048" s="45" t="s">
        <v>287</v>
      </c>
      <c r="C3048" s="21" t="s">
        <v>82</v>
      </c>
      <c r="D3048" s="45" t="s">
        <v>471</v>
      </c>
      <c r="E3048" s="20">
        <v>172</v>
      </c>
      <c r="F3048" s="46">
        <v>2020</v>
      </c>
      <c r="G3048" s="46">
        <v>2</v>
      </c>
      <c r="H3048" s="47" t="s">
        <v>310</v>
      </c>
      <c r="I3048" s="47" t="s">
        <v>43</v>
      </c>
      <c r="J3048" s="46">
        <v>6</v>
      </c>
      <c r="K3048" s="37">
        <v>8101257</v>
      </c>
      <c r="L3048" s="37">
        <v>824710</v>
      </c>
      <c r="M3048" s="37">
        <v>654442</v>
      </c>
      <c r="N3048" s="37">
        <v>624749</v>
      </c>
      <c r="O3048" s="37">
        <v>3342783</v>
      </c>
      <c r="P3048" s="37">
        <v>40645562</v>
      </c>
      <c r="Q3048" s="37">
        <v>16494174</v>
      </c>
      <c r="R3048" s="37">
        <v>11995952</v>
      </c>
    </row>
    <row r="3049" spans="1:18" s="22" customFormat="1" ht="13.5" customHeight="1">
      <c r="A3049" s="20">
        <v>3045</v>
      </c>
      <c r="B3049" s="45" t="s">
        <v>295</v>
      </c>
      <c r="C3049" s="44" t="s">
        <v>156</v>
      </c>
      <c r="D3049" s="45" t="s">
        <v>472</v>
      </c>
      <c r="E3049" s="20">
        <v>173</v>
      </c>
      <c r="F3049" s="20">
        <v>2015</v>
      </c>
      <c r="G3049" s="20">
        <v>1</v>
      </c>
      <c r="H3049" s="20" t="s">
        <v>202</v>
      </c>
      <c r="I3049" s="20" t="s">
        <v>43</v>
      </c>
      <c r="J3049" s="20">
        <v>3</v>
      </c>
      <c r="K3049" s="35">
        <v>12085651</v>
      </c>
      <c r="L3049" s="35">
        <v>615288</v>
      </c>
      <c r="M3049" s="35">
        <v>522994</v>
      </c>
      <c r="N3049" s="35">
        <v>524788</v>
      </c>
      <c r="O3049" s="35">
        <v>14482443</v>
      </c>
      <c r="P3049" s="35">
        <v>343394456</v>
      </c>
      <c r="Q3049" s="35">
        <v>299101019</v>
      </c>
      <c r="R3049" s="35">
        <v>19287233</v>
      </c>
    </row>
    <row r="3050" spans="1:18" s="22" customFormat="1" ht="13.5" customHeight="1">
      <c r="A3050" s="20">
        <v>3046</v>
      </c>
      <c r="B3050" s="45" t="s">
        <v>295</v>
      </c>
      <c r="C3050" s="44" t="s">
        <v>156</v>
      </c>
      <c r="D3050" s="45" t="s">
        <v>472</v>
      </c>
      <c r="E3050" s="20">
        <v>173</v>
      </c>
      <c r="F3050" s="20">
        <v>2015</v>
      </c>
      <c r="G3050" s="20">
        <v>2</v>
      </c>
      <c r="H3050" s="20" t="s">
        <v>203</v>
      </c>
      <c r="I3050" s="20" t="s">
        <v>44</v>
      </c>
      <c r="J3050" s="20">
        <v>6</v>
      </c>
      <c r="K3050" s="35">
        <v>20873588</v>
      </c>
      <c r="L3050" s="35">
        <v>1173187</v>
      </c>
      <c r="M3050" s="35">
        <v>997209</v>
      </c>
      <c r="N3050" s="35">
        <v>1001395</v>
      </c>
      <c r="O3050" s="35">
        <v>14327811</v>
      </c>
      <c r="P3050" s="35">
        <v>344637690</v>
      </c>
      <c r="Q3050" s="35">
        <v>299867646</v>
      </c>
      <c r="R3050" s="35">
        <v>19287233</v>
      </c>
    </row>
    <row r="3051" spans="1:18" s="22" customFormat="1" ht="13.5" customHeight="1">
      <c r="A3051" s="20">
        <v>3047</v>
      </c>
      <c r="B3051" s="45" t="s">
        <v>295</v>
      </c>
      <c r="C3051" s="44" t="s">
        <v>156</v>
      </c>
      <c r="D3051" s="45" t="s">
        <v>472</v>
      </c>
      <c r="E3051" s="20">
        <v>173</v>
      </c>
      <c r="F3051" s="20">
        <v>2015</v>
      </c>
      <c r="G3051" s="20">
        <v>3</v>
      </c>
      <c r="H3051" s="20" t="s">
        <v>204</v>
      </c>
      <c r="I3051" s="20" t="s">
        <v>51</v>
      </c>
      <c r="J3051" s="20">
        <v>9</v>
      </c>
      <c r="K3051" s="35">
        <v>32565701</v>
      </c>
      <c r="L3051" s="35">
        <v>1528473</v>
      </c>
      <c r="M3051" s="35">
        <v>1299202</v>
      </c>
      <c r="N3051" s="35">
        <v>1299202</v>
      </c>
      <c r="O3051" s="35">
        <v>14542909</v>
      </c>
      <c r="P3051" s="35">
        <v>350604284</v>
      </c>
      <c r="Q3051" s="35">
        <v>305536433</v>
      </c>
      <c r="R3051" s="35">
        <v>19287233</v>
      </c>
    </row>
    <row r="3052" spans="1:18" s="22" customFormat="1" ht="13.5" customHeight="1">
      <c r="A3052" s="20">
        <v>3048</v>
      </c>
      <c r="B3052" s="45" t="s">
        <v>295</v>
      </c>
      <c r="C3052" s="44" t="s">
        <v>156</v>
      </c>
      <c r="D3052" s="45" t="s">
        <v>472</v>
      </c>
      <c r="E3052" s="20">
        <v>173</v>
      </c>
      <c r="F3052" s="20">
        <v>2015</v>
      </c>
      <c r="G3052" s="20">
        <v>4</v>
      </c>
      <c r="H3052" s="20" t="s">
        <v>205</v>
      </c>
      <c r="I3052" s="20" t="s">
        <v>46</v>
      </c>
      <c r="J3052" s="20">
        <v>12</v>
      </c>
      <c r="K3052" s="35">
        <v>45791801</v>
      </c>
      <c r="L3052" s="35">
        <v>3045529</v>
      </c>
      <c r="M3052" s="35">
        <v>2327275</v>
      </c>
      <c r="N3052" s="35">
        <v>2295460</v>
      </c>
      <c r="O3052" s="35">
        <v>15967711</v>
      </c>
      <c r="P3052" s="35">
        <v>396743315</v>
      </c>
      <c r="Q3052" s="35">
        <v>350679204</v>
      </c>
      <c r="R3052" s="35">
        <v>19287233</v>
      </c>
    </row>
    <row r="3053" spans="1:18" s="22" customFormat="1" ht="13.5" customHeight="1">
      <c r="A3053" s="20">
        <v>3049</v>
      </c>
      <c r="B3053" s="45" t="s">
        <v>295</v>
      </c>
      <c r="C3053" s="44" t="s">
        <v>156</v>
      </c>
      <c r="D3053" s="45" t="s">
        <v>472</v>
      </c>
      <c r="E3053" s="20">
        <v>173</v>
      </c>
      <c r="F3053" s="20">
        <v>2016</v>
      </c>
      <c r="G3053" s="20">
        <v>1</v>
      </c>
      <c r="H3053" s="20" t="s">
        <v>206</v>
      </c>
      <c r="I3053" s="20" t="s">
        <v>43</v>
      </c>
      <c r="J3053" s="20">
        <v>3</v>
      </c>
      <c r="K3053" s="35">
        <v>11241090</v>
      </c>
      <c r="L3053" s="35">
        <v>505329</v>
      </c>
      <c r="M3053" s="35">
        <v>429530</v>
      </c>
      <c r="N3053" s="35">
        <v>405310</v>
      </c>
      <c r="O3053" s="35">
        <v>15730322</v>
      </c>
      <c r="P3053" s="35">
        <v>360312631</v>
      </c>
      <c r="Q3053" s="35">
        <v>313843211</v>
      </c>
      <c r="R3053" s="35">
        <v>19287233</v>
      </c>
    </row>
    <row r="3054" spans="1:18" s="22" customFormat="1" ht="13.5" customHeight="1">
      <c r="A3054" s="20">
        <v>3050</v>
      </c>
      <c r="B3054" s="45" t="s">
        <v>295</v>
      </c>
      <c r="C3054" s="44" t="s">
        <v>156</v>
      </c>
      <c r="D3054" s="45" t="s">
        <v>472</v>
      </c>
      <c r="E3054" s="20">
        <v>173</v>
      </c>
      <c r="F3054" s="20">
        <v>2016</v>
      </c>
      <c r="G3054" s="20">
        <v>2</v>
      </c>
      <c r="H3054" s="20" t="s">
        <v>207</v>
      </c>
      <c r="I3054" s="20" t="s">
        <v>44</v>
      </c>
      <c r="J3054" s="20">
        <v>6</v>
      </c>
      <c r="K3054" s="35">
        <v>24263973</v>
      </c>
      <c r="L3054" s="35">
        <v>1297766</v>
      </c>
      <c r="M3054" s="35">
        <v>1103101</v>
      </c>
      <c r="N3054" s="35">
        <v>1102984</v>
      </c>
      <c r="O3054" s="35">
        <v>16106498</v>
      </c>
      <c r="P3054" s="35">
        <v>391760333</v>
      </c>
      <c r="Q3054" s="35">
        <v>344593239</v>
      </c>
      <c r="R3054" s="35">
        <v>19287233</v>
      </c>
    </row>
    <row r="3055" spans="1:18" s="22" customFormat="1" ht="13.5" customHeight="1">
      <c r="A3055" s="20">
        <v>3051</v>
      </c>
      <c r="B3055" s="45" t="s">
        <v>295</v>
      </c>
      <c r="C3055" s="44" t="s">
        <v>156</v>
      </c>
      <c r="D3055" s="45" t="s">
        <v>472</v>
      </c>
      <c r="E3055" s="20">
        <v>173</v>
      </c>
      <c r="F3055" s="20">
        <v>2016</v>
      </c>
      <c r="G3055" s="20">
        <v>3</v>
      </c>
      <c r="H3055" s="20" t="s">
        <v>208</v>
      </c>
      <c r="I3055" s="20" t="s">
        <v>51</v>
      </c>
      <c r="J3055" s="20">
        <v>9</v>
      </c>
      <c r="K3055" s="35">
        <v>37892331</v>
      </c>
      <c r="L3055" s="35">
        <v>1494000</v>
      </c>
      <c r="M3055" s="35">
        <v>1269900</v>
      </c>
      <c r="N3055" s="35">
        <v>1269783</v>
      </c>
      <c r="O3055" s="35">
        <v>16252062</v>
      </c>
      <c r="P3055" s="35">
        <v>384475965</v>
      </c>
      <c r="Q3055" s="35">
        <v>337142073</v>
      </c>
      <c r="R3055" s="35">
        <v>19287233</v>
      </c>
    </row>
    <row r="3056" spans="1:18" s="22" customFormat="1" ht="13.5" customHeight="1">
      <c r="A3056" s="20">
        <v>3052</v>
      </c>
      <c r="B3056" s="45" t="s">
        <v>295</v>
      </c>
      <c r="C3056" s="44" t="s">
        <v>171</v>
      </c>
      <c r="D3056" s="45" t="s">
        <v>472</v>
      </c>
      <c r="E3056" s="20">
        <v>173</v>
      </c>
      <c r="F3056" s="20">
        <v>2016</v>
      </c>
      <c r="G3056" s="20">
        <v>4</v>
      </c>
      <c r="H3056" s="20" t="s">
        <v>209</v>
      </c>
      <c r="I3056" s="20" t="s">
        <v>46</v>
      </c>
      <c r="J3056" s="20">
        <v>12</v>
      </c>
      <c r="K3056" s="35">
        <v>54361204</v>
      </c>
      <c r="L3056" s="35">
        <v>3245144</v>
      </c>
      <c r="M3056" s="35">
        <v>2560579</v>
      </c>
      <c r="N3056" s="35">
        <v>2406623</v>
      </c>
      <c r="O3056" s="35">
        <v>16614465</v>
      </c>
      <c r="P3056" s="35">
        <v>424043580</v>
      </c>
      <c r="Q3056" s="35">
        <v>375572847</v>
      </c>
      <c r="R3056" s="35">
        <v>19287233</v>
      </c>
    </row>
    <row r="3057" spans="1:18" s="22" customFormat="1" ht="13.5" customHeight="1">
      <c r="A3057" s="20">
        <v>3053</v>
      </c>
      <c r="B3057" s="45" t="s">
        <v>295</v>
      </c>
      <c r="C3057" s="44" t="s">
        <v>171</v>
      </c>
      <c r="D3057" s="45" t="s">
        <v>472</v>
      </c>
      <c r="E3057" s="20">
        <v>173</v>
      </c>
      <c r="F3057" s="20">
        <v>2017</v>
      </c>
      <c r="G3057" s="20">
        <v>1</v>
      </c>
      <c r="H3057" s="20" t="s">
        <v>210</v>
      </c>
      <c r="I3057" s="20" t="s">
        <v>43</v>
      </c>
      <c r="J3057" s="20">
        <v>3</v>
      </c>
      <c r="K3057" s="35">
        <v>15277653</v>
      </c>
      <c r="L3057" s="35">
        <v>849564</v>
      </c>
      <c r="M3057" s="35">
        <v>722172</v>
      </c>
      <c r="N3057" s="35">
        <v>722172</v>
      </c>
      <c r="O3057" s="35">
        <v>16347455</v>
      </c>
      <c r="P3057" s="35">
        <v>414424261</v>
      </c>
      <c r="Q3057" s="35">
        <v>365231355</v>
      </c>
      <c r="R3057" s="35">
        <v>19287233</v>
      </c>
    </row>
    <row r="3058" spans="1:18" s="22" customFormat="1" ht="13.5" customHeight="1">
      <c r="A3058" s="20">
        <v>3054</v>
      </c>
      <c r="B3058" s="45" t="s">
        <v>295</v>
      </c>
      <c r="C3058" s="44" t="s">
        <v>171</v>
      </c>
      <c r="D3058" s="45" t="s">
        <v>472</v>
      </c>
      <c r="E3058" s="20">
        <v>173</v>
      </c>
      <c r="F3058" s="20">
        <v>2017</v>
      </c>
      <c r="G3058" s="20">
        <v>2</v>
      </c>
      <c r="H3058" s="20" t="s">
        <v>212</v>
      </c>
      <c r="I3058" s="20" t="s">
        <v>44</v>
      </c>
      <c r="J3058" s="20">
        <v>6</v>
      </c>
      <c r="K3058" s="35">
        <v>30460011</v>
      </c>
      <c r="L3058" s="35">
        <v>1433485</v>
      </c>
      <c r="M3058" s="35">
        <v>1218523</v>
      </c>
      <c r="N3058" s="35">
        <v>1218523</v>
      </c>
      <c r="O3058" s="35">
        <v>17345389</v>
      </c>
      <c r="P3058" s="35">
        <v>385974955</v>
      </c>
      <c r="Q3058" s="35">
        <v>336285697</v>
      </c>
      <c r="R3058" s="35">
        <v>19287233</v>
      </c>
    </row>
    <row r="3059" spans="1:18" s="22" customFormat="1" ht="13.5" customHeight="1">
      <c r="A3059" s="20">
        <v>3055</v>
      </c>
      <c r="B3059" s="45" t="s">
        <v>295</v>
      </c>
      <c r="C3059" s="44" t="s">
        <v>171</v>
      </c>
      <c r="D3059" s="45" t="s">
        <v>472</v>
      </c>
      <c r="E3059" s="20">
        <v>173</v>
      </c>
      <c r="F3059" s="20">
        <v>2017</v>
      </c>
      <c r="G3059" s="20">
        <v>3</v>
      </c>
      <c r="H3059" s="20" t="s">
        <v>213</v>
      </c>
      <c r="I3059" s="20" t="s">
        <v>51</v>
      </c>
      <c r="J3059" s="20">
        <v>9</v>
      </c>
      <c r="K3059" s="35">
        <v>45565863</v>
      </c>
      <c r="L3059" s="35">
        <v>1799393</v>
      </c>
      <c r="M3059" s="35">
        <v>1529400</v>
      </c>
      <c r="N3059" s="35">
        <v>1529400</v>
      </c>
      <c r="O3059" s="35">
        <v>17152070</v>
      </c>
      <c r="P3059" s="35">
        <v>394459603</v>
      </c>
      <c r="Q3059" s="35">
        <v>344459469</v>
      </c>
      <c r="R3059" s="35">
        <v>19287233</v>
      </c>
    </row>
    <row r="3060" spans="1:18" s="22" customFormat="1" ht="13.5" customHeight="1">
      <c r="A3060" s="20">
        <v>3056</v>
      </c>
      <c r="B3060" s="45" t="s">
        <v>295</v>
      </c>
      <c r="C3060" s="44" t="s">
        <v>171</v>
      </c>
      <c r="D3060" s="45" t="s">
        <v>472</v>
      </c>
      <c r="E3060" s="20">
        <v>173</v>
      </c>
      <c r="F3060" s="20">
        <v>2017</v>
      </c>
      <c r="G3060" s="20">
        <v>4</v>
      </c>
      <c r="H3060" s="20" t="s">
        <v>211</v>
      </c>
      <c r="I3060" s="20" t="s">
        <v>46</v>
      </c>
      <c r="J3060" s="20">
        <v>12</v>
      </c>
      <c r="K3060" s="35">
        <v>65268831</v>
      </c>
      <c r="L3060" s="35">
        <v>3009203</v>
      </c>
      <c r="M3060" s="35">
        <v>2255488</v>
      </c>
      <c r="N3060" s="35">
        <v>2395539</v>
      </c>
      <c r="O3060" s="35">
        <v>17078789</v>
      </c>
      <c r="P3060" s="35">
        <v>388153526</v>
      </c>
      <c r="Q3060" s="35">
        <v>338538276</v>
      </c>
      <c r="R3060" s="35">
        <v>19287233</v>
      </c>
    </row>
    <row r="3061" spans="1:18" s="22" customFormat="1" ht="13.5" customHeight="1">
      <c r="A3061" s="20">
        <v>3057</v>
      </c>
      <c r="B3061" s="45" t="s">
        <v>295</v>
      </c>
      <c r="C3061" s="44" t="s">
        <v>261</v>
      </c>
      <c r="D3061" s="45" t="s">
        <v>472</v>
      </c>
      <c r="E3061" s="20">
        <v>173</v>
      </c>
      <c r="F3061" s="20">
        <v>2018</v>
      </c>
      <c r="G3061" s="20">
        <v>1</v>
      </c>
      <c r="H3061" s="20" t="s">
        <v>257</v>
      </c>
      <c r="I3061" s="20" t="s">
        <v>43</v>
      </c>
      <c r="J3061" s="20">
        <v>3</v>
      </c>
      <c r="K3061" s="35">
        <v>14666665</v>
      </c>
      <c r="L3061" s="35">
        <v>883947</v>
      </c>
      <c r="M3061" s="35">
        <v>764701</v>
      </c>
      <c r="N3061" s="35">
        <v>792170</v>
      </c>
      <c r="O3061" s="35">
        <v>17064625</v>
      </c>
      <c r="P3061" s="35">
        <v>430497333</v>
      </c>
      <c r="Q3061" s="35">
        <v>380337257</v>
      </c>
      <c r="R3061" s="35">
        <v>19287233</v>
      </c>
    </row>
    <row r="3062" spans="1:18" s="22" customFormat="1" ht="13.5" customHeight="1">
      <c r="A3062" s="20">
        <v>3058</v>
      </c>
      <c r="B3062" s="45" t="s">
        <v>295</v>
      </c>
      <c r="C3062" s="21" t="s">
        <v>171</v>
      </c>
      <c r="D3062" s="45" t="s">
        <v>472</v>
      </c>
      <c r="E3062" s="20">
        <v>173</v>
      </c>
      <c r="F3062" s="20">
        <v>2018</v>
      </c>
      <c r="G3062" s="20">
        <v>2</v>
      </c>
      <c r="H3062" s="20" t="s">
        <v>264</v>
      </c>
      <c r="I3062" s="20" t="s">
        <v>44</v>
      </c>
      <c r="J3062" s="20">
        <v>6</v>
      </c>
      <c r="K3062" s="37">
        <v>28616405</v>
      </c>
      <c r="L3062" s="37">
        <v>1814912</v>
      </c>
      <c r="M3062" s="37">
        <v>1569986</v>
      </c>
      <c r="N3062" s="37">
        <v>1580592</v>
      </c>
      <c r="O3062" s="37">
        <v>17587759</v>
      </c>
      <c r="P3062" s="37">
        <v>452857135</v>
      </c>
      <c r="Q3062" s="37">
        <v>401957033</v>
      </c>
      <c r="R3062" s="37">
        <v>19287233</v>
      </c>
    </row>
    <row r="3063" spans="1:18" s="22" customFormat="1" ht="13.5" customHeight="1">
      <c r="A3063" s="20">
        <v>3059</v>
      </c>
      <c r="B3063" s="45" t="s">
        <v>295</v>
      </c>
      <c r="C3063" s="21" t="s">
        <v>171</v>
      </c>
      <c r="D3063" s="45" t="s">
        <v>472</v>
      </c>
      <c r="E3063" s="20">
        <v>173</v>
      </c>
      <c r="F3063" s="20">
        <v>2018</v>
      </c>
      <c r="G3063" s="20">
        <v>3</v>
      </c>
      <c r="H3063" s="20" t="s">
        <v>256</v>
      </c>
      <c r="I3063" s="20" t="s">
        <v>51</v>
      </c>
      <c r="J3063" s="20">
        <v>9</v>
      </c>
      <c r="K3063" s="37">
        <v>38888279</v>
      </c>
      <c r="L3063" s="37">
        <v>3056646</v>
      </c>
      <c r="M3063" s="37">
        <v>2644085</v>
      </c>
      <c r="N3063" s="37">
        <v>2662605</v>
      </c>
      <c r="O3063" s="37">
        <v>17743057</v>
      </c>
      <c r="P3063" s="37">
        <v>480771306</v>
      </c>
      <c r="Q3063" s="37">
        <v>428789192</v>
      </c>
      <c r="R3063" s="37">
        <v>19287233</v>
      </c>
    </row>
    <row r="3064" spans="1:18" s="22" customFormat="1" ht="13.5" customHeight="1">
      <c r="A3064" s="20">
        <v>3060</v>
      </c>
      <c r="B3064" s="45" t="s">
        <v>295</v>
      </c>
      <c r="C3064" s="21" t="s">
        <v>171</v>
      </c>
      <c r="D3064" s="45" t="s">
        <v>472</v>
      </c>
      <c r="E3064" s="20">
        <v>173</v>
      </c>
      <c r="F3064" s="20">
        <v>2018</v>
      </c>
      <c r="G3064" s="20">
        <v>4</v>
      </c>
      <c r="H3064" s="20" t="s">
        <v>265</v>
      </c>
      <c r="I3064" s="20" t="s">
        <v>46</v>
      </c>
      <c r="J3064" s="20">
        <v>12</v>
      </c>
      <c r="K3064" s="37">
        <v>65997537</v>
      </c>
      <c r="L3064" s="37">
        <v>4797710</v>
      </c>
      <c r="M3064" s="37">
        <v>3326420</v>
      </c>
      <c r="N3064" s="37">
        <v>3326620</v>
      </c>
      <c r="O3064" s="37">
        <v>18602696</v>
      </c>
      <c r="P3064" s="37">
        <v>488804317</v>
      </c>
      <c r="Q3064" s="37">
        <v>437915168</v>
      </c>
      <c r="R3064" s="37">
        <v>19287233</v>
      </c>
    </row>
    <row r="3065" spans="1:18" s="22" customFormat="1" ht="13.5" customHeight="1">
      <c r="A3065" s="20">
        <v>3061</v>
      </c>
      <c r="B3065" s="45" t="s">
        <v>295</v>
      </c>
      <c r="C3065" s="21" t="s">
        <v>171</v>
      </c>
      <c r="D3065" s="45" t="s">
        <v>472</v>
      </c>
      <c r="E3065" s="20">
        <v>173</v>
      </c>
      <c r="F3065" s="20">
        <v>2019</v>
      </c>
      <c r="G3065" s="20">
        <v>1</v>
      </c>
      <c r="H3065" s="20" t="s">
        <v>277</v>
      </c>
      <c r="I3065" s="20" t="s">
        <v>43</v>
      </c>
      <c r="J3065" s="20">
        <v>3</v>
      </c>
      <c r="K3065" s="37">
        <v>16303008</v>
      </c>
      <c r="L3065" s="37">
        <v>1331343</v>
      </c>
      <c r="M3065" s="37">
        <v>1144059</v>
      </c>
      <c r="N3065" s="37">
        <v>1175633</v>
      </c>
      <c r="O3065" s="37">
        <v>19132525</v>
      </c>
      <c r="P3065" s="37">
        <v>583876331</v>
      </c>
      <c r="Q3065" s="37">
        <v>531746440</v>
      </c>
      <c r="R3065" s="37">
        <v>19287233</v>
      </c>
    </row>
    <row r="3066" spans="1:18" s="22" customFormat="1" ht="13.5" customHeight="1">
      <c r="A3066" s="20">
        <v>3062</v>
      </c>
      <c r="B3066" s="45" t="s">
        <v>295</v>
      </c>
      <c r="C3066" s="21" t="s">
        <v>171</v>
      </c>
      <c r="D3066" s="45" t="s">
        <v>472</v>
      </c>
      <c r="E3066" s="20">
        <v>173</v>
      </c>
      <c r="F3066" s="20">
        <v>2019</v>
      </c>
      <c r="G3066" s="20">
        <v>2</v>
      </c>
      <c r="H3066" s="20" t="s">
        <v>278</v>
      </c>
      <c r="I3066" s="20" t="s">
        <v>44</v>
      </c>
      <c r="J3066" s="20">
        <v>6</v>
      </c>
      <c r="K3066" s="37">
        <v>40835294</v>
      </c>
      <c r="L3066" s="37">
        <v>2607990</v>
      </c>
      <c r="M3066" s="37">
        <v>2248359</v>
      </c>
      <c r="N3066" s="37">
        <v>2303165</v>
      </c>
      <c r="O3066" s="37">
        <v>19785572</v>
      </c>
      <c r="P3066" s="37">
        <v>632528666</v>
      </c>
      <c r="Q3066" s="37">
        <v>580493588</v>
      </c>
      <c r="R3066" s="37">
        <v>19287233</v>
      </c>
    </row>
    <row r="3067" spans="1:18" s="22" customFormat="1" ht="13.5" customHeight="1">
      <c r="A3067" s="20">
        <v>3063</v>
      </c>
      <c r="B3067" s="45" t="s">
        <v>295</v>
      </c>
      <c r="C3067" s="21" t="s">
        <v>171</v>
      </c>
      <c r="D3067" s="45" t="s">
        <v>472</v>
      </c>
      <c r="E3067" s="20">
        <v>173</v>
      </c>
      <c r="F3067" s="20">
        <v>2019</v>
      </c>
      <c r="G3067" s="20">
        <v>3</v>
      </c>
      <c r="H3067" s="20" t="s">
        <v>279</v>
      </c>
      <c r="I3067" s="20" t="s">
        <v>51</v>
      </c>
      <c r="J3067" s="20">
        <v>9</v>
      </c>
      <c r="K3067" s="37">
        <v>64827122</v>
      </c>
      <c r="L3067" s="37">
        <v>4731188</v>
      </c>
      <c r="M3067" s="37">
        <v>408869</v>
      </c>
      <c r="N3067" s="37">
        <v>4141808</v>
      </c>
      <c r="O3067" s="37">
        <v>20636686</v>
      </c>
      <c r="P3067" s="37">
        <v>611577278</v>
      </c>
      <c r="Q3067" s="37">
        <v>557871407</v>
      </c>
      <c r="R3067" s="37">
        <v>69333333</v>
      </c>
    </row>
    <row r="3068" spans="1:18" s="22" customFormat="1" ht="13.5" customHeight="1">
      <c r="A3068" s="20">
        <v>3064</v>
      </c>
      <c r="B3068" s="45" t="s">
        <v>295</v>
      </c>
      <c r="C3068" s="21" t="s">
        <v>171</v>
      </c>
      <c r="D3068" s="45" t="s">
        <v>472</v>
      </c>
      <c r="E3068" s="20">
        <v>173</v>
      </c>
      <c r="F3068" s="20">
        <v>2019</v>
      </c>
      <c r="G3068" s="20">
        <v>4</v>
      </c>
      <c r="H3068" s="20" t="s">
        <v>281</v>
      </c>
      <c r="I3068" s="20" t="s">
        <v>46</v>
      </c>
      <c r="J3068" s="20">
        <v>12</v>
      </c>
      <c r="K3068" s="37">
        <v>91538984</v>
      </c>
      <c r="L3068" s="37">
        <v>6265828</v>
      </c>
      <c r="M3068" s="37">
        <v>4406021</v>
      </c>
      <c r="N3068" s="37">
        <v>4464426</v>
      </c>
      <c r="O3068" s="37">
        <v>20637634</v>
      </c>
      <c r="P3068" s="37">
        <v>721361830</v>
      </c>
      <c r="Q3068" s="37">
        <v>667333456</v>
      </c>
      <c r="R3068" s="37">
        <v>19287233</v>
      </c>
    </row>
    <row r="3069" spans="1:18" s="22" customFormat="1" ht="13.5" customHeight="1">
      <c r="A3069" s="20">
        <v>3065</v>
      </c>
      <c r="B3069" s="45" t="s">
        <v>295</v>
      </c>
      <c r="C3069" s="21" t="s">
        <v>171</v>
      </c>
      <c r="D3069" s="45" t="s">
        <v>472</v>
      </c>
      <c r="E3069" s="20">
        <v>173</v>
      </c>
      <c r="F3069" s="46">
        <v>2020</v>
      </c>
      <c r="G3069" s="46">
        <v>1</v>
      </c>
      <c r="H3069" s="47" t="s">
        <v>309</v>
      </c>
      <c r="I3069" s="47" t="s">
        <v>43</v>
      </c>
      <c r="J3069" s="46">
        <v>3</v>
      </c>
      <c r="K3069" s="37">
        <v>20776201</v>
      </c>
      <c r="L3069" s="37">
        <v>1129954</v>
      </c>
      <c r="M3069" s="37">
        <v>977302</v>
      </c>
      <c r="N3069" s="37">
        <v>972216</v>
      </c>
      <c r="O3069" s="37">
        <v>20844671</v>
      </c>
      <c r="P3069" s="37">
        <v>794504005</v>
      </c>
      <c r="Q3069" s="37">
        <v>738371183</v>
      </c>
      <c r="R3069" s="37">
        <v>19287233</v>
      </c>
    </row>
    <row r="3070" spans="1:18" s="22" customFormat="1" ht="13.5" customHeight="1">
      <c r="A3070" s="20">
        <v>3066</v>
      </c>
      <c r="B3070" s="45" t="s">
        <v>295</v>
      </c>
      <c r="C3070" s="21" t="s">
        <v>171</v>
      </c>
      <c r="D3070" s="45" t="s">
        <v>472</v>
      </c>
      <c r="E3070" s="20">
        <v>173</v>
      </c>
      <c r="F3070" s="46">
        <v>2020</v>
      </c>
      <c r="G3070" s="46">
        <v>2</v>
      </c>
      <c r="H3070" s="47" t="s">
        <v>310</v>
      </c>
      <c r="I3070" s="47" t="s">
        <v>43</v>
      </c>
      <c r="J3070" s="46">
        <v>6</v>
      </c>
      <c r="K3070" s="37">
        <v>38151058</v>
      </c>
      <c r="L3070" s="37">
        <v>1727806</v>
      </c>
      <c r="M3070" s="37">
        <v>1494444</v>
      </c>
      <c r="N3070" s="37">
        <v>1494444</v>
      </c>
      <c r="O3070" s="37">
        <v>21676873</v>
      </c>
      <c r="P3070" s="37">
        <v>825175662</v>
      </c>
      <c r="Q3070" s="37">
        <v>770063590</v>
      </c>
      <c r="R3070" s="37">
        <v>19287233</v>
      </c>
    </row>
    <row r="3071" spans="1:18" s="22" customFormat="1" ht="13.5" customHeight="1">
      <c r="A3071" s="20">
        <v>3067</v>
      </c>
      <c r="B3071" s="45" t="s">
        <v>295</v>
      </c>
      <c r="C3071" s="21" t="s">
        <v>171</v>
      </c>
      <c r="D3071" s="45" t="s">
        <v>472</v>
      </c>
      <c r="E3071" s="20">
        <v>173</v>
      </c>
      <c r="F3071" s="46">
        <v>2020</v>
      </c>
      <c r="G3071" s="46">
        <v>3</v>
      </c>
      <c r="H3071" s="57" t="s">
        <v>311</v>
      </c>
      <c r="I3071" s="57" t="s">
        <v>51</v>
      </c>
      <c r="J3071" s="46">
        <v>9</v>
      </c>
      <c r="K3071" s="37">
        <v>57825190</v>
      </c>
      <c r="L3071" s="37">
        <v>3057428</v>
      </c>
      <c r="M3071" s="37">
        <v>2644567</v>
      </c>
      <c r="N3071" s="37">
        <v>2644567</v>
      </c>
      <c r="O3071" s="37">
        <v>21958067</v>
      </c>
      <c r="P3071" s="37">
        <v>863599160</v>
      </c>
      <c r="Q3071" s="37">
        <v>807597502</v>
      </c>
      <c r="R3071" s="37">
        <v>19287233</v>
      </c>
    </row>
    <row r="3072" spans="1:18" s="22" customFormat="1" ht="13.5" customHeight="1">
      <c r="A3072" s="20">
        <v>3068</v>
      </c>
      <c r="B3072" s="45" t="s">
        <v>295</v>
      </c>
      <c r="C3072" s="44" t="s">
        <v>83</v>
      </c>
      <c r="D3072" s="45" t="s">
        <v>473</v>
      </c>
      <c r="E3072" s="20">
        <v>174</v>
      </c>
      <c r="F3072" s="20">
        <v>2015</v>
      </c>
      <c r="G3072" s="20">
        <v>1</v>
      </c>
      <c r="H3072" s="20" t="s">
        <v>202</v>
      </c>
      <c r="I3072" s="20" t="s">
        <v>43</v>
      </c>
      <c r="J3072" s="20">
        <v>3</v>
      </c>
      <c r="K3072" s="35">
        <v>113322000</v>
      </c>
      <c r="L3072" s="35">
        <v>33128000</v>
      </c>
      <c r="M3072" s="35">
        <v>27680000</v>
      </c>
      <c r="N3072" s="35">
        <v>28735000</v>
      </c>
      <c r="O3072" s="35">
        <v>71327000</v>
      </c>
      <c r="P3072" s="35">
        <v>3938003000</v>
      </c>
      <c r="Q3072" s="35">
        <v>3411573000</v>
      </c>
      <c r="R3072" s="35">
        <v>15698000</v>
      </c>
    </row>
    <row r="3073" spans="1:18" s="22" customFormat="1" ht="13.5" customHeight="1">
      <c r="A3073" s="20">
        <v>3069</v>
      </c>
      <c r="B3073" s="45" t="s">
        <v>295</v>
      </c>
      <c r="C3073" s="44" t="s">
        <v>83</v>
      </c>
      <c r="D3073" s="45" t="s">
        <v>473</v>
      </c>
      <c r="E3073" s="20">
        <v>174</v>
      </c>
      <c r="F3073" s="20">
        <v>2015</v>
      </c>
      <c r="G3073" s="20">
        <v>2</v>
      </c>
      <c r="H3073" s="20" t="s">
        <v>203</v>
      </c>
      <c r="I3073" s="20" t="s">
        <v>44</v>
      </c>
      <c r="J3073" s="20">
        <v>6</v>
      </c>
      <c r="K3073" s="35">
        <v>229082000</v>
      </c>
      <c r="L3073" s="35">
        <v>72201000</v>
      </c>
      <c r="M3073" s="35">
        <v>53180000</v>
      </c>
      <c r="N3073" s="35">
        <v>48732000</v>
      </c>
      <c r="O3073" s="35">
        <v>73555000</v>
      </c>
      <c r="P3073" s="35">
        <v>3882727000</v>
      </c>
      <c r="Q3073" s="35">
        <v>3336341000</v>
      </c>
      <c r="R3073" s="35">
        <v>15698000</v>
      </c>
    </row>
    <row r="3074" spans="1:18" s="22" customFormat="1" ht="13.5" customHeight="1">
      <c r="A3074" s="20">
        <v>3070</v>
      </c>
      <c r="B3074" s="45" t="s">
        <v>295</v>
      </c>
      <c r="C3074" s="44" t="s">
        <v>83</v>
      </c>
      <c r="D3074" s="45" t="s">
        <v>473</v>
      </c>
      <c r="E3074" s="20">
        <v>174</v>
      </c>
      <c r="F3074" s="20">
        <v>2015</v>
      </c>
      <c r="G3074" s="20">
        <v>3</v>
      </c>
      <c r="H3074" s="20" t="s">
        <v>204</v>
      </c>
      <c r="I3074" s="20" t="s">
        <v>51</v>
      </c>
      <c r="J3074" s="20">
        <v>9</v>
      </c>
      <c r="K3074" s="35">
        <v>336853000</v>
      </c>
      <c r="L3074" s="35">
        <v>104052000</v>
      </c>
      <c r="M3074" s="35">
        <v>83087000</v>
      </c>
      <c r="N3074" s="35">
        <v>81655000</v>
      </c>
      <c r="O3074" s="35">
        <v>76275000</v>
      </c>
      <c r="P3074" s="35">
        <v>3841859000</v>
      </c>
      <c r="Q3074" s="35">
        <v>3270358000</v>
      </c>
      <c r="R3074" s="35">
        <v>15698000</v>
      </c>
    </row>
    <row r="3075" spans="1:18" s="22" customFormat="1" ht="13.5" customHeight="1">
      <c r="A3075" s="20">
        <v>3071</v>
      </c>
      <c r="B3075" s="45" t="s">
        <v>295</v>
      </c>
      <c r="C3075" s="44" t="s">
        <v>83</v>
      </c>
      <c r="D3075" s="45" t="s">
        <v>473</v>
      </c>
      <c r="E3075" s="20">
        <v>174</v>
      </c>
      <c r="F3075" s="20">
        <v>2015</v>
      </c>
      <c r="G3075" s="20">
        <v>4</v>
      </c>
      <c r="H3075" s="20" t="s">
        <v>205</v>
      </c>
      <c r="I3075" s="20" t="s">
        <v>46</v>
      </c>
      <c r="J3075" s="20">
        <v>12</v>
      </c>
      <c r="K3075" s="35">
        <v>432535000</v>
      </c>
      <c r="L3075" s="35">
        <v>125616000</v>
      </c>
      <c r="M3075" s="35">
        <v>105663000</v>
      </c>
      <c r="N3075" s="35">
        <v>104548000</v>
      </c>
      <c r="O3075" s="35">
        <v>87022000</v>
      </c>
      <c r="P3075" s="35">
        <v>4006842000</v>
      </c>
      <c r="Q3075" s="35">
        <v>3412489000</v>
      </c>
      <c r="R3075" s="35">
        <v>15698000</v>
      </c>
    </row>
    <row r="3076" spans="1:18" s="22" customFormat="1" ht="13.5" customHeight="1">
      <c r="A3076" s="20">
        <v>3072</v>
      </c>
      <c r="B3076" s="45" t="s">
        <v>295</v>
      </c>
      <c r="C3076" s="44" t="s">
        <v>83</v>
      </c>
      <c r="D3076" s="45" t="s">
        <v>473</v>
      </c>
      <c r="E3076" s="20">
        <v>174</v>
      </c>
      <c r="F3076" s="20">
        <v>2016</v>
      </c>
      <c r="G3076" s="20">
        <v>1</v>
      </c>
      <c r="H3076" s="20" t="s">
        <v>206</v>
      </c>
      <c r="I3076" s="20" t="s">
        <v>43</v>
      </c>
      <c r="J3076" s="20">
        <v>3</v>
      </c>
      <c r="K3076" s="35">
        <v>99435000</v>
      </c>
      <c r="L3076" s="35">
        <v>32121000</v>
      </c>
      <c r="M3076" s="35">
        <v>26573000</v>
      </c>
      <c r="N3076" s="35">
        <v>26720000</v>
      </c>
      <c r="O3076" s="35">
        <v>89218000</v>
      </c>
      <c r="P3076" s="35">
        <v>3992079000</v>
      </c>
      <c r="Q3076" s="35">
        <v>3371006000</v>
      </c>
      <c r="R3076" s="35">
        <v>15698000</v>
      </c>
    </row>
    <row r="3077" spans="1:18" s="22" customFormat="1" ht="13.5" customHeight="1">
      <c r="A3077" s="20">
        <v>3073</v>
      </c>
      <c r="B3077" s="45" t="s">
        <v>295</v>
      </c>
      <c r="C3077" s="44" t="s">
        <v>83</v>
      </c>
      <c r="D3077" s="45" t="s">
        <v>473</v>
      </c>
      <c r="E3077" s="20">
        <v>174</v>
      </c>
      <c r="F3077" s="20">
        <v>2016</v>
      </c>
      <c r="G3077" s="20">
        <v>2</v>
      </c>
      <c r="H3077" s="20" t="s">
        <v>207</v>
      </c>
      <c r="I3077" s="20" t="s">
        <v>44</v>
      </c>
      <c r="J3077" s="20">
        <v>6</v>
      </c>
      <c r="K3077" s="35">
        <v>214812000</v>
      </c>
      <c r="L3077" s="35">
        <v>53905000</v>
      </c>
      <c r="M3077" s="35">
        <v>35467000</v>
      </c>
      <c r="N3077" s="35">
        <v>65673000</v>
      </c>
      <c r="O3077" s="35">
        <v>94090000</v>
      </c>
      <c r="P3077" s="35">
        <v>4357296000</v>
      </c>
      <c r="Q3077" s="35">
        <v>3736557000</v>
      </c>
      <c r="R3077" s="35">
        <v>15698000</v>
      </c>
    </row>
    <row r="3078" spans="1:18" s="22" customFormat="1" ht="13.5" customHeight="1">
      <c r="A3078" s="20">
        <v>3074</v>
      </c>
      <c r="B3078" s="45" t="s">
        <v>295</v>
      </c>
      <c r="C3078" s="44" t="s">
        <v>83</v>
      </c>
      <c r="D3078" s="45" t="s">
        <v>473</v>
      </c>
      <c r="E3078" s="20">
        <v>174</v>
      </c>
      <c r="F3078" s="20">
        <v>2016</v>
      </c>
      <c r="G3078" s="20">
        <v>3</v>
      </c>
      <c r="H3078" s="20" t="s">
        <v>208</v>
      </c>
      <c r="I3078" s="20" t="s">
        <v>51</v>
      </c>
      <c r="J3078" s="20">
        <v>9</v>
      </c>
      <c r="K3078" s="35">
        <v>380352000</v>
      </c>
      <c r="L3078" s="35">
        <v>116587000</v>
      </c>
      <c r="M3078" s="35">
        <v>95386000</v>
      </c>
      <c r="N3078" s="35">
        <v>126647000</v>
      </c>
      <c r="O3078" s="35">
        <v>100176000</v>
      </c>
      <c r="P3078" s="35">
        <v>4649685000</v>
      </c>
      <c r="Q3078" s="35">
        <v>3958777000</v>
      </c>
      <c r="R3078" s="35">
        <v>15698000</v>
      </c>
    </row>
    <row r="3079" spans="1:18" s="22" customFormat="1" ht="13.5" customHeight="1">
      <c r="A3079" s="20">
        <v>3075</v>
      </c>
      <c r="B3079" s="45" t="s">
        <v>295</v>
      </c>
      <c r="C3079" s="44" t="s">
        <v>83</v>
      </c>
      <c r="D3079" s="45" t="s">
        <v>473</v>
      </c>
      <c r="E3079" s="20">
        <v>174</v>
      </c>
      <c r="F3079" s="20">
        <v>2016</v>
      </c>
      <c r="G3079" s="20">
        <v>4</v>
      </c>
      <c r="H3079" s="20" t="s">
        <v>209</v>
      </c>
      <c r="I3079" s="20" t="s">
        <v>46</v>
      </c>
      <c r="J3079" s="20">
        <v>12</v>
      </c>
      <c r="K3079" s="35">
        <v>507997000</v>
      </c>
      <c r="L3079" s="35">
        <v>156748000</v>
      </c>
      <c r="M3079" s="35">
        <v>129652000</v>
      </c>
      <c r="N3079" s="35">
        <v>166626000</v>
      </c>
      <c r="O3079" s="35">
        <v>105284000</v>
      </c>
      <c r="P3079" s="35">
        <v>4739825000</v>
      </c>
      <c r="Q3079" s="35">
        <v>4035360000</v>
      </c>
      <c r="R3079" s="35">
        <v>15698000</v>
      </c>
    </row>
    <row r="3080" spans="1:18" s="22" customFormat="1" ht="13.5" customHeight="1">
      <c r="A3080" s="20">
        <v>3076</v>
      </c>
      <c r="B3080" s="45" t="s">
        <v>295</v>
      </c>
      <c r="C3080" s="44" t="s">
        <v>83</v>
      </c>
      <c r="D3080" s="45" t="s">
        <v>473</v>
      </c>
      <c r="E3080" s="20">
        <v>174</v>
      </c>
      <c r="F3080" s="20">
        <v>2017</v>
      </c>
      <c r="G3080" s="20">
        <v>1</v>
      </c>
      <c r="H3080" s="20" t="s">
        <v>210</v>
      </c>
      <c r="I3080" s="20" t="s">
        <v>43</v>
      </c>
      <c r="J3080" s="20">
        <v>3</v>
      </c>
      <c r="K3080" s="35">
        <v>147736000</v>
      </c>
      <c r="L3080" s="35">
        <v>44200000</v>
      </c>
      <c r="M3080" s="35">
        <v>37499000</v>
      </c>
      <c r="N3080" s="35">
        <v>38965000</v>
      </c>
      <c r="O3080" s="35">
        <v>105768000</v>
      </c>
      <c r="P3080" s="35">
        <v>4739828000</v>
      </c>
      <c r="Q3080" s="35">
        <v>4051970000</v>
      </c>
      <c r="R3080" s="35">
        <v>15698000</v>
      </c>
    </row>
    <row r="3081" spans="1:18" s="22" customFormat="1" ht="13.5" customHeight="1">
      <c r="A3081" s="20">
        <v>3077</v>
      </c>
      <c r="B3081" s="45" t="s">
        <v>295</v>
      </c>
      <c r="C3081" s="44" t="s">
        <v>83</v>
      </c>
      <c r="D3081" s="45" t="s">
        <v>473</v>
      </c>
      <c r="E3081" s="20">
        <v>174</v>
      </c>
      <c r="F3081" s="20">
        <v>2017</v>
      </c>
      <c r="G3081" s="20">
        <v>2</v>
      </c>
      <c r="H3081" s="20" t="s">
        <v>212</v>
      </c>
      <c r="I3081" s="20" t="s">
        <v>44</v>
      </c>
      <c r="J3081" s="20">
        <v>6</v>
      </c>
      <c r="K3081" s="35">
        <v>380440000</v>
      </c>
      <c r="L3081" s="35">
        <v>92183000</v>
      </c>
      <c r="M3081" s="35">
        <v>75317000</v>
      </c>
      <c r="N3081" s="35">
        <v>70440000</v>
      </c>
      <c r="O3081" s="35">
        <v>110061000</v>
      </c>
      <c r="P3081" s="35">
        <v>4927367000</v>
      </c>
      <c r="Q3081" s="35">
        <v>4208034000</v>
      </c>
      <c r="R3081" s="35">
        <v>15698000</v>
      </c>
    </row>
    <row r="3082" spans="1:18" s="22" customFormat="1" ht="13.5" customHeight="1">
      <c r="A3082" s="20">
        <v>3078</v>
      </c>
      <c r="B3082" s="45" t="s">
        <v>295</v>
      </c>
      <c r="C3082" s="44" t="s">
        <v>83</v>
      </c>
      <c r="D3082" s="45" t="s">
        <v>473</v>
      </c>
      <c r="E3082" s="20">
        <v>174</v>
      </c>
      <c r="F3082" s="20">
        <v>2017</v>
      </c>
      <c r="G3082" s="20">
        <v>3</v>
      </c>
      <c r="H3082" s="20" t="s">
        <v>213</v>
      </c>
      <c r="I3082" s="20" t="s">
        <v>51</v>
      </c>
      <c r="J3082" s="20">
        <v>9</v>
      </c>
      <c r="K3082" s="35">
        <v>531266000</v>
      </c>
      <c r="L3082" s="35">
        <v>152552000</v>
      </c>
      <c r="M3082" s="35">
        <v>129235000</v>
      </c>
      <c r="N3082" s="35">
        <v>126647000</v>
      </c>
      <c r="O3082" s="35">
        <v>115807000</v>
      </c>
      <c r="P3082" s="35">
        <v>5131818000</v>
      </c>
      <c r="Q3082" s="35">
        <v>4364128000</v>
      </c>
      <c r="R3082" s="35">
        <v>15698000</v>
      </c>
    </row>
    <row r="3083" spans="1:18" s="22" customFormat="1" ht="13.5" customHeight="1">
      <c r="A3083" s="20">
        <v>3079</v>
      </c>
      <c r="B3083" s="45" t="s">
        <v>295</v>
      </c>
      <c r="C3083" s="44" t="s">
        <v>83</v>
      </c>
      <c r="D3083" s="45" t="s">
        <v>473</v>
      </c>
      <c r="E3083" s="20">
        <v>174</v>
      </c>
      <c r="F3083" s="20">
        <v>2017</v>
      </c>
      <c r="G3083" s="20">
        <v>4</v>
      </c>
      <c r="H3083" s="20" t="s">
        <v>211</v>
      </c>
      <c r="I3083" s="20" t="s">
        <v>46</v>
      </c>
      <c r="J3083" s="20">
        <v>12</v>
      </c>
      <c r="K3083" s="35">
        <v>745189000</v>
      </c>
      <c r="L3083" s="35">
        <v>199319000</v>
      </c>
      <c r="M3083" s="35">
        <v>173791000</v>
      </c>
      <c r="N3083" s="35">
        <v>176473000</v>
      </c>
      <c r="O3083" s="35">
        <v>133384000</v>
      </c>
      <c r="P3083" s="35">
        <v>5595253000</v>
      </c>
      <c r="Q3083" s="35">
        <v>4783137000</v>
      </c>
      <c r="R3083" s="35">
        <v>15698000</v>
      </c>
    </row>
    <row r="3084" spans="1:18" s="22" customFormat="1" ht="13.5" customHeight="1">
      <c r="A3084" s="20">
        <v>3080</v>
      </c>
      <c r="B3084" s="45" t="s">
        <v>295</v>
      </c>
      <c r="C3084" s="44" t="s">
        <v>83</v>
      </c>
      <c r="D3084" s="45" t="s">
        <v>473</v>
      </c>
      <c r="E3084" s="20">
        <v>174</v>
      </c>
      <c r="F3084" s="20">
        <v>2018</v>
      </c>
      <c r="G3084" s="20">
        <v>1</v>
      </c>
      <c r="H3084" s="20" t="s">
        <v>257</v>
      </c>
      <c r="I3084" s="20" t="s">
        <v>43</v>
      </c>
      <c r="J3084" s="20">
        <v>3</v>
      </c>
      <c r="K3084" s="35">
        <v>169192000</v>
      </c>
      <c r="L3084" s="35">
        <v>54001000</v>
      </c>
      <c r="M3084" s="35">
        <v>47079000</v>
      </c>
      <c r="N3084" s="35">
        <v>51861000</v>
      </c>
      <c r="O3084" s="35">
        <v>137441000</v>
      </c>
      <c r="P3084" s="35">
        <v>5675804000</v>
      </c>
      <c r="Q3084" s="35">
        <v>4940558000</v>
      </c>
      <c r="R3084" s="35">
        <v>15698000</v>
      </c>
    </row>
    <row r="3085" spans="1:18" s="22" customFormat="1" ht="13.5" customHeight="1">
      <c r="A3085" s="20">
        <v>3081</v>
      </c>
      <c r="B3085" s="45" t="s">
        <v>295</v>
      </c>
      <c r="C3085" s="21" t="s">
        <v>83</v>
      </c>
      <c r="D3085" s="45" t="s">
        <v>473</v>
      </c>
      <c r="E3085" s="20">
        <v>174</v>
      </c>
      <c r="F3085" s="20">
        <v>2018</v>
      </c>
      <c r="G3085" s="20">
        <v>2</v>
      </c>
      <c r="H3085" s="20" t="s">
        <v>264</v>
      </c>
      <c r="I3085" s="20" t="s">
        <v>44</v>
      </c>
      <c r="J3085" s="20">
        <v>6</v>
      </c>
      <c r="K3085" s="37">
        <v>322201000</v>
      </c>
      <c r="L3085" s="37">
        <v>107358000</v>
      </c>
      <c r="M3085" s="37">
        <v>81737000</v>
      </c>
      <c r="N3085" s="37">
        <v>82937000</v>
      </c>
      <c r="O3085" s="37">
        <v>140382000</v>
      </c>
      <c r="P3085" s="37">
        <v>5256460000</v>
      </c>
      <c r="Q3085" s="37">
        <v>4536955000</v>
      </c>
      <c r="R3085" s="37">
        <v>15698000</v>
      </c>
    </row>
    <row r="3086" spans="1:18" s="22" customFormat="1" ht="13.5" customHeight="1">
      <c r="A3086" s="20">
        <v>3082</v>
      </c>
      <c r="B3086" s="45" t="s">
        <v>295</v>
      </c>
      <c r="C3086" s="21" t="s">
        <v>83</v>
      </c>
      <c r="D3086" s="45" t="s">
        <v>473</v>
      </c>
      <c r="E3086" s="20">
        <v>174</v>
      </c>
      <c r="F3086" s="20">
        <v>2018</v>
      </c>
      <c r="G3086" s="20">
        <v>3</v>
      </c>
      <c r="H3086" s="20" t="s">
        <v>256</v>
      </c>
      <c r="I3086" s="20" t="s">
        <v>51</v>
      </c>
      <c r="J3086" s="20">
        <v>9</v>
      </c>
      <c r="K3086" s="37">
        <v>474607000</v>
      </c>
      <c r="L3086" s="37">
        <v>167307000</v>
      </c>
      <c r="M3086" s="37">
        <v>144179000</v>
      </c>
      <c r="N3086" s="37">
        <v>151191000</v>
      </c>
      <c r="O3086" s="37">
        <v>145125000</v>
      </c>
      <c r="P3086" s="37">
        <v>5617785000</v>
      </c>
      <c r="Q3086" s="37">
        <v>4839881000</v>
      </c>
      <c r="R3086" s="37">
        <v>15698000</v>
      </c>
    </row>
    <row r="3087" spans="1:18" s="22" customFormat="1" ht="13.5" customHeight="1">
      <c r="A3087" s="20">
        <v>3083</v>
      </c>
      <c r="B3087" s="45" t="s">
        <v>295</v>
      </c>
      <c r="C3087" s="21" t="s">
        <v>83</v>
      </c>
      <c r="D3087" s="45" t="s">
        <v>473</v>
      </c>
      <c r="E3087" s="20">
        <v>174</v>
      </c>
      <c r="F3087" s="20">
        <v>2018</v>
      </c>
      <c r="G3087" s="20">
        <v>4</v>
      </c>
      <c r="H3087" s="20" t="s">
        <v>265</v>
      </c>
      <c r="I3087" s="20" t="s">
        <v>46</v>
      </c>
      <c r="J3087" s="20">
        <v>12</v>
      </c>
      <c r="K3087" s="37">
        <v>630344000</v>
      </c>
      <c r="L3087" s="37">
        <v>231685000</v>
      </c>
      <c r="M3087" s="37">
        <v>193424000</v>
      </c>
      <c r="N3087" s="37">
        <v>199711000</v>
      </c>
      <c r="O3087" s="37">
        <v>149137000</v>
      </c>
      <c r="P3087" s="37">
        <v>5955710000</v>
      </c>
      <c r="Q3087" s="37">
        <v>5139959000</v>
      </c>
      <c r="R3087" s="37">
        <v>15698000</v>
      </c>
    </row>
    <row r="3088" spans="1:18" s="22" customFormat="1" ht="13.5" customHeight="1">
      <c r="A3088" s="20">
        <v>3084</v>
      </c>
      <c r="B3088" s="45" t="s">
        <v>295</v>
      </c>
      <c r="C3088" s="21" t="s">
        <v>83</v>
      </c>
      <c r="D3088" s="45" t="s">
        <v>473</v>
      </c>
      <c r="E3088" s="20">
        <v>174</v>
      </c>
      <c r="F3088" s="20">
        <v>2019</v>
      </c>
      <c r="G3088" s="20">
        <v>1</v>
      </c>
      <c r="H3088" s="20" t="s">
        <v>277</v>
      </c>
      <c r="I3088" s="20" t="s">
        <v>43</v>
      </c>
      <c r="J3088" s="20">
        <v>3</v>
      </c>
      <c r="K3088" s="37">
        <v>158111000</v>
      </c>
      <c r="L3088" s="37">
        <v>57293000</v>
      </c>
      <c r="M3088" s="37">
        <v>50234000</v>
      </c>
      <c r="N3088" s="37">
        <v>43633000</v>
      </c>
      <c r="O3088" s="37">
        <v>162810000</v>
      </c>
      <c r="P3088" s="37">
        <v>5879172000</v>
      </c>
      <c r="Q3088" s="37">
        <v>5098284000</v>
      </c>
      <c r="R3088" s="37">
        <v>15698000</v>
      </c>
    </row>
    <row r="3089" spans="1:18" s="22" customFormat="1" ht="13.5" customHeight="1">
      <c r="A3089" s="20">
        <v>3085</v>
      </c>
      <c r="B3089" s="45" t="s">
        <v>295</v>
      </c>
      <c r="C3089" s="21" t="s">
        <v>83</v>
      </c>
      <c r="D3089" s="45" t="s">
        <v>473</v>
      </c>
      <c r="E3089" s="20">
        <v>174</v>
      </c>
      <c r="F3089" s="20">
        <v>2019</v>
      </c>
      <c r="G3089" s="20">
        <v>2</v>
      </c>
      <c r="H3089" s="20" t="s">
        <v>278</v>
      </c>
      <c r="I3089" s="20" t="s">
        <v>44</v>
      </c>
      <c r="J3089" s="20">
        <v>6</v>
      </c>
      <c r="K3089" s="37">
        <v>331586000</v>
      </c>
      <c r="L3089" s="37">
        <v>111677000</v>
      </c>
      <c r="M3089" s="37">
        <v>88882000</v>
      </c>
      <c r="N3089" s="37">
        <v>82876000</v>
      </c>
      <c r="O3089" s="37">
        <v>167881000</v>
      </c>
      <c r="P3089" s="37">
        <v>5898596000</v>
      </c>
      <c r="Q3089" s="37">
        <v>5079082000</v>
      </c>
      <c r="R3089" s="37">
        <v>15698000</v>
      </c>
    </row>
    <row r="3090" spans="1:18" s="22" customFormat="1" ht="13.5" customHeight="1">
      <c r="A3090" s="20">
        <v>3086</v>
      </c>
      <c r="B3090" s="45" t="s">
        <v>295</v>
      </c>
      <c r="C3090" s="21" t="s">
        <v>83</v>
      </c>
      <c r="D3090" s="45" t="s">
        <v>473</v>
      </c>
      <c r="E3090" s="20">
        <v>174</v>
      </c>
      <c r="F3090" s="20">
        <v>2019</v>
      </c>
      <c r="G3090" s="20">
        <v>3</v>
      </c>
      <c r="H3090" s="20" t="s">
        <v>279</v>
      </c>
      <c r="I3090" s="20" t="s">
        <v>51</v>
      </c>
      <c r="J3090" s="20">
        <v>9</v>
      </c>
      <c r="K3090" s="37">
        <v>491268000</v>
      </c>
      <c r="L3090" s="37">
        <v>176183000</v>
      </c>
      <c r="M3090" s="37">
        <v>150723000</v>
      </c>
      <c r="N3090" s="37">
        <v>144682000</v>
      </c>
      <c r="O3090" s="37">
        <v>176182000</v>
      </c>
      <c r="P3090" s="37">
        <v>5978444000</v>
      </c>
      <c r="Q3090" s="37">
        <v>5106543000</v>
      </c>
      <c r="R3090" s="37">
        <v>15698000</v>
      </c>
    </row>
    <row r="3091" spans="1:18" s="22" customFormat="1" ht="13.5" customHeight="1">
      <c r="A3091" s="20">
        <v>3087</v>
      </c>
      <c r="B3091" s="45" t="s">
        <v>295</v>
      </c>
      <c r="C3091" s="21" t="s">
        <v>83</v>
      </c>
      <c r="D3091" s="45" t="s">
        <v>473</v>
      </c>
      <c r="E3091" s="20">
        <v>174</v>
      </c>
      <c r="F3091" s="46">
        <v>2020</v>
      </c>
      <c r="G3091" s="46">
        <v>1</v>
      </c>
      <c r="H3091" s="47" t="s">
        <v>309</v>
      </c>
      <c r="I3091" s="47" t="s">
        <v>43</v>
      </c>
      <c r="J3091" s="46">
        <v>3</v>
      </c>
      <c r="K3091" s="37">
        <v>166814000</v>
      </c>
      <c r="L3091" s="37">
        <v>58788000</v>
      </c>
      <c r="M3091" s="37">
        <v>50526000</v>
      </c>
      <c r="N3091" s="37">
        <v>62547000</v>
      </c>
      <c r="O3091" s="37">
        <v>186764000</v>
      </c>
      <c r="P3091" s="37">
        <v>7127917000</v>
      </c>
      <c r="Q3091" s="37">
        <v>6201975000</v>
      </c>
      <c r="R3091" s="37">
        <v>15698000</v>
      </c>
    </row>
    <row r="3092" spans="1:18" s="22" customFormat="1" ht="13.5" customHeight="1">
      <c r="A3092" s="20">
        <v>3088</v>
      </c>
      <c r="B3092" s="45" t="s">
        <v>295</v>
      </c>
      <c r="C3092" s="21" t="s">
        <v>83</v>
      </c>
      <c r="D3092" s="45" t="s">
        <v>473</v>
      </c>
      <c r="E3092" s="20">
        <v>174</v>
      </c>
      <c r="F3092" s="46">
        <v>2020</v>
      </c>
      <c r="G3092" s="46">
        <v>2</v>
      </c>
      <c r="H3092" s="47" t="s">
        <v>310</v>
      </c>
      <c r="I3092" s="47" t="s">
        <v>44</v>
      </c>
      <c r="J3092" s="46">
        <v>6</v>
      </c>
      <c r="K3092" s="37">
        <v>346088000</v>
      </c>
      <c r="L3092" s="37">
        <v>114124000</v>
      </c>
      <c r="M3092" s="37">
        <v>103826000</v>
      </c>
      <c r="N3092" s="37">
        <v>125583000</v>
      </c>
      <c r="O3092" s="37">
        <v>186827000</v>
      </c>
      <c r="P3092" s="37">
        <v>7580114000</v>
      </c>
      <c r="Q3092" s="37">
        <v>6591136000</v>
      </c>
      <c r="R3092" s="37">
        <v>15698000</v>
      </c>
    </row>
    <row r="3093" spans="1:18" s="22" customFormat="1" ht="13.5" customHeight="1">
      <c r="A3093" s="20">
        <v>3089</v>
      </c>
      <c r="B3093" s="45" t="s">
        <v>295</v>
      </c>
      <c r="C3093" s="21" t="s">
        <v>83</v>
      </c>
      <c r="D3093" s="45" t="s">
        <v>473</v>
      </c>
      <c r="E3093" s="20">
        <v>174</v>
      </c>
      <c r="F3093" s="46">
        <v>2020</v>
      </c>
      <c r="G3093" s="46">
        <v>3</v>
      </c>
      <c r="H3093" s="57" t="s">
        <v>311</v>
      </c>
      <c r="I3093" s="57" t="s">
        <v>51</v>
      </c>
      <c r="J3093" s="46">
        <v>9</v>
      </c>
      <c r="K3093" s="37">
        <v>508975000</v>
      </c>
      <c r="L3093" s="37">
        <v>177283000</v>
      </c>
      <c r="M3093" s="37">
        <v>159315000</v>
      </c>
      <c r="N3093" s="37">
        <v>180365000</v>
      </c>
      <c r="O3093" s="37">
        <v>186680000</v>
      </c>
      <c r="P3093" s="37">
        <v>7973265000</v>
      </c>
      <c r="Q3093" s="37">
        <v>6938924000</v>
      </c>
      <c r="R3093" s="37">
        <v>15698000</v>
      </c>
    </row>
    <row r="3094" spans="1:18" s="22" customFormat="1" ht="13.5" customHeight="1">
      <c r="A3094" s="20">
        <v>3090</v>
      </c>
      <c r="B3094" s="45" t="s">
        <v>286</v>
      </c>
      <c r="C3094" s="44" t="s">
        <v>177</v>
      </c>
      <c r="D3094" s="45" t="s">
        <v>474</v>
      </c>
      <c r="E3094" s="20">
        <v>175</v>
      </c>
      <c r="F3094" s="20">
        <v>2015</v>
      </c>
      <c r="G3094" s="20">
        <v>4</v>
      </c>
      <c r="H3094" s="20" t="s">
        <v>205</v>
      </c>
      <c r="I3094" s="20" t="s">
        <v>46</v>
      </c>
      <c r="J3094" s="20">
        <v>12</v>
      </c>
      <c r="K3094" s="35">
        <v>14098805</v>
      </c>
      <c r="L3094" s="35">
        <v>830912</v>
      </c>
      <c r="M3094" s="35">
        <v>728520</v>
      </c>
      <c r="N3094" s="35">
        <v>728520</v>
      </c>
      <c r="O3094" s="35">
        <v>5716048</v>
      </c>
      <c r="P3094" s="35">
        <v>12009229</v>
      </c>
      <c r="Q3094" s="35">
        <v>7039875</v>
      </c>
      <c r="R3094" s="35">
        <v>3900000</v>
      </c>
    </row>
    <row r="3095" spans="1:18" s="22" customFormat="1" ht="13.5" customHeight="1">
      <c r="A3095" s="20">
        <v>3091</v>
      </c>
      <c r="B3095" s="45" t="s">
        <v>286</v>
      </c>
      <c r="C3095" s="44" t="s">
        <v>177</v>
      </c>
      <c r="D3095" s="45" t="s">
        <v>474</v>
      </c>
      <c r="E3095" s="20">
        <v>175</v>
      </c>
      <c r="F3095" s="20">
        <v>2016</v>
      </c>
      <c r="G3095" s="20">
        <v>1</v>
      </c>
      <c r="H3095" s="20" t="s">
        <v>206</v>
      </c>
      <c r="I3095" s="20" t="s">
        <v>43</v>
      </c>
      <c r="J3095" s="20">
        <v>3</v>
      </c>
      <c r="K3095" s="35">
        <v>4293616</v>
      </c>
      <c r="L3095" s="35">
        <v>-133200</v>
      </c>
      <c r="M3095" s="35">
        <v>-200382</v>
      </c>
      <c r="N3095" s="35">
        <v>-200382</v>
      </c>
      <c r="O3095" s="35">
        <v>7851847</v>
      </c>
      <c r="P3095" s="35">
        <v>15433337</v>
      </c>
      <c r="Q3095" s="35">
        <v>9008859</v>
      </c>
      <c r="R3095" s="35">
        <v>4875325</v>
      </c>
    </row>
    <row r="3096" spans="1:18" s="22" customFormat="1" ht="13.5" customHeight="1">
      <c r="A3096" s="20">
        <v>3092</v>
      </c>
      <c r="B3096" s="45" t="s">
        <v>286</v>
      </c>
      <c r="C3096" s="44" t="s">
        <v>177</v>
      </c>
      <c r="D3096" s="45" t="s">
        <v>474</v>
      </c>
      <c r="E3096" s="20">
        <v>175</v>
      </c>
      <c r="F3096" s="20">
        <v>2016</v>
      </c>
      <c r="G3096" s="20">
        <v>2</v>
      </c>
      <c r="H3096" s="20" t="s">
        <v>207</v>
      </c>
      <c r="I3096" s="20" t="s">
        <v>44</v>
      </c>
      <c r="J3096" s="20">
        <v>6</v>
      </c>
      <c r="K3096" s="35">
        <v>8748732</v>
      </c>
      <c r="L3096" s="35">
        <v>738689</v>
      </c>
      <c r="M3096" s="35">
        <v>671507</v>
      </c>
      <c r="N3096" s="35">
        <v>671507</v>
      </c>
      <c r="O3096" s="35">
        <v>7851847</v>
      </c>
      <c r="P3096" s="35">
        <v>15433337</v>
      </c>
      <c r="Q3096" s="35">
        <v>9008859</v>
      </c>
      <c r="R3096" s="35">
        <v>4875325</v>
      </c>
    </row>
    <row r="3097" spans="1:18" s="22" customFormat="1" ht="13.5" customHeight="1">
      <c r="A3097" s="20">
        <v>3093</v>
      </c>
      <c r="B3097" s="45" t="s">
        <v>286</v>
      </c>
      <c r="C3097" s="44" t="s">
        <v>177</v>
      </c>
      <c r="D3097" s="45" t="s">
        <v>474</v>
      </c>
      <c r="E3097" s="20">
        <v>175</v>
      </c>
      <c r="F3097" s="20">
        <v>2016</v>
      </c>
      <c r="G3097" s="20">
        <v>4</v>
      </c>
      <c r="H3097" s="20" t="s">
        <v>209</v>
      </c>
      <c r="I3097" s="20" t="s">
        <v>46</v>
      </c>
      <c r="J3097" s="20">
        <v>12</v>
      </c>
      <c r="K3097" s="35">
        <v>26039485</v>
      </c>
      <c r="L3097" s="35">
        <v>840033</v>
      </c>
      <c r="M3097" s="35">
        <v>772851</v>
      </c>
      <c r="N3097" s="35">
        <v>772851</v>
      </c>
      <c r="O3097" s="35">
        <v>7851846</v>
      </c>
      <c r="P3097" s="35">
        <v>15433336</v>
      </c>
      <c r="Q3097" s="35">
        <v>9008859</v>
      </c>
      <c r="R3097" s="35">
        <v>4875325</v>
      </c>
    </row>
    <row r="3098" spans="1:18" s="22" customFormat="1" ht="13.5" customHeight="1">
      <c r="A3098" s="20">
        <v>3094</v>
      </c>
      <c r="B3098" s="45" t="s">
        <v>286</v>
      </c>
      <c r="C3098" s="44" t="s">
        <v>177</v>
      </c>
      <c r="D3098" s="45" t="s">
        <v>474</v>
      </c>
      <c r="E3098" s="20">
        <v>175</v>
      </c>
      <c r="F3098" s="20">
        <v>2017</v>
      </c>
      <c r="G3098" s="20">
        <v>1</v>
      </c>
      <c r="H3098" s="20" t="s">
        <v>210</v>
      </c>
      <c r="I3098" s="20" t="s">
        <v>43</v>
      </c>
      <c r="J3098" s="20">
        <v>3</v>
      </c>
      <c r="K3098" s="35">
        <v>7610202</v>
      </c>
      <c r="L3098" s="35">
        <v>745239</v>
      </c>
      <c r="M3098" s="35">
        <v>691029</v>
      </c>
      <c r="N3098" s="35">
        <v>691029</v>
      </c>
      <c r="O3098" s="35">
        <v>7661398</v>
      </c>
      <c r="P3098" s="35">
        <v>17306375</v>
      </c>
      <c r="Q3098" s="35">
        <v>10190869</v>
      </c>
      <c r="R3098" s="35">
        <v>4875325</v>
      </c>
    </row>
    <row r="3099" spans="1:18" s="22" customFormat="1" ht="13.5" customHeight="1">
      <c r="A3099" s="20">
        <v>3095</v>
      </c>
      <c r="B3099" s="45" t="s">
        <v>286</v>
      </c>
      <c r="C3099" s="44" t="s">
        <v>177</v>
      </c>
      <c r="D3099" s="45" t="s">
        <v>474</v>
      </c>
      <c r="E3099" s="20">
        <v>175</v>
      </c>
      <c r="F3099" s="20">
        <v>2017</v>
      </c>
      <c r="G3099" s="20">
        <v>2</v>
      </c>
      <c r="H3099" s="20" t="s">
        <v>212</v>
      </c>
      <c r="I3099" s="20" t="s">
        <v>44</v>
      </c>
      <c r="J3099" s="20">
        <v>6</v>
      </c>
      <c r="K3099" s="35">
        <v>13007374</v>
      </c>
      <c r="L3099" s="35">
        <v>945345</v>
      </c>
      <c r="M3099" s="35">
        <v>857345</v>
      </c>
      <c r="N3099" s="35">
        <v>857345</v>
      </c>
      <c r="O3099" s="35">
        <v>7770061</v>
      </c>
      <c r="P3099" s="35">
        <v>15173606</v>
      </c>
      <c r="Q3099" s="35">
        <v>8185367</v>
      </c>
      <c r="R3099" s="35">
        <v>4875325</v>
      </c>
    </row>
    <row r="3100" spans="1:18" s="22" customFormat="1" ht="13.5" customHeight="1">
      <c r="A3100" s="20">
        <v>3096</v>
      </c>
      <c r="B3100" s="45" t="s">
        <v>286</v>
      </c>
      <c r="C3100" s="44" t="s">
        <v>177</v>
      </c>
      <c r="D3100" s="45" t="s">
        <v>474</v>
      </c>
      <c r="E3100" s="20">
        <v>175</v>
      </c>
      <c r="F3100" s="20">
        <v>2017</v>
      </c>
      <c r="G3100" s="20">
        <v>3</v>
      </c>
      <c r="H3100" s="20" t="s">
        <v>213</v>
      </c>
      <c r="I3100" s="20" t="s">
        <v>51</v>
      </c>
      <c r="J3100" s="20">
        <v>9</v>
      </c>
      <c r="K3100" s="35">
        <v>28772142</v>
      </c>
      <c r="L3100" s="35">
        <v>1362328</v>
      </c>
      <c r="M3100" s="35">
        <v>1197064</v>
      </c>
      <c r="N3100" s="35">
        <v>1197064</v>
      </c>
      <c r="O3100" s="35">
        <v>7877733</v>
      </c>
      <c r="P3100" s="35">
        <v>18266479</v>
      </c>
      <c r="Q3100" s="35">
        <v>10644938</v>
      </c>
      <c r="R3100" s="35">
        <v>4875325</v>
      </c>
    </row>
    <row r="3101" spans="1:18" s="22" customFormat="1" ht="13.5" customHeight="1">
      <c r="A3101" s="20">
        <v>3097</v>
      </c>
      <c r="B3101" s="45" t="s">
        <v>286</v>
      </c>
      <c r="C3101" s="44" t="s">
        <v>177</v>
      </c>
      <c r="D3101" s="45" t="s">
        <v>474</v>
      </c>
      <c r="E3101" s="20">
        <v>175</v>
      </c>
      <c r="F3101" s="20">
        <v>2017</v>
      </c>
      <c r="G3101" s="20">
        <v>4</v>
      </c>
      <c r="H3101" s="20" t="s">
        <v>211</v>
      </c>
      <c r="I3101" s="20" t="s">
        <v>46</v>
      </c>
      <c r="J3101" s="20">
        <v>12</v>
      </c>
      <c r="K3101" s="35">
        <v>36961732</v>
      </c>
      <c r="L3101" s="35">
        <v>1506189</v>
      </c>
      <c r="M3101" s="35">
        <v>1253991</v>
      </c>
      <c r="N3101" s="35">
        <v>1253991</v>
      </c>
      <c r="O3101" s="35">
        <v>8713768</v>
      </c>
      <c r="P3101" s="35">
        <v>19598138</v>
      </c>
      <c r="Q3101" s="35">
        <v>12212189</v>
      </c>
      <c r="R3101" s="35">
        <v>4875325</v>
      </c>
    </row>
    <row r="3102" spans="1:18" s="22" customFormat="1" ht="13.5" customHeight="1">
      <c r="A3102" s="20">
        <v>3098</v>
      </c>
      <c r="B3102" s="45" t="s">
        <v>286</v>
      </c>
      <c r="C3102" s="44" t="s">
        <v>177</v>
      </c>
      <c r="D3102" s="45" t="s">
        <v>474</v>
      </c>
      <c r="E3102" s="20">
        <v>175</v>
      </c>
      <c r="F3102" s="20">
        <v>2018</v>
      </c>
      <c r="G3102" s="20">
        <v>1</v>
      </c>
      <c r="H3102" s="20" t="s">
        <v>257</v>
      </c>
      <c r="I3102" s="20" t="s">
        <v>43</v>
      </c>
      <c r="J3102" s="20">
        <v>3</v>
      </c>
      <c r="K3102" s="35">
        <v>3569853</v>
      </c>
      <c r="L3102" s="35">
        <v>264736</v>
      </c>
      <c r="M3102" s="35">
        <v>210561</v>
      </c>
      <c r="N3102" s="35">
        <v>210561</v>
      </c>
      <c r="O3102" s="35">
        <v>8637516</v>
      </c>
      <c r="P3102" s="35">
        <v>18283020</v>
      </c>
      <c r="Q3102" s="35">
        <v>10686508</v>
      </c>
      <c r="R3102" s="35">
        <v>4875325</v>
      </c>
    </row>
    <row r="3103" spans="1:18" s="22" customFormat="1" ht="13.5" customHeight="1">
      <c r="A3103" s="20">
        <v>3099</v>
      </c>
      <c r="B3103" s="45" t="s">
        <v>286</v>
      </c>
      <c r="C3103" s="44" t="s">
        <v>177</v>
      </c>
      <c r="D3103" s="45" t="s">
        <v>474</v>
      </c>
      <c r="E3103" s="20">
        <v>175</v>
      </c>
      <c r="F3103" s="20">
        <v>2018</v>
      </c>
      <c r="G3103" s="20">
        <v>2</v>
      </c>
      <c r="H3103" s="20" t="s">
        <v>264</v>
      </c>
      <c r="I3103" s="20" t="s">
        <v>44</v>
      </c>
      <c r="J3103" s="20">
        <v>6</v>
      </c>
      <c r="K3103" s="37">
        <v>5400528</v>
      </c>
      <c r="L3103" s="37">
        <v>310592</v>
      </c>
      <c r="M3103" s="37">
        <v>223626</v>
      </c>
      <c r="N3103" s="37">
        <v>223626</v>
      </c>
      <c r="O3103" s="37">
        <v>9271195</v>
      </c>
      <c r="P3103" s="37">
        <v>17302592</v>
      </c>
      <c r="Q3103" s="37">
        <v>9693017</v>
      </c>
      <c r="R3103" s="37">
        <v>4875325</v>
      </c>
    </row>
    <row r="3104" spans="1:18" s="22" customFormat="1" ht="13.5" customHeight="1">
      <c r="A3104" s="20">
        <v>3100</v>
      </c>
      <c r="B3104" s="45" t="s">
        <v>286</v>
      </c>
      <c r="C3104" s="44" t="s">
        <v>177</v>
      </c>
      <c r="D3104" s="45" t="s">
        <v>474</v>
      </c>
      <c r="E3104" s="20">
        <v>175</v>
      </c>
      <c r="F3104" s="20">
        <v>2018</v>
      </c>
      <c r="G3104" s="20">
        <v>3</v>
      </c>
      <c r="H3104" s="20" t="s">
        <v>256</v>
      </c>
      <c r="I3104" s="20" t="s">
        <v>51</v>
      </c>
      <c r="J3104" s="20">
        <v>9</v>
      </c>
      <c r="K3104" s="37">
        <v>7847172</v>
      </c>
      <c r="L3104" s="37">
        <v>-1445983</v>
      </c>
      <c r="M3104" s="37">
        <v>-1532949</v>
      </c>
      <c r="N3104" s="37">
        <v>-1532949</v>
      </c>
      <c r="O3104" s="37">
        <v>16709392</v>
      </c>
      <c r="P3104" s="37">
        <v>24678283</v>
      </c>
      <c r="Q3104" s="37">
        <v>16846619</v>
      </c>
      <c r="R3104" s="37">
        <v>4875325</v>
      </c>
    </row>
    <row r="3105" spans="1:18" s="22" customFormat="1" ht="13.5" customHeight="1">
      <c r="A3105" s="20">
        <v>3101</v>
      </c>
      <c r="B3105" s="45" t="s">
        <v>286</v>
      </c>
      <c r="C3105" s="44" t="s">
        <v>177</v>
      </c>
      <c r="D3105" s="45" t="s">
        <v>474</v>
      </c>
      <c r="E3105" s="20">
        <v>175</v>
      </c>
      <c r="F3105" s="20">
        <v>2018</v>
      </c>
      <c r="G3105" s="20">
        <v>4</v>
      </c>
      <c r="H3105" s="20" t="s">
        <v>265</v>
      </c>
      <c r="I3105" s="20" t="s">
        <v>46</v>
      </c>
      <c r="J3105" s="20">
        <v>12</v>
      </c>
      <c r="K3105" s="37">
        <v>9562197</v>
      </c>
      <c r="L3105" s="37">
        <v>-10331365</v>
      </c>
      <c r="M3105" s="37">
        <v>-10357133</v>
      </c>
      <c r="N3105" s="37">
        <v>-10357133</v>
      </c>
      <c r="O3105" s="37">
        <v>13498555</v>
      </c>
      <c r="P3105" s="37">
        <v>17741918</v>
      </c>
      <c r="Q3105" s="37">
        <v>21005622</v>
      </c>
      <c r="R3105" s="37">
        <v>4875325</v>
      </c>
    </row>
    <row r="3106" spans="1:18" s="22" customFormat="1" ht="13.5" customHeight="1">
      <c r="A3106" s="20">
        <v>3102</v>
      </c>
      <c r="B3106" s="45" t="s">
        <v>286</v>
      </c>
      <c r="C3106" s="44" t="s">
        <v>177</v>
      </c>
      <c r="D3106" s="45" t="s">
        <v>474</v>
      </c>
      <c r="E3106" s="20">
        <v>175</v>
      </c>
      <c r="F3106" s="20">
        <v>2019</v>
      </c>
      <c r="G3106" s="20">
        <v>1</v>
      </c>
      <c r="H3106" s="20" t="s">
        <v>277</v>
      </c>
      <c r="I3106" s="20" t="s">
        <v>43</v>
      </c>
      <c r="J3106" s="20">
        <v>3</v>
      </c>
      <c r="K3106" s="37">
        <v>382239</v>
      </c>
      <c r="L3106" s="37">
        <v>-589495</v>
      </c>
      <c r="M3106" s="37">
        <v>-589495</v>
      </c>
      <c r="N3106" s="37">
        <v>-589495</v>
      </c>
      <c r="O3106" s="37">
        <v>13256601</v>
      </c>
      <c r="P3106" s="37">
        <v>17374454</v>
      </c>
      <c r="Q3106" s="37">
        <v>21493157</v>
      </c>
      <c r="R3106" s="37">
        <v>4875325</v>
      </c>
    </row>
    <row r="3107" spans="1:18" s="22" customFormat="1" ht="13.5" customHeight="1">
      <c r="A3107" s="20">
        <v>3103</v>
      </c>
      <c r="B3107" s="45" t="s">
        <v>286</v>
      </c>
      <c r="C3107" s="44" t="s">
        <v>177</v>
      </c>
      <c r="D3107" s="45" t="s">
        <v>474</v>
      </c>
      <c r="E3107" s="20">
        <v>175</v>
      </c>
      <c r="F3107" s="20">
        <v>2019</v>
      </c>
      <c r="G3107" s="20">
        <v>2</v>
      </c>
      <c r="H3107" s="20" t="s">
        <v>278</v>
      </c>
      <c r="I3107" s="20" t="s">
        <v>44</v>
      </c>
      <c r="J3107" s="20">
        <v>6</v>
      </c>
      <c r="K3107" s="37">
        <v>803459</v>
      </c>
      <c r="L3107" s="37">
        <v>-1729742</v>
      </c>
      <c r="M3107" s="37">
        <v>-1729742</v>
      </c>
      <c r="N3107" s="37">
        <v>-1729742</v>
      </c>
      <c r="O3107" s="37">
        <v>13688675</v>
      </c>
      <c r="P3107" s="37">
        <v>17358967</v>
      </c>
      <c r="Q3107" s="37">
        <v>21669095</v>
      </c>
      <c r="R3107" s="37">
        <v>4875325</v>
      </c>
    </row>
    <row r="3108" spans="1:18" s="22" customFormat="1" ht="13.5" customHeight="1">
      <c r="A3108" s="20">
        <v>3104</v>
      </c>
      <c r="B3108" s="45" t="s">
        <v>286</v>
      </c>
      <c r="C3108" s="44" t="s">
        <v>177</v>
      </c>
      <c r="D3108" s="45" t="s">
        <v>474</v>
      </c>
      <c r="E3108" s="20">
        <v>175</v>
      </c>
      <c r="F3108" s="20">
        <v>2019</v>
      </c>
      <c r="G3108" s="20">
        <v>3</v>
      </c>
      <c r="H3108" s="20" t="s">
        <v>279</v>
      </c>
      <c r="I3108" s="20" t="s">
        <v>51</v>
      </c>
      <c r="J3108" s="20">
        <v>9</v>
      </c>
      <c r="K3108" s="37">
        <v>1009576</v>
      </c>
      <c r="L3108" s="37">
        <v>-3131597</v>
      </c>
      <c r="M3108" s="37">
        <v>-3131597</v>
      </c>
      <c r="N3108" s="37">
        <v>-3131597</v>
      </c>
      <c r="O3108" s="37">
        <v>12855279</v>
      </c>
      <c r="P3108" s="37">
        <v>15557089</v>
      </c>
      <c r="Q3108" s="37">
        <v>21182795</v>
      </c>
      <c r="R3108" s="37">
        <v>4875325</v>
      </c>
    </row>
    <row r="3109" spans="1:18" s="22" customFormat="1" ht="13.5" customHeight="1">
      <c r="A3109" s="20">
        <v>3105</v>
      </c>
      <c r="B3109" s="45" t="s">
        <v>286</v>
      </c>
      <c r="C3109" s="44" t="s">
        <v>177</v>
      </c>
      <c r="D3109" s="45" t="s">
        <v>474</v>
      </c>
      <c r="E3109" s="20">
        <v>175</v>
      </c>
      <c r="F3109" s="20">
        <v>2019</v>
      </c>
      <c r="G3109" s="20">
        <v>4</v>
      </c>
      <c r="H3109" s="20" t="s">
        <v>281</v>
      </c>
      <c r="I3109" s="20" t="s">
        <v>46</v>
      </c>
      <c r="J3109" s="20">
        <v>12</v>
      </c>
      <c r="K3109" s="37">
        <v>3037515</v>
      </c>
      <c r="L3109" s="37">
        <v>-2653745</v>
      </c>
      <c r="M3109" s="37">
        <v>-2653745</v>
      </c>
      <c r="N3109" s="37">
        <v>-2653745</v>
      </c>
      <c r="O3109" s="37">
        <v>13857300</v>
      </c>
      <c r="P3109" s="37">
        <v>17023208</v>
      </c>
      <c r="Q3109" s="37">
        <v>19698132</v>
      </c>
      <c r="R3109" s="37">
        <v>4875325</v>
      </c>
    </row>
    <row r="3110" spans="1:18" s="22" customFormat="1" ht="13.5" customHeight="1">
      <c r="A3110" s="20">
        <v>3106</v>
      </c>
      <c r="B3110" s="45" t="s">
        <v>295</v>
      </c>
      <c r="C3110" s="44" t="s">
        <v>176</v>
      </c>
      <c r="D3110" s="45" t="s">
        <v>475</v>
      </c>
      <c r="E3110" s="20">
        <v>176</v>
      </c>
      <c r="F3110" s="20">
        <v>2015</v>
      </c>
      <c r="G3110" s="20">
        <v>4</v>
      </c>
      <c r="H3110" s="20" t="s">
        <v>205</v>
      </c>
      <c r="I3110" s="20" t="s">
        <v>46</v>
      </c>
      <c r="J3110" s="20">
        <v>12</v>
      </c>
      <c r="K3110" s="35">
        <v>5370254</v>
      </c>
      <c r="L3110" s="35">
        <v>794193</v>
      </c>
      <c r="M3110" s="35">
        <v>910206</v>
      </c>
      <c r="N3110" s="35"/>
      <c r="O3110" s="35">
        <v>1383189</v>
      </c>
      <c r="P3110" s="35">
        <v>52639244</v>
      </c>
      <c r="Q3110" s="35">
        <v>17983192</v>
      </c>
      <c r="R3110" s="35">
        <v>11829700</v>
      </c>
    </row>
    <row r="3111" spans="1:18" s="22" customFormat="1" ht="13.5" customHeight="1">
      <c r="A3111" s="20">
        <v>3107</v>
      </c>
      <c r="B3111" s="45" t="s">
        <v>295</v>
      </c>
      <c r="C3111" s="44" t="s">
        <v>176</v>
      </c>
      <c r="D3111" s="45" t="s">
        <v>475</v>
      </c>
      <c r="E3111" s="20">
        <v>176</v>
      </c>
      <c r="F3111" s="20">
        <v>2016</v>
      </c>
      <c r="G3111" s="20">
        <v>1</v>
      </c>
      <c r="H3111" s="20" t="s">
        <v>206</v>
      </c>
      <c r="I3111" s="20" t="s">
        <v>43</v>
      </c>
      <c r="J3111" s="20">
        <v>3</v>
      </c>
      <c r="K3111" s="35">
        <v>1412324</v>
      </c>
      <c r="L3111" s="35">
        <v>73841</v>
      </c>
      <c r="M3111" s="35">
        <v>73841</v>
      </c>
      <c r="N3111" s="35">
        <v>73841</v>
      </c>
      <c r="O3111" s="35">
        <v>1487528</v>
      </c>
      <c r="P3111" s="35">
        <v>58673758</v>
      </c>
      <c r="Q3111" s="35">
        <v>21731133</v>
      </c>
      <c r="R3111" s="35">
        <v>11829700</v>
      </c>
    </row>
    <row r="3112" spans="1:18" s="22" customFormat="1" ht="13.5" customHeight="1">
      <c r="A3112" s="20">
        <v>3108</v>
      </c>
      <c r="B3112" s="45" t="s">
        <v>295</v>
      </c>
      <c r="C3112" s="44" t="s">
        <v>176</v>
      </c>
      <c r="D3112" s="45" t="s">
        <v>475</v>
      </c>
      <c r="E3112" s="20">
        <v>176</v>
      </c>
      <c r="F3112" s="20">
        <v>2016</v>
      </c>
      <c r="G3112" s="20">
        <v>2</v>
      </c>
      <c r="H3112" s="20" t="s">
        <v>207</v>
      </c>
      <c r="I3112" s="20" t="s">
        <v>44</v>
      </c>
      <c r="J3112" s="20">
        <v>6</v>
      </c>
      <c r="K3112" s="35">
        <v>2562998</v>
      </c>
      <c r="L3112" s="35">
        <v>114040</v>
      </c>
      <c r="M3112" s="35">
        <v>114040</v>
      </c>
      <c r="N3112" s="35">
        <v>114040</v>
      </c>
      <c r="O3112" s="35">
        <v>1635267</v>
      </c>
      <c r="P3112" s="35">
        <v>50185581</v>
      </c>
      <c r="Q3112" s="35">
        <v>22201633</v>
      </c>
      <c r="R3112" s="35">
        <v>11829700</v>
      </c>
    </row>
    <row r="3113" spans="1:18" s="22" customFormat="1" ht="13.5" customHeight="1">
      <c r="A3113" s="20">
        <v>3109</v>
      </c>
      <c r="B3113" s="45" t="s">
        <v>295</v>
      </c>
      <c r="C3113" s="44" t="s">
        <v>176</v>
      </c>
      <c r="D3113" s="45" t="s">
        <v>475</v>
      </c>
      <c r="E3113" s="20">
        <v>176</v>
      </c>
      <c r="F3113" s="20">
        <v>2016</v>
      </c>
      <c r="G3113" s="20">
        <v>4</v>
      </c>
      <c r="H3113" s="20" t="s">
        <v>209</v>
      </c>
      <c r="I3113" s="20" t="s">
        <v>46</v>
      </c>
      <c r="J3113" s="20">
        <v>12</v>
      </c>
      <c r="K3113" s="35">
        <v>5478042</v>
      </c>
      <c r="L3113" s="35">
        <v>343018</v>
      </c>
      <c r="M3113" s="35">
        <v>3112723</v>
      </c>
      <c r="N3113" s="35"/>
      <c r="O3113" s="35">
        <v>1892970</v>
      </c>
      <c r="P3113" s="35">
        <v>66053824</v>
      </c>
      <c r="Q3113" s="35">
        <v>27041925</v>
      </c>
      <c r="R3113" s="35">
        <v>14732125</v>
      </c>
    </row>
    <row r="3114" spans="1:18" s="22" customFormat="1" ht="13.5" customHeight="1">
      <c r="A3114" s="20">
        <v>3110</v>
      </c>
      <c r="B3114" s="45" t="s">
        <v>295</v>
      </c>
      <c r="C3114" s="44" t="s">
        <v>176</v>
      </c>
      <c r="D3114" s="45" t="s">
        <v>475</v>
      </c>
      <c r="E3114" s="20">
        <v>176</v>
      </c>
      <c r="F3114" s="20">
        <v>2017</v>
      </c>
      <c r="G3114" s="20">
        <v>1</v>
      </c>
      <c r="H3114" s="20" t="s">
        <v>210</v>
      </c>
      <c r="I3114" s="20" t="s">
        <v>43</v>
      </c>
      <c r="J3114" s="20">
        <v>3</v>
      </c>
      <c r="K3114" s="35">
        <v>1836797</v>
      </c>
      <c r="L3114" s="35">
        <v>203679</v>
      </c>
      <c r="M3114" s="35">
        <v>173127</v>
      </c>
      <c r="N3114" s="35">
        <v>173127</v>
      </c>
      <c r="O3114" s="35">
        <v>1863976</v>
      </c>
      <c r="P3114" s="35">
        <v>77132073</v>
      </c>
      <c r="Q3114" s="35">
        <v>33128467</v>
      </c>
      <c r="R3114" s="35">
        <v>14732125</v>
      </c>
    </row>
    <row r="3115" spans="1:18" s="22" customFormat="1" ht="13.5" customHeight="1">
      <c r="A3115" s="20">
        <v>3111</v>
      </c>
      <c r="B3115" s="45" t="s">
        <v>295</v>
      </c>
      <c r="C3115" s="44" t="s">
        <v>176</v>
      </c>
      <c r="D3115" s="45" t="s">
        <v>475</v>
      </c>
      <c r="E3115" s="20">
        <v>176</v>
      </c>
      <c r="F3115" s="20">
        <v>2017</v>
      </c>
      <c r="G3115" s="20">
        <v>2</v>
      </c>
      <c r="H3115" s="20" t="s">
        <v>212</v>
      </c>
      <c r="I3115" s="20" t="s">
        <v>44</v>
      </c>
      <c r="J3115" s="20">
        <v>6</v>
      </c>
      <c r="K3115" s="35">
        <v>3246591</v>
      </c>
      <c r="L3115" s="35">
        <v>540207</v>
      </c>
      <c r="M3115" s="35">
        <v>459176</v>
      </c>
      <c r="N3115" s="35">
        <v>459176</v>
      </c>
      <c r="O3115" s="35">
        <v>1934254</v>
      </c>
      <c r="P3115" s="35">
        <v>79096913</v>
      </c>
      <c r="Q3115" s="35">
        <v>38284606</v>
      </c>
      <c r="R3115" s="35">
        <v>14732125</v>
      </c>
    </row>
    <row r="3116" spans="1:18" s="22" customFormat="1" ht="13.5" customHeight="1">
      <c r="A3116" s="20">
        <v>3112</v>
      </c>
      <c r="B3116" s="45" t="s">
        <v>295</v>
      </c>
      <c r="C3116" s="44" t="s">
        <v>176</v>
      </c>
      <c r="D3116" s="45" t="s">
        <v>475</v>
      </c>
      <c r="E3116" s="20">
        <v>176</v>
      </c>
      <c r="F3116" s="20">
        <v>2017</v>
      </c>
      <c r="G3116" s="20">
        <v>3</v>
      </c>
      <c r="H3116" s="20" t="s">
        <v>213</v>
      </c>
      <c r="I3116" s="20" t="s">
        <v>51</v>
      </c>
      <c r="J3116" s="20">
        <v>9</v>
      </c>
      <c r="K3116" s="35">
        <v>4965393</v>
      </c>
      <c r="L3116" s="35">
        <v>779695</v>
      </c>
      <c r="M3116" s="35">
        <v>661367</v>
      </c>
      <c r="N3116" s="35">
        <v>661367</v>
      </c>
      <c r="O3116" s="35">
        <v>2073124</v>
      </c>
      <c r="P3116" s="35">
        <v>82099052</v>
      </c>
      <c r="Q3116" s="35">
        <v>35751004</v>
      </c>
      <c r="R3116" s="35">
        <v>14732125</v>
      </c>
    </row>
    <row r="3117" spans="1:18" s="22" customFormat="1" ht="13.5" customHeight="1">
      <c r="A3117" s="20">
        <v>3113</v>
      </c>
      <c r="B3117" s="45" t="s">
        <v>295</v>
      </c>
      <c r="C3117" s="44" t="s">
        <v>176</v>
      </c>
      <c r="D3117" s="45" t="s">
        <v>475</v>
      </c>
      <c r="E3117" s="20">
        <v>176</v>
      </c>
      <c r="F3117" s="20">
        <v>2017</v>
      </c>
      <c r="G3117" s="20">
        <v>4</v>
      </c>
      <c r="H3117" s="20" t="s">
        <v>211</v>
      </c>
      <c r="I3117" s="20" t="s">
        <v>46</v>
      </c>
      <c r="J3117" s="20">
        <v>12</v>
      </c>
      <c r="K3117" s="35">
        <v>6924657</v>
      </c>
      <c r="L3117" s="35">
        <v>894006</v>
      </c>
      <c r="M3117" s="35">
        <v>537117</v>
      </c>
      <c r="N3117" s="35">
        <v>537117</v>
      </c>
      <c r="O3117" s="35">
        <v>2123997</v>
      </c>
      <c r="P3117" s="35">
        <v>87312609</v>
      </c>
      <c r="Q3117" s="35">
        <v>39224563</v>
      </c>
      <c r="R3117" s="35">
        <v>14732125</v>
      </c>
    </row>
    <row r="3118" spans="1:18" s="22" customFormat="1" ht="13.5" customHeight="1">
      <c r="A3118" s="20">
        <v>3114</v>
      </c>
      <c r="B3118" s="45" t="s">
        <v>295</v>
      </c>
      <c r="C3118" s="44" t="s">
        <v>176</v>
      </c>
      <c r="D3118" s="45" t="s">
        <v>475</v>
      </c>
      <c r="E3118" s="20">
        <v>176</v>
      </c>
      <c r="F3118" s="20">
        <v>2018</v>
      </c>
      <c r="G3118" s="20">
        <v>1</v>
      </c>
      <c r="H3118" s="20" t="s">
        <v>257</v>
      </c>
      <c r="I3118" s="20" t="s">
        <v>43</v>
      </c>
      <c r="J3118" s="20">
        <v>3</v>
      </c>
      <c r="K3118" s="35">
        <v>1868839</v>
      </c>
      <c r="L3118" s="35">
        <v>146569</v>
      </c>
      <c r="M3118" s="35">
        <v>124584</v>
      </c>
      <c r="N3118" s="35">
        <v>124584</v>
      </c>
      <c r="O3118" s="35">
        <v>2578588</v>
      </c>
      <c r="P3118" s="35">
        <v>108462458</v>
      </c>
      <c r="Q3118" s="35">
        <v>56270442</v>
      </c>
      <c r="R3118" s="35">
        <v>14732125</v>
      </c>
    </row>
    <row r="3119" spans="1:18" s="22" customFormat="1" ht="13.5" customHeight="1">
      <c r="A3119" s="20">
        <v>3115</v>
      </c>
      <c r="B3119" s="45" t="s">
        <v>295</v>
      </c>
      <c r="C3119" s="44" t="s">
        <v>176</v>
      </c>
      <c r="D3119" s="45" t="s">
        <v>475</v>
      </c>
      <c r="E3119" s="20">
        <v>176</v>
      </c>
      <c r="F3119" s="20">
        <v>2018</v>
      </c>
      <c r="G3119" s="20">
        <v>2</v>
      </c>
      <c r="H3119" s="20" t="s">
        <v>264</v>
      </c>
      <c r="I3119" s="20" t="s">
        <v>44</v>
      </c>
      <c r="J3119" s="20">
        <v>6</v>
      </c>
      <c r="K3119" s="37">
        <v>3688906</v>
      </c>
      <c r="L3119" s="37">
        <v>231215</v>
      </c>
      <c r="M3119" s="37">
        <v>206690</v>
      </c>
      <c r="N3119" s="37">
        <v>206690</v>
      </c>
      <c r="O3119" s="37">
        <v>2229373</v>
      </c>
      <c r="P3119" s="37">
        <v>97584795</v>
      </c>
      <c r="Q3119" s="37">
        <v>44412693</v>
      </c>
      <c r="R3119" s="37">
        <v>14732125</v>
      </c>
    </row>
    <row r="3120" spans="1:18" s="22" customFormat="1" ht="13.5" customHeight="1">
      <c r="A3120" s="20">
        <v>3116</v>
      </c>
      <c r="B3120" s="45" t="s">
        <v>295</v>
      </c>
      <c r="C3120" s="44" t="s">
        <v>176</v>
      </c>
      <c r="D3120" s="45" t="s">
        <v>475</v>
      </c>
      <c r="E3120" s="20">
        <v>176</v>
      </c>
      <c r="F3120" s="20">
        <v>2018</v>
      </c>
      <c r="G3120" s="20">
        <v>3</v>
      </c>
      <c r="H3120" s="20" t="s">
        <v>256</v>
      </c>
      <c r="I3120" s="20" t="s">
        <v>51</v>
      </c>
      <c r="J3120" s="20">
        <v>9</v>
      </c>
      <c r="K3120" s="37">
        <v>6717370</v>
      </c>
      <c r="L3120" s="37">
        <v>241332</v>
      </c>
      <c r="M3120" s="37">
        <v>204707</v>
      </c>
      <c r="N3120" s="37">
        <v>204707</v>
      </c>
      <c r="O3120" s="37">
        <v>2230795</v>
      </c>
      <c r="P3120" s="37">
        <v>99861984</v>
      </c>
      <c r="Q3120" s="37">
        <v>46994165</v>
      </c>
      <c r="R3120" s="37">
        <v>14732125</v>
      </c>
    </row>
    <row r="3121" spans="1:18" s="22" customFormat="1" ht="13.5" customHeight="1">
      <c r="A3121" s="20">
        <v>3117</v>
      </c>
      <c r="B3121" s="45" t="s">
        <v>295</v>
      </c>
      <c r="C3121" s="44" t="s">
        <v>176</v>
      </c>
      <c r="D3121" s="45" t="s">
        <v>475</v>
      </c>
      <c r="E3121" s="20">
        <v>176</v>
      </c>
      <c r="F3121" s="20">
        <v>2018</v>
      </c>
      <c r="G3121" s="20">
        <v>4</v>
      </c>
      <c r="H3121" s="20" t="s">
        <v>265</v>
      </c>
      <c r="I3121" s="20" t="s">
        <v>46</v>
      </c>
      <c r="J3121" s="20">
        <v>12</v>
      </c>
      <c r="K3121" s="37">
        <v>1228744</v>
      </c>
      <c r="L3121" s="37">
        <v>897702</v>
      </c>
      <c r="M3121" s="37">
        <v>834366</v>
      </c>
      <c r="N3121" s="37">
        <v>946678</v>
      </c>
      <c r="O3121" s="37">
        <v>2578588</v>
      </c>
      <c r="P3121" s="37">
        <v>108462458</v>
      </c>
      <c r="Q3121" s="37">
        <v>56270442</v>
      </c>
      <c r="R3121" s="37">
        <v>14732125</v>
      </c>
    </row>
    <row r="3122" spans="1:18" s="22" customFormat="1" ht="13.5" customHeight="1">
      <c r="A3122" s="20">
        <v>3118</v>
      </c>
      <c r="B3122" s="45" t="s">
        <v>295</v>
      </c>
      <c r="C3122" s="44" t="s">
        <v>176</v>
      </c>
      <c r="D3122" s="45" t="s">
        <v>475</v>
      </c>
      <c r="E3122" s="20">
        <v>176</v>
      </c>
      <c r="F3122" s="20">
        <v>2019</v>
      </c>
      <c r="G3122" s="20">
        <v>1</v>
      </c>
      <c r="H3122" s="20" t="s">
        <v>277</v>
      </c>
      <c r="I3122" s="20" t="s">
        <v>43</v>
      </c>
      <c r="J3122" s="20">
        <v>3</v>
      </c>
      <c r="K3122" s="37">
        <v>2591679</v>
      </c>
      <c r="L3122" s="37">
        <v>476464</v>
      </c>
      <c r="M3122" s="37">
        <v>428684</v>
      </c>
      <c r="N3122" s="37">
        <v>428684</v>
      </c>
      <c r="O3122" s="37">
        <v>2433299</v>
      </c>
      <c r="P3122" s="37">
        <v>120127559</v>
      </c>
      <c r="Q3122" s="37">
        <v>60275345</v>
      </c>
      <c r="R3122" s="37">
        <v>14732125</v>
      </c>
    </row>
    <row r="3123" spans="1:18" s="22" customFormat="1" ht="13.5" customHeight="1">
      <c r="A3123" s="20">
        <v>3119</v>
      </c>
      <c r="B3123" s="45" t="s">
        <v>295</v>
      </c>
      <c r="C3123" s="44" t="s">
        <v>176</v>
      </c>
      <c r="D3123" s="45" t="s">
        <v>475</v>
      </c>
      <c r="E3123" s="20">
        <v>176</v>
      </c>
      <c r="F3123" s="20">
        <v>2019</v>
      </c>
      <c r="G3123" s="20">
        <v>2</v>
      </c>
      <c r="H3123" s="20" t="s">
        <v>278</v>
      </c>
      <c r="I3123" s="20" t="s">
        <v>44</v>
      </c>
      <c r="J3123" s="20">
        <v>6</v>
      </c>
      <c r="K3123" s="37">
        <v>4821624</v>
      </c>
      <c r="L3123" s="37">
        <v>906922</v>
      </c>
      <c r="M3123" s="37">
        <v>815648</v>
      </c>
      <c r="N3123" s="37">
        <v>815648</v>
      </c>
      <c r="O3123" s="37">
        <v>2690968</v>
      </c>
      <c r="P3123" s="37">
        <v>144002215</v>
      </c>
      <c r="Q3123" s="37">
        <v>80771626</v>
      </c>
      <c r="R3123" s="37">
        <v>14732125</v>
      </c>
    </row>
    <row r="3124" spans="1:18" s="22" customFormat="1" ht="13.5" customHeight="1">
      <c r="A3124" s="20">
        <v>3120</v>
      </c>
      <c r="B3124" s="45" t="s">
        <v>295</v>
      </c>
      <c r="C3124" s="44" t="s">
        <v>176</v>
      </c>
      <c r="D3124" s="45" t="s">
        <v>475</v>
      </c>
      <c r="E3124" s="20">
        <v>176</v>
      </c>
      <c r="F3124" s="20">
        <v>2019</v>
      </c>
      <c r="G3124" s="20">
        <v>3</v>
      </c>
      <c r="H3124" s="20" t="s">
        <v>279</v>
      </c>
      <c r="I3124" s="20" t="s">
        <v>51</v>
      </c>
      <c r="J3124" s="20">
        <v>9</v>
      </c>
      <c r="K3124" s="37"/>
      <c r="L3124" s="37">
        <v>1470839</v>
      </c>
      <c r="M3124" s="37">
        <v>1250214</v>
      </c>
      <c r="N3124" s="37">
        <v>1250214</v>
      </c>
      <c r="O3124" s="37">
        <v>2499178</v>
      </c>
      <c r="P3124" s="37">
        <v>151945196</v>
      </c>
      <c r="Q3124" s="37">
        <v>81715598</v>
      </c>
      <c r="R3124" s="37">
        <v>14732125</v>
      </c>
    </row>
    <row r="3125" spans="1:18" s="22" customFormat="1" ht="13.5" customHeight="1">
      <c r="A3125" s="20">
        <v>3121</v>
      </c>
      <c r="B3125" s="45" t="s">
        <v>295</v>
      </c>
      <c r="C3125" s="44" t="s">
        <v>176</v>
      </c>
      <c r="D3125" s="45" t="s">
        <v>475</v>
      </c>
      <c r="E3125" s="20">
        <v>176</v>
      </c>
      <c r="F3125" s="20">
        <v>2019</v>
      </c>
      <c r="G3125" s="20">
        <v>4</v>
      </c>
      <c r="H3125" s="20" t="s">
        <v>281</v>
      </c>
      <c r="I3125" s="20" t="s">
        <v>46</v>
      </c>
      <c r="J3125" s="20">
        <v>12</v>
      </c>
      <c r="K3125" s="37">
        <v>4147681</v>
      </c>
      <c r="L3125" s="37">
        <v>2101408</v>
      </c>
      <c r="M3125" s="37">
        <v>1786197</v>
      </c>
      <c r="N3125" s="37">
        <v>1786197</v>
      </c>
      <c r="O3125" s="37">
        <v>2553151</v>
      </c>
      <c r="P3125" s="37">
        <v>166837574</v>
      </c>
      <c r="Q3125" s="37">
        <v>96138817</v>
      </c>
      <c r="R3125" s="37">
        <v>14732125</v>
      </c>
    </row>
    <row r="3126" spans="1:18" s="22" customFormat="1" ht="13.5" customHeight="1">
      <c r="A3126" s="20">
        <v>3122</v>
      </c>
      <c r="B3126" s="45" t="s">
        <v>295</v>
      </c>
      <c r="C3126" s="44" t="s">
        <v>176</v>
      </c>
      <c r="D3126" s="45" t="s">
        <v>475</v>
      </c>
      <c r="E3126" s="20">
        <v>176</v>
      </c>
      <c r="F3126" s="46">
        <v>2020</v>
      </c>
      <c r="G3126" s="46">
        <v>1</v>
      </c>
      <c r="H3126" s="47" t="s">
        <v>309</v>
      </c>
      <c r="I3126" s="47" t="s">
        <v>43</v>
      </c>
      <c r="J3126" s="46">
        <v>3</v>
      </c>
      <c r="K3126" s="37"/>
      <c r="L3126" s="37">
        <v>636693</v>
      </c>
      <c r="M3126" s="37">
        <v>553923</v>
      </c>
      <c r="N3126" s="37">
        <v>508269</v>
      </c>
      <c r="O3126" s="37">
        <v>2483534</v>
      </c>
      <c r="P3126" s="37">
        <v>193215536</v>
      </c>
      <c r="Q3126" s="37">
        <v>106664567</v>
      </c>
      <c r="R3126" s="37">
        <v>14732125</v>
      </c>
    </row>
    <row r="3127" spans="1:18" s="22" customFormat="1" ht="13.5" customHeight="1">
      <c r="A3127" s="20">
        <v>3123</v>
      </c>
      <c r="B3127" s="45" t="s">
        <v>295</v>
      </c>
      <c r="C3127" s="44" t="s">
        <v>176</v>
      </c>
      <c r="D3127" s="45" t="s">
        <v>475</v>
      </c>
      <c r="E3127" s="20">
        <v>176</v>
      </c>
      <c r="F3127" s="46">
        <v>2020</v>
      </c>
      <c r="G3127" s="46">
        <v>2</v>
      </c>
      <c r="H3127" s="47" t="s">
        <v>310</v>
      </c>
      <c r="I3127" s="47" t="s">
        <v>44</v>
      </c>
      <c r="J3127" s="46">
        <v>6</v>
      </c>
      <c r="K3127" s="37"/>
      <c r="L3127" s="37">
        <v>1346552</v>
      </c>
      <c r="M3127" s="37">
        <v>1171501</v>
      </c>
      <c r="N3127" s="37">
        <v>1184786</v>
      </c>
      <c r="O3127" s="37">
        <v>2313833</v>
      </c>
      <c r="P3127" s="37">
        <v>186625432</v>
      </c>
      <c r="Q3127" s="37">
        <v>100913318</v>
      </c>
      <c r="R3127" s="37">
        <v>14732125</v>
      </c>
    </row>
    <row r="3128" spans="1:18" s="22" customFormat="1" ht="13.5" customHeight="1">
      <c r="A3128" s="20">
        <v>3124</v>
      </c>
      <c r="B3128" s="45" t="s">
        <v>295</v>
      </c>
      <c r="C3128" s="44" t="s">
        <v>176</v>
      </c>
      <c r="D3128" s="45" t="s">
        <v>475</v>
      </c>
      <c r="E3128" s="20">
        <v>176</v>
      </c>
      <c r="F3128" s="46">
        <v>2020</v>
      </c>
      <c r="G3128" s="46">
        <v>3</v>
      </c>
      <c r="H3128" s="47" t="s">
        <v>311</v>
      </c>
      <c r="I3128" s="47" t="s">
        <v>51</v>
      </c>
      <c r="J3128" s="46">
        <v>9</v>
      </c>
      <c r="K3128" s="37"/>
      <c r="L3128" s="37">
        <v>2126110</v>
      </c>
      <c r="M3128" s="37">
        <v>1849716</v>
      </c>
      <c r="N3128" s="37">
        <v>1862948</v>
      </c>
      <c r="O3128" s="37">
        <v>2435507</v>
      </c>
      <c r="P3128" s="37">
        <v>210214383</v>
      </c>
      <c r="Q3128" s="37">
        <v>110427626</v>
      </c>
      <c r="R3128" s="37">
        <v>14732125</v>
      </c>
    </row>
    <row r="3129" spans="1:18" s="22" customFormat="1" ht="13.5" customHeight="1">
      <c r="A3129" s="20">
        <v>3125</v>
      </c>
      <c r="B3129" s="45" t="s">
        <v>286</v>
      </c>
      <c r="C3129" s="44" t="s">
        <v>258</v>
      </c>
      <c r="D3129" s="45" t="s">
        <v>476</v>
      </c>
      <c r="E3129" s="20">
        <v>177</v>
      </c>
      <c r="F3129" s="20">
        <v>2017</v>
      </c>
      <c r="G3129" s="20">
        <v>1</v>
      </c>
      <c r="H3129" s="20" t="s">
        <v>210</v>
      </c>
      <c r="I3129" s="20" t="s">
        <v>46</v>
      </c>
      <c r="J3129" s="20">
        <v>3</v>
      </c>
      <c r="K3129" s="35">
        <v>1091045</v>
      </c>
      <c r="L3129" s="35">
        <v>204368</v>
      </c>
      <c r="M3129" s="35">
        <v>110461</v>
      </c>
      <c r="N3129" s="35">
        <v>110461</v>
      </c>
      <c r="O3129" s="35">
        <v>1783272</v>
      </c>
      <c r="P3129" s="35">
        <v>4381279</v>
      </c>
      <c r="Q3129" s="35">
        <v>2728807</v>
      </c>
      <c r="R3129" s="35">
        <v>400000</v>
      </c>
    </row>
    <row r="3130" spans="1:18" s="22" customFormat="1" ht="13.5" customHeight="1">
      <c r="A3130" s="20">
        <v>3126</v>
      </c>
      <c r="B3130" s="45" t="s">
        <v>286</v>
      </c>
      <c r="C3130" s="44" t="s">
        <v>258</v>
      </c>
      <c r="D3130" s="45" t="s">
        <v>476</v>
      </c>
      <c r="E3130" s="20">
        <v>177</v>
      </c>
      <c r="F3130" s="20">
        <v>2018</v>
      </c>
      <c r="G3130" s="20">
        <v>1</v>
      </c>
      <c r="H3130" s="20" t="s">
        <v>257</v>
      </c>
      <c r="I3130" s="20" t="s">
        <v>43</v>
      </c>
      <c r="J3130" s="20">
        <v>3</v>
      </c>
      <c r="K3130" s="35">
        <v>447693.37400000001</v>
      </c>
      <c r="L3130" s="35">
        <v>71396.478000000003</v>
      </c>
      <c r="M3130" s="35">
        <v>61309.928</v>
      </c>
      <c r="N3130" s="35">
        <v>61309.928</v>
      </c>
      <c r="O3130" s="35">
        <v>1868222.8629999999</v>
      </c>
      <c r="P3130" s="35">
        <v>4536302.2510000002</v>
      </c>
      <c r="Q3130" s="35">
        <v>2822519.8470000001</v>
      </c>
      <c r="R3130" s="35">
        <v>400000</v>
      </c>
    </row>
    <row r="3131" spans="1:18" s="22" customFormat="1" ht="13.5" customHeight="1">
      <c r="A3131" s="20">
        <v>3127</v>
      </c>
      <c r="B3131" s="45" t="s">
        <v>286</v>
      </c>
      <c r="C3131" s="44" t="s">
        <v>258</v>
      </c>
      <c r="D3131" s="45" t="s">
        <v>476</v>
      </c>
      <c r="E3131" s="20">
        <v>177</v>
      </c>
      <c r="F3131" s="20">
        <v>2018</v>
      </c>
      <c r="G3131" s="20">
        <v>2</v>
      </c>
      <c r="H3131" s="20" t="s">
        <v>264</v>
      </c>
      <c r="I3131" s="20" t="s">
        <v>44</v>
      </c>
      <c r="J3131" s="20">
        <v>6</v>
      </c>
      <c r="K3131" s="37">
        <v>877111.049</v>
      </c>
      <c r="L3131" s="37">
        <v>140841.09</v>
      </c>
      <c r="M3131" s="37">
        <v>121330.659</v>
      </c>
      <c r="N3131" s="37">
        <v>121330.659</v>
      </c>
      <c r="O3131" s="37">
        <v>3963176.202</v>
      </c>
      <c r="P3131" s="37">
        <v>4621623.0240000002</v>
      </c>
      <c r="Q3131" s="37">
        <v>2847819.889</v>
      </c>
      <c r="R3131" s="37">
        <v>400000</v>
      </c>
    </row>
    <row r="3132" spans="1:18" s="22" customFormat="1" ht="13.5" customHeight="1">
      <c r="A3132" s="20">
        <v>3128</v>
      </c>
      <c r="B3132" s="45" t="s">
        <v>286</v>
      </c>
      <c r="C3132" s="44" t="s">
        <v>258</v>
      </c>
      <c r="D3132" s="45" t="s">
        <v>476</v>
      </c>
      <c r="E3132" s="20">
        <v>177</v>
      </c>
      <c r="F3132" s="20">
        <v>2018</v>
      </c>
      <c r="G3132" s="20">
        <v>3</v>
      </c>
      <c r="H3132" s="20" t="s">
        <v>256</v>
      </c>
      <c r="I3132" s="20" t="s">
        <v>51</v>
      </c>
      <c r="J3132" s="20">
        <v>9</v>
      </c>
      <c r="K3132" s="37">
        <v>1290846.2860000001</v>
      </c>
      <c r="L3132" s="37">
        <v>189944.60699999999</v>
      </c>
      <c r="M3132" s="37">
        <v>167660.601</v>
      </c>
      <c r="N3132" s="37">
        <v>167660.601</v>
      </c>
      <c r="O3132" s="37">
        <v>3957543.517</v>
      </c>
      <c r="P3132" s="37">
        <v>4675014.9029999999</v>
      </c>
      <c r="Q3132" s="37">
        <v>2854881.8259999999</v>
      </c>
      <c r="R3132" s="37">
        <v>400000</v>
      </c>
    </row>
    <row r="3133" spans="1:18" s="22" customFormat="1" ht="13.5" customHeight="1">
      <c r="A3133" s="20">
        <v>3129</v>
      </c>
      <c r="B3133" s="45" t="s">
        <v>286</v>
      </c>
      <c r="C3133" s="44" t="s">
        <v>258</v>
      </c>
      <c r="D3133" s="45" t="s">
        <v>476</v>
      </c>
      <c r="E3133" s="20">
        <v>177</v>
      </c>
      <c r="F3133" s="20">
        <v>2018</v>
      </c>
      <c r="G3133" s="20">
        <v>4</v>
      </c>
      <c r="H3133" s="20" t="s">
        <v>265</v>
      </c>
      <c r="I3133" s="20" t="s">
        <v>46</v>
      </c>
      <c r="J3133" s="20">
        <v>12</v>
      </c>
      <c r="K3133" s="37">
        <v>1872453</v>
      </c>
      <c r="L3133" s="37">
        <v>595926</v>
      </c>
      <c r="M3133" s="37">
        <v>547995</v>
      </c>
      <c r="N3133" s="37">
        <v>547995</v>
      </c>
      <c r="O3133" s="37">
        <v>1787382</v>
      </c>
      <c r="P3133" s="37">
        <v>5344768</v>
      </c>
      <c r="Q3133" s="37">
        <v>3073112</v>
      </c>
      <c r="R3133" s="37">
        <v>400000</v>
      </c>
    </row>
    <row r="3134" spans="1:18" s="22" customFormat="1" ht="13.5" customHeight="1">
      <c r="A3134" s="20">
        <v>3130</v>
      </c>
      <c r="B3134" s="45" t="s">
        <v>286</v>
      </c>
      <c r="C3134" s="44" t="s">
        <v>258</v>
      </c>
      <c r="D3134" s="45" t="s">
        <v>476</v>
      </c>
      <c r="E3134" s="20">
        <v>177</v>
      </c>
      <c r="F3134" s="20">
        <v>2019</v>
      </c>
      <c r="G3134" s="20">
        <v>1</v>
      </c>
      <c r="H3134" s="20" t="s">
        <v>277</v>
      </c>
      <c r="I3134" s="20" t="s">
        <v>43</v>
      </c>
      <c r="J3134" s="20">
        <v>3</v>
      </c>
      <c r="K3134" s="37">
        <v>509285</v>
      </c>
      <c r="L3134" s="37">
        <v>54476</v>
      </c>
      <c r="M3134" s="37">
        <v>43236</v>
      </c>
      <c r="N3134" s="37">
        <v>43236</v>
      </c>
      <c r="O3134" s="37">
        <v>1775006</v>
      </c>
      <c r="P3134" s="37">
        <v>5251157</v>
      </c>
      <c r="Q3134" s="37">
        <v>3200554</v>
      </c>
      <c r="R3134" s="37">
        <v>400000</v>
      </c>
    </row>
    <row r="3135" spans="1:18" s="22" customFormat="1" ht="13.5" customHeight="1">
      <c r="A3135" s="20">
        <v>3131</v>
      </c>
      <c r="B3135" s="45" t="s">
        <v>286</v>
      </c>
      <c r="C3135" s="44" t="s">
        <v>258</v>
      </c>
      <c r="D3135" s="45" t="s">
        <v>476</v>
      </c>
      <c r="E3135" s="20">
        <v>177</v>
      </c>
      <c r="F3135" s="20">
        <v>2019</v>
      </c>
      <c r="G3135" s="20">
        <v>2</v>
      </c>
      <c r="H3135" s="20" t="s">
        <v>278</v>
      </c>
      <c r="I3135" s="20" t="s">
        <v>44</v>
      </c>
      <c r="J3135" s="20">
        <v>6</v>
      </c>
      <c r="K3135" s="37">
        <v>1075282</v>
      </c>
      <c r="L3135" s="37">
        <v>101039</v>
      </c>
      <c r="M3135" s="37">
        <v>101039</v>
      </c>
      <c r="N3135" s="37">
        <v>83588</v>
      </c>
      <c r="O3135" s="37">
        <v>1762641</v>
      </c>
      <c r="P3135" s="37">
        <v>5291215</v>
      </c>
      <c r="Q3135" s="37">
        <v>300325</v>
      </c>
      <c r="R3135" s="37">
        <v>400000</v>
      </c>
    </row>
    <row r="3136" spans="1:18" s="22" customFormat="1" ht="13.5" customHeight="1">
      <c r="A3136" s="20">
        <v>3132</v>
      </c>
      <c r="B3136" s="45" t="s">
        <v>286</v>
      </c>
      <c r="C3136" s="44" t="s">
        <v>258</v>
      </c>
      <c r="D3136" s="45" t="s">
        <v>476</v>
      </c>
      <c r="E3136" s="20">
        <v>177</v>
      </c>
      <c r="F3136" s="20">
        <v>2019</v>
      </c>
      <c r="G3136" s="20">
        <v>3</v>
      </c>
      <c r="H3136" s="20" t="s">
        <v>279</v>
      </c>
      <c r="I3136" s="20" t="s">
        <v>51</v>
      </c>
      <c r="J3136" s="20">
        <v>9</v>
      </c>
      <c r="K3136" s="37">
        <v>1650294.2409999999</v>
      </c>
      <c r="L3136" s="37">
        <v>180414.10500000001</v>
      </c>
      <c r="M3136" s="37">
        <v>130221.36</v>
      </c>
      <c r="N3136" s="37">
        <v>130221.36</v>
      </c>
      <c r="O3136" s="37">
        <v>1752227.1310000001</v>
      </c>
      <c r="P3136" s="37">
        <v>5390603.0259999996</v>
      </c>
      <c r="Q3136" s="37">
        <v>3044169.0809999998</v>
      </c>
      <c r="R3136" s="37">
        <v>400000</v>
      </c>
    </row>
    <row r="3137" spans="1:18" s="22" customFormat="1" ht="13.5" customHeight="1">
      <c r="A3137" s="20">
        <v>3133</v>
      </c>
      <c r="B3137" s="45" t="s">
        <v>286</v>
      </c>
      <c r="C3137" s="44" t="s">
        <v>258</v>
      </c>
      <c r="D3137" s="45" t="s">
        <v>476</v>
      </c>
      <c r="E3137" s="20">
        <v>177</v>
      </c>
      <c r="F3137" s="20">
        <v>2019</v>
      </c>
      <c r="G3137" s="20">
        <v>4</v>
      </c>
      <c r="H3137" s="20" t="s">
        <v>281</v>
      </c>
      <c r="I3137" s="20" t="s">
        <v>46</v>
      </c>
      <c r="J3137" s="20">
        <v>12</v>
      </c>
      <c r="K3137" s="37">
        <v>2451570.7050000001</v>
      </c>
      <c r="L3137" s="37">
        <v>238025.54199999999</v>
      </c>
      <c r="M3137" s="37">
        <v>173043.95600000001</v>
      </c>
      <c r="N3137" s="37">
        <v>173043.95600000001</v>
      </c>
      <c r="O3137" s="37">
        <v>1587586.61</v>
      </c>
      <c r="P3137" s="37">
        <v>5538128.6160000004</v>
      </c>
      <c r="Q3137" s="37">
        <v>710747.37600000005</v>
      </c>
      <c r="R3137" s="37">
        <v>400000</v>
      </c>
    </row>
    <row r="3138" spans="1:18" s="22" customFormat="1" ht="13.5" customHeight="1">
      <c r="A3138" s="20">
        <v>3134</v>
      </c>
      <c r="B3138" s="45" t="s">
        <v>286</v>
      </c>
      <c r="C3138" s="44" t="s">
        <v>258</v>
      </c>
      <c r="D3138" s="45" t="s">
        <v>476</v>
      </c>
      <c r="E3138" s="20">
        <v>177</v>
      </c>
      <c r="F3138" s="46">
        <v>2020</v>
      </c>
      <c r="G3138" s="46">
        <v>1</v>
      </c>
      <c r="H3138" s="47" t="s">
        <v>309</v>
      </c>
      <c r="I3138" s="47" t="s">
        <v>43</v>
      </c>
      <c r="J3138" s="46">
        <v>3</v>
      </c>
      <c r="K3138" s="37">
        <v>895552.39300000004</v>
      </c>
      <c r="L3138" s="37">
        <v>95190.3</v>
      </c>
      <c r="M3138" s="37"/>
      <c r="N3138" s="37">
        <v>77658.865000000005</v>
      </c>
      <c r="O3138" s="37">
        <v>1430955.496</v>
      </c>
      <c r="P3138" s="37">
        <v>5537167.2910000002</v>
      </c>
      <c r="Q3138" s="37">
        <v>730667.52500000002</v>
      </c>
      <c r="R3138" s="37">
        <v>400000</v>
      </c>
    </row>
    <row r="3139" spans="1:18" s="22" customFormat="1" ht="13.5" customHeight="1">
      <c r="A3139" s="20">
        <v>3135</v>
      </c>
      <c r="B3139" s="45" t="s">
        <v>286</v>
      </c>
      <c r="C3139" s="44" t="s">
        <v>258</v>
      </c>
      <c r="D3139" s="45" t="s">
        <v>476</v>
      </c>
      <c r="E3139" s="20">
        <v>177</v>
      </c>
      <c r="F3139" s="46">
        <v>2020</v>
      </c>
      <c r="G3139" s="46">
        <v>2</v>
      </c>
      <c r="H3139" s="47" t="s">
        <v>310</v>
      </c>
      <c r="I3139" s="47" t="s">
        <v>43</v>
      </c>
      <c r="J3139" s="46">
        <v>6</v>
      </c>
      <c r="K3139" s="37">
        <v>1445143.8659999999</v>
      </c>
      <c r="L3139" s="37">
        <v>215613.74799999999</v>
      </c>
      <c r="M3139" s="37"/>
      <c r="N3139" s="37">
        <v>180018.61900000001</v>
      </c>
      <c r="O3139" s="37">
        <v>1407205.4850000001</v>
      </c>
      <c r="P3139" s="37">
        <v>5794409.2829999998</v>
      </c>
      <c r="Q3139" s="37">
        <v>885548.71200000006</v>
      </c>
      <c r="R3139" s="37">
        <v>400000</v>
      </c>
    </row>
    <row r="3140" spans="1:18" s="22" customFormat="1" ht="13.5" customHeight="1">
      <c r="A3140" s="20">
        <v>3136</v>
      </c>
      <c r="B3140" s="45" t="s">
        <v>286</v>
      </c>
      <c r="C3140" s="44" t="s">
        <v>258</v>
      </c>
      <c r="D3140" s="45" t="s">
        <v>476</v>
      </c>
      <c r="E3140" s="20">
        <v>177</v>
      </c>
      <c r="F3140" s="46">
        <v>2020</v>
      </c>
      <c r="G3140" s="46">
        <v>3</v>
      </c>
      <c r="H3140" s="47" t="s">
        <v>311</v>
      </c>
      <c r="I3140" s="47" t="s">
        <v>51</v>
      </c>
      <c r="J3140" s="46">
        <v>9</v>
      </c>
      <c r="K3140" s="37">
        <v>1794988.5449999999</v>
      </c>
      <c r="L3140" s="37">
        <v>228888.59599999999</v>
      </c>
      <c r="M3140" s="37"/>
      <c r="N3140" s="37">
        <v>189868.22399999999</v>
      </c>
      <c r="O3140" s="37">
        <v>1383455.4739999999</v>
      </c>
      <c r="P3140" s="37">
        <v>5666219.2280000001</v>
      </c>
      <c r="Q3140" s="37">
        <v>747510.10400000005</v>
      </c>
      <c r="R3140" s="37">
        <v>400000</v>
      </c>
    </row>
    <row r="3141" spans="1:18" s="22" customFormat="1" ht="13.5" customHeight="1">
      <c r="A3141" s="20">
        <v>3137</v>
      </c>
      <c r="B3141" s="45" t="s">
        <v>302</v>
      </c>
      <c r="C3141" s="21" t="s">
        <v>307</v>
      </c>
      <c r="D3141" s="45" t="s">
        <v>477</v>
      </c>
      <c r="E3141" s="20">
        <v>178</v>
      </c>
      <c r="F3141" s="20">
        <v>2018</v>
      </c>
      <c r="G3141" s="20">
        <v>1</v>
      </c>
      <c r="H3141" s="20" t="s">
        <v>257</v>
      </c>
      <c r="I3141" s="20" t="s">
        <v>46</v>
      </c>
      <c r="J3141" s="20">
        <v>3</v>
      </c>
      <c r="K3141" s="37">
        <v>4320733</v>
      </c>
      <c r="L3141" s="37">
        <v>-93352</v>
      </c>
      <c r="M3141" s="37">
        <v>-93352</v>
      </c>
      <c r="N3141" s="37">
        <v>-93327</v>
      </c>
      <c r="O3141" s="37">
        <v>112812302</v>
      </c>
      <c r="P3141" s="37">
        <v>157701471</v>
      </c>
      <c r="Q3141" s="37">
        <v>109086305</v>
      </c>
      <c r="R3141" s="37">
        <v>806033</v>
      </c>
    </row>
    <row r="3142" spans="1:18" s="22" customFormat="1" ht="13.5" customHeight="1">
      <c r="A3142" s="20">
        <v>3138</v>
      </c>
      <c r="B3142" s="45" t="s">
        <v>302</v>
      </c>
      <c r="C3142" s="21" t="s">
        <v>307</v>
      </c>
      <c r="D3142" s="45" t="s">
        <v>477</v>
      </c>
      <c r="E3142" s="20">
        <v>178</v>
      </c>
      <c r="F3142" s="20">
        <v>2018</v>
      </c>
      <c r="G3142" s="20">
        <v>3</v>
      </c>
      <c r="H3142" s="20" t="s">
        <v>256</v>
      </c>
      <c r="I3142" s="20" t="s">
        <v>44</v>
      </c>
      <c r="J3142" s="20">
        <v>9</v>
      </c>
      <c r="K3142" s="37">
        <v>20583647</v>
      </c>
      <c r="L3142" s="37">
        <v>-3939353</v>
      </c>
      <c r="M3142" s="37">
        <v>-3939353</v>
      </c>
      <c r="N3142" s="37">
        <v>-3938184</v>
      </c>
      <c r="O3142" s="37">
        <v>114232076</v>
      </c>
      <c r="P3142" s="37">
        <v>150524236</v>
      </c>
      <c r="Q3142" s="37">
        <v>103775531</v>
      </c>
      <c r="R3142" s="37">
        <v>806033</v>
      </c>
    </row>
    <row r="3143" spans="1:18" s="22" customFormat="1" ht="13.5" customHeight="1">
      <c r="A3143" s="20">
        <v>3139</v>
      </c>
      <c r="B3143" s="45" t="s">
        <v>302</v>
      </c>
      <c r="C3143" s="21" t="s">
        <v>307</v>
      </c>
      <c r="D3143" s="45" t="s">
        <v>477</v>
      </c>
      <c r="E3143" s="20">
        <v>178</v>
      </c>
      <c r="F3143" s="20">
        <v>2019</v>
      </c>
      <c r="G3143" s="20">
        <v>1</v>
      </c>
      <c r="H3143" s="20" t="s">
        <v>277</v>
      </c>
      <c r="I3143" s="20" t="s">
        <v>46</v>
      </c>
      <c r="J3143" s="20">
        <v>12</v>
      </c>
      <c r="K3143" s="37">
        <v>21418883</v>
      </c>
      <c r="L3143" s="37">
        <v>-10250474</v>
      </c>
      <c r="M3143" s="37">
        <v>-5750591</v>
      </c>
      <c r="N3143" s="37">
        <v>24333565</v>
      </c>
      <c r="O3143" s="37">
        <v>153498568</v>
      </c>
      <c r="P3143" s="37">
        <v>196580764</v>
      </c>
      <c r="Q3143" s="37">
        <v>127012628</v>
      </c>
      <c r="R3143" s="37">
        <v>806033</v>
      </c>
    </row>
    <row r="3144" spans="1:18" s="22" customFormat="1" ht="13.5" customHeight="1">
      <c r="A3144" s="20">
        <v>3140</v>
      </c>
      <c r="B3144" s="45" t="s">
        <v>302</v>
      </c>
      <c r="C3144" s="21" t="s">
        <v>307</v>
      </c>
      <c r="D3144" s="45" t="s">
        <v>477</v>
      </c>
      <c r="E3144" s="20">
        <v>178</v>
      </c>
      <c r="F3144" s="20">
        <v>2019</v>
      </c>
      <c r="G3144" s="20">
        <v>2</v>
      </c>
      <c r="H3144" s="20" t="s">
        <v>278</v>
      </c>
      <c r="I3144" s="20" t="s">
        <v>43</v>
      </c>
      <c r="J3144" s="20">
        <v>6</v>
      </c>
      <c r="K3144" s="37">
        <v>12685047</v>
      </c>
      <c r="L3144" s="37">
        <v>-1942213</v>
      </c>
      <c r="M3144" s="37">
        <v>-1942213</v>
      </c>
      <c r="N3144" s="37">
        <v>-1940934</v>
      </c>
      <c r="O3144" s="37">
        <v>112535063</v>
      </c>
      <c r="P3144" s="37">
        <v>158594109</v>
      </c>
      <c r="Q3144" s="37">
        <v>111826550</v>
      </c>
      <c r="R3144" s="37">
        <v>806033</v>
      </c>
    </row>
    <row r="3145" spans="1:18" s="22" customFormat="1" ht="13.5" customHeight="1">
      <c r="A3145" s="20">
        <v>3141</v>
      </c>
      <c r="B3145" s="45" t="s">
        <v>302</v>
      </c>
      <c r="C3145" s="21" t="s">
        <v>307</v>
      </c>
      <c r="D3145" s="45" t="s">
        <v>477</v>
      </c>
      <c r="E3145" s="20">
        <v>178</v>
      </c>
      <c r="F3145" s="20">
        <v>2019</v>
      </c>
      <c r="G3145" s="20">
        <v>3</v>
      </c>
      <c r="H3145" s="20" t="s">
        <v>279</v>
      </c>
      <c r="I3145" s="20" t="s">
        <v>44</v>
      </c>
      <c r="J3145" s="20">
        <v>9</v>
      </c>
      <c r="K3145" s="37">
        <v>16493931</v>
      </c>
      <c r="L3145" s="37">
        <v>-7103633</v>
      </c>
      <c r="M3145" s="37">
        <v>-7103633</v>
      </c>
      <c r="N3145" s="37">
        <v>-7102368</v>
      </c>
      <c r="O3145" s="37">
        <v>111709074</v>
      </c>
      <c r="P3145" s="37">
        <v>156068953</v>
      </c>
      <c r="Q3145" s="37">
        <v>114462828</v>
      </c>
      <c r="R3145" s="37">
        <v>806033</v>
      </c>
    </row>
    <row r="3146" spans="1:18" s="22" customFormat="1" ht="13.5" customHeight="1">
      <c r="A3146" s="20">
        <v>3142</v>
      </c>
      <c r="B3146" s="45" t="s">
        <v>302</v>
      </c>
      <c r="C3146" s="21" t="s">
        <v>307</v>
      </c>
      <c r="D3146" s="45" t="s">
        <v>477</v>
      </c>
      <c r="E3146" s="20">
        <v>178</v>
      </c>
      <c r="F3146" s="46">
        <v>2020</v>
      </c>
      <c r="G3146" s="46">
        <v>2</v>
      </c>
      <c r="H3146" s="47" t="s">
        <v>310</v>
      </c>
      <c r="I3146" s="47" t="s">
        <v>43</v>
      </c>
      <c r="J3146" s="46">
        <v>6</v>
      </c>
      <c r="K3146" s="37">
        <v>13116540</v>
      </c>
      <c r="L3146" s="37">
        <v>-5798288</v>
      </c>
      <c r="M3146" s="37">
        <v>-5798288</v>
      </c>
      <c r="N3146" s="37">
        <v>-5594566</v>
      </c>
      <c r="O3146" s="37">
        <v>154600018</v>
      </c>
      <c r="P3146" s="37">
        <v>216355887</v>
      </c>
      <c r="Q3146" s="37">
        <v>152382317</v>
      </c>
      <c r="R3146" s="37">
        <v>27995916</v>
      </c>
    </row>
    <row r="3147" spans="1:18" s="22" customFormat="1" ht="13.5" customHeight="1">
      <c r="A3147" s="20">
        <v>3143</v>
      </c>
      <c r="B3147" s="45" t="s">
        <v>302</v>
      </c>
      <c r="C3147" s="21" t="s">
        <v>307</v>
      </c>
      <c r="D3147" s="45" t="s">
        <v>477</v>
      </c>
      <c r="E3147" s="20">
        <v>178</v>
      </c>
      <c r="F3147" s="46">
        <v>2020</v>
      </c>
      <c r="G3147" s="46">
        <v>3</v>
      </c>
      <c r="H3147" s="47" t="s">
        <v>311</v>
      </c>
      <c r="I3147" s="47" t="s">
        <v>44</v>
      </c>
      <c r="J3147" s="46">
        <v>9</v>
      </c>
      <c r="K3147" s="37">
        <v>17424209</v>
      </c>
      <c r="L3147" s="37">
        <v>-8097775</v>
      </c>
      <c r="M3147" s="37">
        <v>-8097775</v>
      </c>
      <c r="N3147" s="37">
        <v>-7893623</v>
      </c>
      <c r="O3147" s="37">
        <v>155006724</v>
      </c>
      <c r="P3147" s="37">
        <v>219138680</v>
      </c>
      <c r="Q3147" s="37">
        <v>157464168</v>
      </c>
      <c r="R3147" s="37">
        <v>27995916</v>
      </c>
    </row>
    <row r="3148" spans="1:18" s="22" customFormat="1" ht="13.5" customHeight="1">
      <c r="A3148" s="20">
        <v>3144</v>
      </c>
      <c r="B3148" s="45" t="s">
        <v>288</v>
      </c>
      <c r="C3148" s="44" t="s">
        <v>241</v>
      </c>
      <c r="D3148" s="45" t="s">
        <v>478</v>
      </c>
      <c r="E3148" s="20">
        <v>179</v>
      </c>
      <c r="F3148" s="20">
        <v>2015</v>
      </c>
      <c r="G3148" s="20">
        <v>4</v>
      </c>
      <c r="H3148" s="20" t="s">
        <v>205</v>
      </c>
      <c r="I3148" s="20" t="s">
        <v>46</v>
      </c>
      <c r="J3148" s="20">
        <v>12</v>
      </c>
      <c r="K3148" s="35">
        <v>3354735</v>
      </c>
      <c r="L3148" s="35">
        <v>3072101</v>
      </c>
      <c r="M3148" s="35">
        <v>2989526</v>
      </c>
      <c r="N3148" s="35"/>
      <c r="O3148" s="35"/>
      <c r="P3148" s="35">
        <v>32974170</v>
      </c>
      <c r="Q3148" s="35">
        <v>1926864</v>
      </c>
      <c r="R3148" s="35"/>
    </row>
    <row r="3149" spans="1:18" s="22" customFormat="1" ht="13.5" customHeight="1">
      <c r="A3149" s="20">
        <v>3145</v>
      </c>
      <c r="B3149" s="45" t="s">
        <v>288</v>
      </c>
      <c r="C3149" s="44" t="s">
        <v>241</v>
      </c>
      <c r="D3149" s="45" t="s">
        <v>478</v>
      </c>
      <c r="E3149" s="20">
        <v>179</v>
      </c>
      <c r="F3149" s="20">
        <v>2016</v>
      </c>
      <c r="G3149" s="20">
        <v>4</v>
      </c>
      <c r="H3149" s="20" t="s">
        <v>209</v>
      </c>
      <c r="I3149" s="20" t="s">
        <v>46</v>
      </c>
      <c r="J3149" s="20">
        <v>12</v>
      </c>
      <c r="K3149" s="37">
        <v>652106</v>
      </c>
      <c r="L3149" s="37">
        <v>1512139</v>
      </c>
      <c r="M3149" s="37">
        <v>1512139</v>
      </c>
      <c r="N3149" s="37"/>
      <c r="O3149" s="37">
        <v>126651</v>
      </c>
      <c r="P3149" s="37">
        <v>31990626</v>
      </c>
      <c r="Q3149" s="37">
        <v>1138875</v>
      </c>
      <c r="R3149" s="37"/>
    </row>
    <row r="3150" spans="1:18" s="22" customFormat="1" ht="13.5" customHeight="1">
      <c r="A3150" s="20">
        <v>3146</v>
      </c>
      <c r="B3150" s="45" t="s">
        <v>288</v>
      </c>
      <c r="C3150" s="44" t="s">
        <v>241</v>
      </c>
      <c r="D3150" s="45" t="s">
        <v>478</v>
      </c>
      <c r="E3150" s="20">
        <v>179</v>
      </c>
      <c r="F3150" s="20">
        <v>2017</v>
      </c>
      <c r="G3150" s="20">
        <v>2</v>
      </c>
      <c r="H3150" s="20" t="s">
        <v>212</v>
      </c>
      <c r="I3150" s="20" t="s">
        <v>51</v>
      </c>
      <c r="J3150" s="20">
        <v>6</v>
      </c>
      <c r="K3150" s="35">
        <v>1595501.2819999999</v>
      </c>
      <c r="L3150" s="35">
        <v>1315160.412</v>
      </c>
      <c r="M3150" s="35">
        <v>1315160.412</v>
      </c>
      <c r="N3150" s="35"/>
      <c r="O3150" s="35">
        <v>126651</v>
      </c>
      <c r="P3150" s="35">
        <v>32003030.160999998</v>
      </c>
      <c r="Q3150" s="35">
        <v>458809.78600000002</v>
      </c>
      <c r="R3150" s="35"/>
    </row>
    <row r="3151" spans="1:18" s="22" customFormat="1" ht="13.5" customHeight="1">
      <c r="A3151" s="20">
        <v>3147</v>
      </c>
      <c r="B3151" s="45" t="s">
        <v>288</v>
      </c>
      <c r="C3151" s="44" t="s">
        <v>241</v>
      </c>
      <c r="D3151" s="45" t="s">
        <v>478</v>
      </c>
      <c r="E3151" s="20">
        <v>179</v>
      </c>
      <c r="F3151" s="20">
        <v>2017</v>
      </c>
      <c r="G3151" s="20">
        <v>3</v>
      </c>
      <c r="H3151" s="20" t="s">
        <v>213</v>
      </c>
      <c r="I3151" s="20" t="s">
        <v>51</v>
      </c>
      <c r="J3151" s="20">
        <v>9</v>
      </c>
      <c r="K3151" s="37">
        <v>1595501.2819999999</v>
      </c>
      <c r="L3151" s="37">
        <v>1315160.412</v>
      </c>
      <c r="M3151" s="37">
        <v>1315160.412</v>
      </c>
      <c r="N3151" s="37"/>
      <c r="O3151" s="37">
        <v>126651</v>
      </c>
      <c r="P3151" s="37">
        <v>32003030.160999998</v>
      </c>
      <c r="Q3151" s="37">
        <v>458809.78600000002</v>
      </c>
      <c r="R3151" s="37"/>
    </row>
    <row r="3152" spans="1:18" s="22" customFormat="1" ht="13.5" customHeight="1">
      <c r="A3152" s="20">
        <v>3148</v>
      </c>
      <c r="B3152" s="45" t="s">
        <v>288</v>
      </c>
      <c r="C3152" s="44" t="s">
        <v>241</v>
      </c>
      <c r="D3152" s="45" t="s">
        <v>478</v>
      </c>
      <c r="E3152" s="20">
        <v>179</v>
      </c>
      <c r="F3152" s="20">
        <v>2017</v>
      </c>
      <c r="G3152" s="20">
        <v>4</v>
      </c>
      <c r="H3152" s="20" t="s">
        <v>211</v>
      </c>
      <c r="I3152" s="20" t="s">
        <v>46</v>
      </c>
      <c r="J3152" s="20">
        <v>12</v>
      </c>
      <c r="K3152" s="37">
        <v>1296120</v>
      </c>
      <c r="L3152" s="37">
        <v>2208347</v>
      </c>
      <c r="M3152" s="37">
        <v>2208347</v>
      </c>
      <c r="N3152" s="37"/>
      <c r="O3152" s="37">
        <v>89518</v>
      </c>
      <c r="P3152" s="37">
        <v>31447871</v>
      </c>
      <c r="Q3152" s="37">
        <v>209132</v>
      </c>
      <c r="R3152" s="37"/>
    </row>
    <row r="3153" spans="1:18" s="22" customFormat="1" ht="13.5" customHeight="1">
      <c r="A3153" s="20">
        <v>3149</v>
      </c>
      <c r="B3153" s="45" t="s">
        <v>288</v>
      </c>
      <c r="C3153" s="44" t="s">
        <v>241</v>
      </c>
      <c r="D3153" s="45" t="s">
        <v>478</v>
      </c>
      <c r="E3153" s="20">
        <v>179</v>
      </c>
      <c r="F3153" s="20">
        <v>2018</v>
      </c>
      <c r="G3153" s="20">
        <v>4</v>
      </c>
      <c r="H3153" s="20" t="s">
        <v>265</v>
      </c>
      <c r="I3153" s="20" t="s">
        <v>46</v>
      </c>
      <c r="J3153" s="20">
        <v>12</v>
      </c>
      <c r="K3153" s="37" t="s">
        <v>300</v>
      </c>
      <c r="L3153" s="37">
        <v>22644763</v>
      </c>
      <c r="M3153" s="37">
        <v>22644763</v>
      </c>
      <c r="N3153" s="37">
        <v>22644763</v>
      </c>
      <c r="O3153" s="37">
        <v>85843</v>
      </c>
      <c r="P3153" s="37">
        <v>33406944</v>
      </c>
      <c r="Q3153" s="37">
        <v>857577</v>
      </c>
      <c r="R3153" s="37">
        <v>26682695</v>
      </c>
    </row>
    <row r="3154" spans="1:18" s="22" customFormat="1" ht="13.5" customHeight="1">
      <c r="A3154" s="20">
        <v>3150</v>
      </c>
      <c r="B3154" s="45" t="s">
        <v>288</v>
      </c>
      <c r="C3154" s="44" t="s">
        <v>241</v>
      </c>
      <c r="D3154" s="45" t="s">
        <v>478</v>
      </c>
      <c r="E3154" s="20">
        <v>179</v>
      </c>
      <c r="F3154" s="20">
        <v>2019</v>
      </c>
      <c r="G3154" s="20">
        <v>1</v>
      </c>
      <c r="H3154" s="20" t="s">
        <v>277</v>
      </c>
      <c r="I3154" s="20" t="s">
        <v>43</v>
      </c>
      <c r="J3154" s="20">
        <v>3</v>
      </c>
      <c r="K3154" s="37">
        <v>175927</v>
      </c>
      <c r="L3154" s="37">
        <v>474774</v>
      </c>
      <c r="M3154" s="37">
        <v>474774</v>
      </c>
      <c r="N3154" s="37"/>
      <c r="O3154" s="37">
        <v>20235</v>
      </c>
      <c r="P3154" s="37">
        <v>34540854</v>
      </c>
      <c r="Q3154" s="37">
        <v>1516713</v>
      </c>
      <c r="R3154" s="37"/>
    </row>
    <row r="3155" spans="1:18" s="22" customFormat="1" ht="13.5" customHeight="1">
      <c r="A3155" s="20">
        <v>3151</v>
      </c>
      <c r="B3155" s="45" t="s">
        <v>288</v>
      </c>
      <c r="C3155" s="44" t="s">
        <v>241</v>
      </c>
      <c r="D3155" s="45" t="s">
        <v>478</v>
      </c>
      <c r="E3155" s="20">
        <v>179</v>
      </c>
      <c r="F3155" s="20">
        <v>2019</v>
      </c>
      <c r="G3155" s="20">
        <v>2</v>
      </c>
      <c r="H3155" s="20" t="s">
        <v>278</v>
      </c>
      <c r="I3155" s="20" t="s">
        <v>44</v>
      </c>
      <c r="J3155" s="20">
        <v>6</v>
      </c>
      <c r="K3155" s="37">
        <v>370799</v>
      </c>
      <c r="L3155" s="37">
        <v>949038</v>
      </c>
      <c r="M3155" s="37">
        <v>949038</v>
      </c>
      <c r="N3155" s="37"/>
      <c r="O3155" s="37">
        <v>11940</v>
      </c>
      <c r="P3155" s="37">
        <v>34707974</v>
      </c>
      <c r="Q3155" s="37">
        <v>1209569</v>
      </c>
      <c r="R3155" s="37"/>
    </row>
    <row r="3156" spans="1:18" s="22" customFormat="1" ht="13.5" customHeight="1">
      <c r="A3156" s="20">
        <v>3152</v>
      </c>
      <c r="B3156" s="45" t="s">
        <v>288</v>
      </c>
      <c r="C3156" s="44" t="s">
        <v>241</v>
      </c>
      <c r="D3156" s="45" t="s">
        <v>478</v>
      </c>
      <c r="E3156" s="20">
        <v>179</v>
      </c>
      <c r="F3156" s="20">
        <v>2019</v>
      </c>
      <c r="G3156" s="20">
        <v>3</v>
      </c>
      <c r="H3156" s="20" t="s">
        <v>279</v>
      </c>
      <c r="I3156" s="20" t="s">
        <v>51</v>
      </c>
      <c r="J3156" s="20">
        <v>9</v>
      </c>
      <c r="K3156" s="37"/>
      <c r="L3156" s="37">
        <v>1503561</v>
      </c>
      <c r="M3156" s="37">
        <v>1503561</v>
      </c>
      <c r="N3156" s="37">
        <v>1503561</v>
      </c>
      <c r="O3156" s="37">
        <v>74347</v>
      </c>
      <c r="P3156" s="37">
        <v>34983144</v>
      </c>
      <c r="Q3156" s="37">
        <v>930216</v>
      </c>
      <c r="R3156" s="37">
        <v>26682695</v>
      </c>
    </row>
    <row r="3157" spans="1:18" s="22" customFormat="1" ht="13.5" customHeight="1">
      <c r="A3157" s="20">
        <v>3153</v>
      </c>
      <c r="B3157" s="45" t="s">
        <v>288</v>
      </c>
      <c r="C3157" s="44" t="s">
        <v>241</v>
      </c>
      <c r="D3157" s="45" t="s">
        <v>478</v>
      </c>
      <c r="E3157" s="20">
        <v>179</v>
      </c>
      <c r="F3157" s="20">
        <v>2019</v>
      </c>
      <c r="G3157" s="20">
        <v>4</v>
      </c>
      <c r="H3157" s="20" t="s">
        <v>281</v>
      </c>
      <c r="I3157" s="20" t="s">
        <v>46</v>
      </c>
      <c r="J3157" s="20">
        <v>12</v>
      </c>
      <c r="K3157" s="37"/>
      <c r="L3157" s="37">
        <v>1919992</v>
      </c>
      <c r="M3157" s="37">
        <v>1919992</v>
      </c>
      <c r="N3157" s="37">
        <v>1919992</v>
      </c>
      <c r="O3157" s="37">
        <v>58856</v>
      </c>
      <c r="P3157" s="37">
        <v>33523676</v>
      </c>
      <c r="Q3157" s="37">
        <v>601913</v>
      </c>
      <c r="R3157" s="37"/>
    </row>
    <row r="3158" spans="1:18" s="22" customFormat="1" ht="13.5" customHeight="1">
      <c r="A3158" s="20">
        <v>3154</v>
      </c>
      <c r="B3158" s="45" t="s">
        <v>288</v>
      </c>
      <c r="C3158" s="44" t="s">
        <v>241</v>
      </c>
      <c r="D3158" s="45" t="s">
        <v>478</v>
      </c>
      <c r="E3158" s="20">
        <v>179</v>
      </c>
      <c r="F3158" s="46">
        <v>2020</v>
      </c>
      <c r="G3158" s="46">
        <v>1</v>
      </c>
      <c r="H3158" s="47" t="s">
        <v>309</v>
      </c>
      <c r="I3158" s="47" t="s">
        <v>43</v>
      </c>
      <c r="J3158" s="46">
        <v>3</v>
      </c>
      <c r="K3158" s="37"/>
      <c r="L3158" s="37">
        <v>423123</v>
      </c>
      <c r="M3158" s="37">
        <v>423123</v>
      </c>
      <c r="N3158" s="37"/>
      <c r="O3158" s="37">
        <v>54742</v>
      </c>
      <c r="P3158" s="37">
        <v>31455555</v>
      </c>
      <c r="Q3158" s="37">
        <v>936300</v>
      </c>
      <c r="R3158" s="37"/>
    </row>
    <row r="3159" spans="1:18" s="22" customFormat="1" ht="13.5" customHeight="1">
      <c r="A3159" s="20">
        <v>3155</v>
      </c>
      <c r="B3159" s="45" t="s">
        <v>288</v>
      </c>
      <c r="C3159" s="44" t="s">
        <v>241</v>
      </c>
      <c r="D3159" s="45" t="s">
        <v>478</v>
      </c>
      <c r="E3159" s="20">
        <v>179</v>
      </c>
      <c r="F3159" s="46">
        <v>2020</v>
      </c>
      <c r="G3159" s="46">
        <v>2</v>
      </c>
      <c r="H3159" s="47" t="s">
        <v>310</v>
      </c>
      <c r="I3159" s="47" t="s">
        <v>44</v>
      </c>
      <c r="J3159" s="46">
        <v>3</v>
      </c>
      <c r="K3159" s="37"/>
      <c r="L3159" s="37">
        <v>816560</v>
      </c>
      <c r="M3159" s="37">
        <v>816560</v>
      </c>
      <c r="N3159" s="37"/>
      <c r="O3159" s="37">
        <v>46774</v>
      </c>
      <c r="P3159" s="37">
        <v>31893263</v>
      </c>
      <c r="Q3159" s="37">
        <v>524225</v>
      </c>
      <c r="R3159" s="37"/>
    </row>
    <row r="3160" spans="1:18" s="22" customFormat="1" ht="13.5" customHeight="1">
      <c r="A3160" s="20">
        <v>3156</v>
      </c>
      <c r="B3160" s="45" t="s">
        <v>288</v>
      </c>
      <c r="C3160" s="44" t="s">
        <v>241</v>
      </c>
      <c r="D3160" s="45" t="s">
        <v>478</v>
      </c>
      <c r="E3160" s="20">
        <v>179</v>
      </c>
      <c r="F3160" s="46">
        <v>2020</v>
      </c>
      <c r="G3160" s="46">
        <v>3</v>
      </c>
      <c r="H3160" s="47" t="s">
        <v>311</v>
      </c>
      <c r="I3160" s="47" t="s">
        <v>51</v>
      </c>
      <c r="J3160" s="46">
        <v>9</v>
      </c>
      <c r="K3160" s="37"/>
      <c r="L3160" s="37">
        <v>1151351</v>
      </c>
      <c r="M3160" s="37">
        <v>1151351</v>
      </c>
      <c r="N3160" s="37"/>
      <c r="O3160" s="37">
        <v>27840</v>
      </c>
      <c r="P3160" s="37">
        <v>32473123</v>
      </c>
      <c r="Q3160" s="37">
        <v>769294</v>
      </c>
      <c r="R3160" s="37"/>
    </row>
    <row r="3161" spans="1:18" s="22" customFormat="1" ht="13.5" customHeight="1">
      <c r="A3161" s="20">
        <v>3157</v>
      </c>
      <c r="B3161" s="45" t="s">
        <v>286</v>
      </c>
      <c r="C3161" s="21" t="s">
        <v>283</v>
      </c>
      <c r="D3161" s="45" t="s">
        <v>479</v>
      </c>
      <c r="E3161" s="20">
        <v>180</v>
      </c>
      <c r="F3161" s="20">
        <v>2018</v>
      </c>
      <c r="G3161" s="20">
        <v>4</v>
      </c>
      <c r="H3161" s="20" t="s">
        <v>265</v>
      </c>
      <c r="I3161" s="20" t="s">
        <v>46</v>
      </c>
      <c r="J3161" s="20">
        <v>12</v>
      </c>
      <c r="K3161" s="37">
        <v>6136412</v>
      </c>
      <c r="L3161" s="37">
        <v>-302895</v>
      </c>
      <c r="M3161" s="37">
        <v>-665649</v>
      </c>
      <c r="N3161" s="37">
        <v>8423246</v>
      </c>
      <c r="O3161" s="37">
        <v>14975961</v>
      </c>
      <c r="P3161" s="37">
        <v>23086459</v>
      </c>
      <c r="Q3161" s="37">
        <v>4124443</v>
      </c>
      <c r="R3161" s="37">
        <v>676790</v>
      </c>
    </row>
    <row r="3162" spans="1:18" s="22" customFormat="1" ht="13.5" customHeight="1">
      <c r="A3162" s="20">
        <v>3158</v>
      </c>
      <c r="B3162" s="45" t="s">
        <v>286</v>
      </c>
      <c r="C3162" s="21" t="s">
        <v>283</v>
      </c>
      <c r="D3162" s="45" t="s">
        <v>479</v>
      </c>
      <c r="E3162" s="20">
        <v>180</v>
      </c>
      <c r="F3162" s="20">
        <v>2019</v>
      </c>
      <c r="G3162" s="20">
        <v>1</v>
      </c>
      <c r="H3162" s="20" t="s">
        <v>277</v>
      </c>
      <c r="I3162" s="20" t="s">
        <v>43</v>
      </c>
      <c r="J3162" s="20">
        <v>3</v>
      </c>
      <c r="K3162" s="37">
        <v>1906533</v>
      </c>
      <c r="L3162" s="37">
        <v>313130</v>
      </c>
      <c r="M3162" s="37">
        <v>313130</v>
      </c>
      <c r="N3162" s="37">
        <v>313130</v>
      </c>
      <c r="O3162" s="37">
        <v>14781886</v>
      </c>
      <c r="P3162" s="37">
        <v>23352830</v>
      </c>
      <c r="Q3162" s="37">
        <v>4077683</v>
      </c>
      <c r="R3162" s="37">
        <v>676790</v>
      </c>
    </row>
    <row r="3163" spans="1:18" s="22" customFormat="1" ht="13.5" customHeight="1">
      <c r="A3163" s="20">
        <v>3159</v>
      </c>
      <c r="B3163" s="45" t="s">
        <v>286</v>
      </c>
      <c r="C3163" s="21" t="s">
        <v>283</v>
      </c>
      <c r="D3163" s="45" t="s">
        <v>479</v>
      </c>
      <c r="E3163" s="20">
        <v>180</v>
      </c>
      <c r="F3163" s="20">
        <v>2019</v>
      </c>
      <c r="G3163" s="20">
        <v>2</v>
      </c>
      <c r="H3163" s="20" t="s">
        <v>278</v>
      </c>
      <c r="I3163" s="20" t="s">
        <v>44</v>
      </c>
      <c r="J3163" s="20">
        <v>6</v>
      </c>
      <c r="K3163" s="37">
        <v>3510699</v>
      </c>
      <c r="L3163" s="37">
        <v>338386</v>
      </c>
      <c r="M3163" s="37">
        <v>171503</v>
      </c>
      <c r="N3163" s="37">
        <v>171503</v>
      </c>
      <c r="O3163" s="37">
        <v>14354707</v>
      </c>
      <c r="P3163" s="37">
        <v>23075831</v>
      </c>
      <c r="Q3163" s="37">
        <v>3942311</v>
      </c>
      <c r="R3163" s="37">
        <v>676790</v>
      </c>
    </row>
    <row r="3164" spans="1:18" s="22" customFormat="1" ht="13.5" customHeight="1">
      <c r="A3164" s="20">
        <v>3160</v>
      </c>
      <c r="B3164" s="45" t="s">
        <v>286</v>
      </c>
      <c r="C3164" s="21" t="s">
        <v>283</v>
      </c>
      <c r="D3164" s="45" t="s">
        <v>479</v>
      </c>
      <c r="E3164" s="20">
        <v>180</v>
      </c>
      <c r="F3164" s="20">
        <v>2019</v>
      </c>
      <c r="G3164" s="20">
        <v>3</v>
      </c>
      <c r="H3164" s="20" t="s">
        <v>279</v>
      </c>
      <c r="I3164" s="20" t="s">
        <v>51</v>
      </c>
      <c r="J3164" s="20">
        <v>9</v>
      </c>
      <c r="K3164" s="37">
        <v>5446593</v>
      </c>
      <c r="L3164" s="37">
        <v>599859</v>
      </c>
      <c r="M3164" s="37">
        <v>341846</v>
      </c>
      <c r="N3164" s="37">
        <v>341846</v>
      </c>
      <c r="O3164" s="37">
        <v>14371863</v>
      </c>
      <c r="P3164" s="37">
        <v>23200574</v>
      </c>
      <c r="Q3164" s="37">
        <v>2890653</v>
      </c>
      <c r="R3164" s="37">
        <v>676790</v>
      </c>
    </row>
    <row r="3165" spans="1:18" s="22" customFormat="1" ht="13.5" customHeight="1">
      <c r="A3165" s="20">
        <v>3161</v>
      </c>
      <c r="B3165" s="45" t="s">
        <v>286</v>
      </c>
      <c r="C3165" s="21" t="s">
        <v>283</v>
      </c>
      <c r="D3165" s="45" t="s">
        <v>479</v>
      </c>
      <c r="E3165" s="20">
        <v>180</v>
      </c>
      <c r="F3165" s="20">
        <v>2019</v>
      </c>
      <c r="G3165" s="20">
        <v>4</v>
      </c>
      <c r="H3165" s="20" t="s">
        <v>281</v>
      </c>
      <c r="I3165" s="20" t="s">
        <v>46</v>
      </c>
      <c r="J3165" s="20">
        <v>12</v>
      </c>
      <c r="K3165" s="37">
        <v>7667350</v>
      </c>
      <c r="L3165" s="37">
        <v>891033</v>
      </c>
      <c r="M3165" s="37">
        <v>530172</v>
      </c>
      <c r="N3165" s="37">
        <v>530172</v>
      </c>
      <c r="O3165" s="37">
        <v>14220073</v>
      </c>
      <c r="P3165" s="37">
        <v>23018968</v>
      </c>
      <c r="Q3165" s="37">
        <v>3526779</v>
      </c>
      <c r="R3165" s="37">
        <v>676790</v>
      </c>
    </row>
    <row r="3166" spans="1:18" s="22" customFormat="1" ht="13.5" customHeight="1">
      <c r="A3166" s="20">
        <v>3162</v>
      </c>
      <c r="B3166" s="45" t="s">
        <v>286</v>
      </c>
      <c r="C3166" s="21" t="s">
        <v>283</v>
      </c>
      <c r="D3166" s="45" t="s">
        <v>479</v>
      </c>
      <c r="E3166" s="20">
        <v>180</v>
      </c>
      <c r="F3166" s="46">
        <v>2020</v>
      </c>
      <c r="G3166" s="46">
        <v>1</v>
      </c>
      <c r="H3166" s="47" t="s">
        <v>309</v>
      </c>
      <c r="I3166" s="47" t="s">
        <v>43</v>
      </c>
      <c r="J3166" s="46">
        <v>3</v>
      </c>
      <c r="K3166" s="37">
        <v>1983531</v>
      </c>
      <c r="L3166" s="37">
        <v>174839</v>
      </c>
      <c r="M3166" s="37">
        <v>96273</v>
      </c>
      <c r="N3166" s="37">
        <v>96273</v>
      </c>
      <c r="O3166" s="37">
        <v>13875943</v>
      </c>
      <c r="P3166" s="37">
        <v>22900394</v>
      </c>
      <c r="Q3166" s="37">
        <v>3594491</v>
      </c>
      <c r="R3166" s="37">
        <v>676790</v>
      </c>
    </row>
    <row r="3167" spans="1:18" s="22" customFormat="1" ht="13.5" customHeight="1">
      <c r="A3167" s="20">
        <v>3163</v>
      </c>
      <c r="B3167" s="45" t="s">
        <v>286</v>
      </c>
      <c r="C3167" s="21" t="s">
        <v>283</v>
      </c>
      <c r="D3167" s="45" t="s">
        <v>479</v>
      </c>
      <c r="E3167" s="20">
        <v>180</v>
      </c>
      <c r="F3167" s="46">
        <v>2020</v>
      </c>
      <c r="G3167" s="46">
        <v>2</v>
      </c>
      <c r="H3167" s="47" t="s">
        <v>310</v>
      </c>
      <c r="I3167" s="47" t="s">
        <v>44</v>
      </c>
      <c r="J3167" s="46">
        <v>6</v>
      </c>
      <c r="K3167" s="37">
        <v>3092930</v>
      </c>
      <c r="L3167" s="37">
        <v>143491</v>
      </c>
      <c r="M3167" s="37">
        <v>11423</v>
      </c>
      <c r="N3167" s="37">
        <v>11423</v>
      </c>
      <c r="O3167" s="37">
        <v>13585249</v>
      </c>
      <c r="P3167" s="37">
        <v>22738675</v>
      </c>
      <c r="Q3167" s="37">
        <v>3740963</v>
      </c>
      <c r="R3167" s="37">
        <v>676790</v>
      </c>
    </row>
    <row r="3168" spans="1:18" s="22" customFormat="1" ht="13.5" customHeight="1">
      <c r="A3168" s="20">
        <v>3164</v>
      </c>
      <c r="B3168" s="45" t="s">
        <v>286</v>
      </c>
      <c r="C3168" s="21" t="s">
        <v>283</v>
      </c>
      <c r="D3168" s="45" t="s">
        <v>479</v>
      </c>
      <c r="E3168" s="20">
        <v>180</v>
      </c>
      <c r="F3168" s="46">
        <v>2020</v>
      </c>
      <c r="G3168" s="46">
        <v>3</v>
      </c>
      <c r="H3168" s="47" t="s">
        <v>311</v>
      </c>
      <c r="I3168" s="47" t="s">
        <v>51</v>
      </c>
      <c r="J3168" s="46">
        <v>9</v>
      </c>
      <c r="K3168" s="37">
        <v>4955544</v>
      </c>
      <c r="L3168" s="37">
        <v>549989</v>
      </c>
      <c r="M3168" s="37">
        <v>318894</v>
      </c>
      <c r="N3168" s="37">
        <v>318894</v>
      </c>
      <c r="O3168" s="37">
        <v>13483636</v>
      </c>
      <c r="P3168" s="37">
        <v>23144579</v>
      </c>
      <c r="Q3168" s="37">
        <v>3839397</v>
      </c>
      <c r="R3168" s="37">
        <v>676790</v>
      </c>
    </row>
    <row r="3169" spans="1:18" s="22" customFormat="1" ht="13.5" customHeight="1">
      <c r="A3169" s="20">
        <v>3165</v>
      </c>
      <c r="B3169" s="45" t="s">
        <v>188</v>
      </c>
      <c r="C3169" s="21" t="s">
        <v>280</v>
      </c>
      <c r="D3169" s="45" t="s">
        <v>480</v>
      </c>
      <c r="E3169" s="20">
        <v>181</v>
      </c>
      <c r="F3169" s="20">
        <v>2018</v>
      </c>
      <c r="G3169" s="20">
        <v>4</v>
      </c>
      <c r="H3169" s="20" t="s">
        <v>265</v>
      </c>
      <c r="I3169" s="20" t="s">
        <v>46</v>
      </c>
      <c r="J3169" s="20">
        <v>12</v>
      </c>
      <c r="K3169" s="37">
        <v>1039117810</v>
      </c>
      <c r="L3169" s="37">
        <v>221342648</v>
      </c>
      <c r="M3169" s="37">
        <v>145685901</v>
      </c>
      <c r="N3169" s="37">
        <v>145195326</v>
      </c>
      <c r="O3169" s="37">
        <v>607023544</v>
      </c>
      <c r="P3169" s="37">
        <v>941739620</v>
      </c>
      <c r="Q3169" s="37">
        <v>722387305</v>
      </c>
      <c r="R3169" s="37">
        <v>646510</v>
      </c>
    </row>
    <row r="3170" spans="1:18" s="22" customFormat="1" ht="13.5" customHeight="1">
      <c r="A3170" s="20">
        <v>3166</v>
      </c>
      <c r="B3170" s="45" t="s">
        <v>188</v>
      </c>
      <c r="C3170" s="21" t="s">
        <v>280</v>
      </c>
      <c r="D3170" s="45" t="s">
        <v>480</v>
      </c>
      <c r="E3170" s="20">
        <v>181</v>
      </c>
      <c r="F3170" s="20">
        <v>2019</v>
      </c>
      <c r="G3170" s="20">
        <v>2</v>
      </c>
      <c r="H3170" s="20" t="s">
        <v>278</v>
      </c>
      <c r="I3170" s="20" t="s">
        <v>44</v>
      </c>
      <c r="J3170" s="20">
        <v>6</v>
      </c>
      <c r="K3170" s="37">
        <v>566946039</v>
      </c>
      <c r="L3170" s="37">
        <v>141797382</v>
      </c>
      <c r="M3170" s="37">
        <v>98930958</v>
      </c>
      <c r="N3170" s="37">
        <v>98904309</v>
      </c>
      <c r="O3170" s="37">
        <v>628061390</v>
      </c>
      <c r="P3170" s="37">
        <v>1480357086</v>
      </c>
      <c r="Q3170" s="37">
        <v>1379054760</v>
      </c>
      <c r="R3170" s="37">
        <v>407090</v>
      </c>
    </row>
    <row r="3171" spans="1:18" s="22" customFormat="1" ht="13.5" customHeight="1">
      <c r="A3171" s="20">
        <v>3167</v>
      </c>
      <c r="B3171" s="45" t="s">
        <v>188</v>
      </c>
      <c r="C3171" s="21" t="s">
        <v>280</v>
      </c>
      <c r="D3171" s="45" t="s">
        <v>480</v>
      </c>
      <c r="E3171" s="20">
        <v>181</v>
      </c>
      <c r="F3171" s="20">
        <v>2019</v>
      </c>
      <c r="G3171" s="20">
        <v>3</v>
      </c>
      <c r="H3171" s="20" t="s">
        <v>279</v>
      </c>
      <c r="I3171" s="20" t="s">
        <v>51</v>
      </c>
      <c r="J3171" s="20">
        <v>9</v>
      </c>
      <c r="K3171" s="37">
        <v>856476907</v>
      </c>
      <c r="L3171" s="37">
        <v>212005176</v>
      </c>
      <c r="M3171" s="37">
        <v>148323542</v>
      </c>
      <c r="N3171" s="37">
        <v>148357118</v>
      </c>
      <c r="O3171" s="37">
        <v>621614403</v>
      </c>
      <c r="P3171" s="37">
        <v>1539061414</v>
      </c>
      <c r="Q3171" s="37">
        <v>1448405390</v>
      </c>
      <c r="R3171" s="37">
        <v>407090</v>
      </c>
    </row>
    <row r="3172" spans="1:18" s="22" customFormat="1" ht="13.5" customHeight="1">
      <c r="A3172" s="20">
        <v>3168</v>
      </c>
      <c r="B3172" s="45" t="s">
        <v>188</v>
      </c>
      <c r="C3172" s="21" t="s">
        <v>280</v>
      </c>
      <c r="D3172" s="45" t="s">
        <v>480</v>
      </c>
      <c r="E3172" s="20">
        <v>181</v>
      </c>
      <c r="F3172" s="20">
        <v>2019</v>
      </c>
      <c r="G3172" s="20">
        <v>4</v>
      </c>
      <c r="H3172" s="20" t="s">
        <v>281</v>
      </c>
      <c r="I3172" s="20" t="s">
        <v>46</v>
      </c>
      <c r="J3172" s="20">
        <v>12</v>
      </c>
      <c r="K3172" s="37">
        <v>1169734682</v>
      </c>
      <c r="L3172" s="37">
        <v>290104033</v>
      </c>
      <c r="M3172" s="37">
        <v>202110974</v>
      </c>
      <c r="N3172" s="37">
        <v>202386646</v>
      </c>
      <c r="O3172" s="37">
        <v>625095789</v>
      </c>
      <c r="P3172" s="37">
        <v>1525570544</v>
      </c>
      <c r="Q3172" s="37">
        <v>130884985</v>
      </c>
      <c r="R3172" s="37">
        <v>407090</v>
      </c>
    </row>
    <row r="3173" spans="1:18" s="22" customFormat="1" ht="13.5" customHeight="1">
      <c r="A3173" s="20">
        <v>3169</v>
      </c>
      <c r="B3173" s="45" t="s">
        <v>188</v>
      </c>
      <c r="C3173" s="21" t="s">
        <v>280</v>
      </c>
      <c r="D3173" s="45" t="s">
        <v>480</v>
      </c>
      <c r="E3173" s="20">
        <v>181</v>
      </c>
      <c r="F3173" s="46">
        <v>2020</v>
      </c>
      <c r="G3173" s="46">
        <v>1</v>
      </c>
      <c r="H3173" s="47" t="s">
        <v>309</v>
      </c>
      <c r="I3173" s="47" t="s">
        <v>43</v>
      </c>
      <c r="J3173" s="46">
        <v>3</v>
      </c>
      <c r="K3173" s="37">
        <v>329171448</v>
      </c>
      <c r="L3173" s="37">
        <v>76308430</v>
      </c>
      <c r="M3173" s="37">
        <v>51146000</v>
      </c>
      <c r="N3173" s="37">
        <v>51014595</v>
      </c>
      <c r="O3173" s="37">
        <v>609574807</v>
      </c>
      <c r="P3173" s="37">
        <v>1631793729</v>
      </c>
      <c r="Q3173" s="37">
        <v>1436093575</v>
      </c>
      <c r="R3173" s="37">
        <v>407090</v>
      </c>
    </row>
    <row r="3174" spans="1:18" s="22" customFormat="1" ht="13.5" customHeight="1">
      <c r="A3174" s="20">
        <v>3170</v>
      </c>
      <c r="B3174" s="45" t="s">
        <v>188</v>
      </c>
      <c r="C3174" s="21" t="s">
        <v>280</v>
      </c>
      <c r="D3174" s="45" t="s">
        <v>480</v>
      </c>
      <c r="E3174" s="20">
        <v>181</v>
      </c>
      <c r="F3174" s="46">
        <v>2020</v>
      </c>
      <c r="G3174" s="46">
        <v>2</v>
      </c>
      <c r="H3174" s="47" t="s">
        <v>310</v>
      </c>
      <c r="I3174" s="47" t="s">
        <v>44</v>
      </c>
      <c r="J3174" s="46">
        <v>6</v>
      </c>
      <c r="K3174" s="37">
        <v>638075230</v>
      </c>
      <c r="L3174" s="37">
        <v>139569906</v>
      </c>
      <c r="M3174" s="37">
        <v>94876949</v>
      </c>
      <c r="N3174" s="37">
        <v>94644484</v>
      </c>
      <c r="O3174" s="37">
        <v>619786449</v>
      </c>
      <c r="P3174" s="37">
        <v>1739238817</v>
      </c>
      <c r="Q3174" s="37">
        <v>1599895156</v>
      </c>
      <c r="R3174" s="37">
        <v>407090</v>
      </c>
    </row>
    <row r="3175" spans="1:18" s="40" customFormat="1" ht="13.5" customHeight="1">
      <c r="A3175" s="20">
        <v>3171</v>
      </c>
      <c r="B3175" s="58" t="s">
        <v>188</v>
      </c>
      <c r="C3175" s="21" t="s">
        <v>280</v>
      </c>
      <c r="D3175" s="58" t="s">
        <v>480</v>
      </c>
      <c r="E3175" s="20">
        <v>181</v>
      </c>
      <c r="F3175" s="46">
        <v>2020</v>
      </c>
      <c r="G3175" s="46">
        <v>3</v>
      </c>
      <c r="H3175" s="47" t="s">
        <v>311</v>
      </c>
      <c r="I3175" s="47" t="s">
        <v>51</v>
      </c>
      <c r="J3175" s="46">
        <v>9</v>
      </c>
      <c r="K3175" s="41">
        <v>975763563</v>
      </c>
      <c r="L3175" s="41">
        <v>211594286</v>
      </c>
      <c r="M3175" s="41">
        <v>144238567</v>
      </c>
      <c r="N3175" s="41">
        <v>1443981138</v>
      </c>
      <c r="O3175" s="41">
        <v>628219931</v>
      </c>
      <c r="P3175" s="41">
        <v>1763395184</v>
      </c>
      <c r="Q3175" s="41">
        <v>1645955664</v>
      </c>
      <c r="R3175" s="41">
        <v>407090</v>
      </c>
    </row>
    <row r="3176" spans="1:18" s="22" customFormat="1" ht="13.5" customHeight="1">
      <c r="A3176" s="20">
        <v>3172</v>
      </c>
      <c r="B3176" s="45"/>
      <c r="C3176" s="21" t="s">
        <v>276</v>
      </c>
      <c r="D3176" s="45"/>
      <c r="E3176" s="20">
        <v>183</v>
      </c>
      <c r="F3176" s="20">
        <v>2018</v>
      </c>
      <c r="G3176" s="20">
        <v>4</v>
      </c>
      <c r="H3176" s="20" t="s">
        <v>265</v>
      </c>
      <c r="I3176" s="20" t="s">
        <v>44</v>
      </c>
      <c r="J3176" s="20">
        <v>12</v>
      </c>
      <c r="K3176" s="37">
        <v>40971</v>
      </c>
      <c r="L3176" s="37">
        <v>33816</v>
      </c>
      <c r="M3176" s="37">
        <v>33816</v>
      </c>
      <c r="N3176" s="37">
        <v>33816</v>
      </c>
      <c r="O3176" s="37">
        <v>310231</v>
      </c>
      <c r="P3176" s="37">
        <v>50293</v>
      </c>
      <c r="Q3176" s="37"/>
      <c r="R3176" s="37"/>
    </row>
  </sheetData>
  <sortState ref="A5:R3176">
    <sortCondition ref="E5:E3176"/>
    <sortCondition ref="F5:F3176"/>
    <sortCondition ref="G5:G3176"/>
  </sortState>
  <hyperlinks>
    <hyperlink ref="A1" location="MENU!A1" display="Return To Menu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MENU</vt:lpstr>
      <vt:lpstr>D.2</vt:lpstr>
      <vt:lpstr>D.2!Print_Area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Toshiba-User</dc:creator>
  <cp:lastModifiedBy>Imran</cp:lastModifiedBy>
  <dcterms:created xsi:type="dcterms:W3CDTF">2017-02-01T08:50:05Z</dcterms:created>
  <dcterms:modified xsi:type="dcterms:W3CDTF">2020-12-17T09:48:04Z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15e82bb4-5090-43e2-9bf3-8bce65ab8649</vt:lpwstr>
  </property>
</Properties>
</file>