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Valuation'!$AC$145</definedName>
    <definedName name="NFEM_RATE" localSheetId="0">'Weekly Valuation'!$AC$145</definedName>
  </definedNames>
  <calcPr calcId="162913"/>
</workbook>
</file>

<file path=xl/calcChain.xml><?xml version="1.0" encoding="utf-8"?>
<calcChain xmlns="http://schemas.openxmlformats.org/spreadsheetml/2006/main">
  <c r="O134" i="1" l="1"/>
  <c r="R134" i="1"/>
  <c r="T134" i="1"/>
  <c r="T164" i="1" l="1"/>
  <c r="R164" i="1"/>
  <c r="O164" i="1"/>
  <c r="T143" i="1"/>
  <c r="R143" i="1"/>
  <c r="O143" i="1"/>
  <c r="T162" i="1"/>
  <c r="R162" i="1"/>
  <c r="O162" i="1"/>
  <c r="T137" i="1"/>
  <c r="T136" i="1"/>
  <c r="R137" i="1"/>
  <c r="R136" i="1"/>
  <c r="O137" i="1"/>
  <c r="O136" i="1"/>
  <c r="O252" i="1"/>
  <c r="R252" i="1"/>
  <c r="T252" i="1"/>
  <c r="T160" i="1" l="1"/>
  <c r="R160" i="1"/>
  <c r="O160" i="1"/>
  <c r="R249" i="1" l="1"/>
  <c r="T249" i="1"/>
  <c r="T129" i="1"/>
  <c r="T128" i="1"/>
  <c r="R129" i="1"/>
  <c r="R128" i="1"/>
  <c r="O129" i="1"/>
  <c r="O128" i="1"/>
  <c r="O167" i="1" l="1"/>
  <c r="O133" i="1" l="1"/>
  <c r="O152" i="1" l="1"/>
  <c r="O151" i="1" l="1"/>
  <c r="AB45" i="1"/>
  <c r="AA45" i="1"/>
  <c r="Z45" i="1"/>
  <c r="Y45" i="1"/>
  <c r="X45" i="1"/>
  <c r="N156" i="1" l="1"/>
  <c r="N159" i="1" l="1"/>
  <c r="O249" i="1" l="1"/>
  <c r="O148" i="1" l="1"/>
  <c r="Z147" i="1" l="1"/>
  <c r="AA147" i="1"/>
  <c r="AB147" i="1"/>
  <c r="T147" i="1" l="1"/>
  <c r="Y147" i="1" s="1"/>
  <c r="R147" i="1"/>
  <c r="O147" i="1"/>
  <c r="X147" i="1" l="1"/>
  <c r="T156" i="1" l="1"/>
  <c r="R156" i="1"/>
  <c r="O211" i="1" l="1"/>
  <c r="T151" i="1"/>
  <c r="R151" i="1"/>
  <c r="T165" i="1" l="1"/>
  <c r="R165" i="1"/>
  <c r="T163" i="1"/>
  <c r="X253" i="1" l="1"/>
  <c r="Y253" i="1"/>
  <c r="AB253" i="1"/>
  <c r="AA253" i="1"/>
  <c r="Z253" i="1"/>
  <c r="AB154" i="1" l="1"/>
  <c r="AA154" i="1"/>
  <c r="Z154" i="1"/>
  <c r="Y154" i="1"/>
  <c r="X154" i="1"/>
  <c r="S154" i="1" l="1"/>
  <c r="Q154" i="1"/>
  <c r="N154" i="1"/>
  <c r="R135" i="1" l="1"/>
  <c r="T135" i="1"/>
  <c r="X70" i="1" l="1"/>
  <c r="Y70" i="1"/>
  <c r="Z70" i="1"/>
  <c r="AA70" i="1"/>
  <c r="AB70" i="1"/>
  <c r="X71" i="1"/>
  <c r="Y71" i="1"/>
  <c r="Z71" i="1"/>
  <c r="AA71" i="1"/>
  <c r="AB71" i="1"/>
  <c r="X10" i="1"/>
  <c r="Y10" i="1"/>
  <c r="Z10" i="1"/>
  <c r="AA10" i="1"/>
  <c r="AB10" i="1"/>
  <c r="R163" i="1" l="1"/>
  <c r="Y238" i="1" l="1"/>
  <c r="T150" i="1" l="1"/>
  <c r="R150" i="1"/>
  <c r="O157" i="1" l="1"/>
  <c r="O135" i="1" l="1"/>
  <c r="O155" i="1"/>
  <c r="O165" i="1"/>
  <c r="T166" i="1" l="1"/>
  <c r="R166" i="1"/>
  <c r="O166" i="1"/>
  <c r="T141" i="1"/>
  <c r="R141" i="1"/>
  <c r="O141" i="1"/>
  <c r="T127" i="1"/>
  <c r="R127" i="1"/>
  <c r="O127" i="1"/>
  <c r="T140" i="1" l="1"/>
  <c r="O140" i="1"/>
  <c r="T159" i="1" l="1"/>
  <c r="R159" i="1"/>
  <c r="T255" i="1" l="1"/>
  <c r="R255" i="1"/>
  <c r="O255" i="1"/>
  <c r="T152" i="1" l="1"/>
  <c r="R152" i="1"/>
  <c r="T149" i="1" l="1"/>
  <c r="R149" i="1"/>
  <c r="O149" i="1"/>
  <c r="T133" i="1" l="1"/>
  <c r="R133" i="1"/>
  <c r="O150" i="1" l="1"/>
  <c r="T131" i="1" l="1"/>
  <c r="R131" i="1"/>
  <c r="O131" i="1"/>
  <c r="T167" i="1" l="1"/>
  <c r="R167" i="1"/>
  <c r="T132" i="1"/>
  <c r="R132" i="1"/>
  <c r="O132" i="1"/>
  <c r="T161" i="1"/>
  <c r="R161" i="1"/>
  <c r="O161" i="1"/>
  <c r="T139" i="1" l="1"/>
  <c r="R139" i="1"/>
  <c r="O139" i="1"/>
  <c r="O163" i="1" l="1"/>
  <c r="T142" i="1" l="1"/>
  <c r="R142" i="1"/>
  <c r="O142" i="1"/>
  <c r="T158" i="1" l="1"/>
  <c r="R158" i="1"/>
  <c r="O158" i="1"/>
  <c r="T130" i="1" l="1"/>
  <c r="R130" i="1"/>
  <c r="O130" i="1"/>
  <c r="T157" i="1"/>
  <c r="R157" i="1"/>
  <c r="O138" i="1" l="1"/>
  <c r="T148" i="1" l="1"/>
  <c r="R148" i="1"/>
  <c r="O146" i="1" l="1"/>
  <c r="T126" i="1"/>
  <c r="R126" i="1"/>
  <c r="O126" i="1"/>
  <c r="T155" i="1" l="1"/>
  <c r="R155" i="1"/>
  <c r="AA89" i="1" l="1"/>
  <c r="AB225" i="1" l="1"/>
  <c r="AA225" i="1"/>
  <c r="Z225" i="1"/>
  <c r="Y225" i="1"/>
  <c r="X225" i="1"/>
  <c r="AB226" i="1"/>
  <c r="AA226" i="1"/>
  <c r="Z226" i="1"/>
  <c r="Y226" i="1"/>
  <c r="X226" i="1"/>
  <c r="X22" i="1" l="1"/>
  <c r="Y22" i="1"/>
  <c r="Z22" i="1"/>
  <c r="AA22" i="1"/>
  <c r="AB22" i="1"/>
  <c r="X23" i="1"/>
  <c r="Y23" i="1"/>
  <c r="Z23" i="1"/>
  <c r="AA23" i="1"/>
  <c r="AB23" i="1"/>
  <c r="N153" i="1" l="1"/>
  <c r="X165" i="1" l="1"/>
  <c r="X164" i="1"/>
  <c r="J11" i="4" l="1"/>
  <c r="I11" i="4"/>
  <c r="H11" i="4"/>
  <c r="G11" i="4"/>
  <c r="F11" i="4"/>
  <c r="E11" i="4"/>
  <c r="D11" i="4"/>
  <c r="C11" i="4"/>
  <c r="B11" i="4"/>
  <c r="Z25" i="1" l="1"/>
  <c r="O81" i="1" l="1"/>
  <c r="F45" i="1" l="1"/>
  <c r="P45" i="1"/>
  <c r="P69" i="1"/>
  <c r="P71" i="1"/>
  <c r="P73" i="1"/>
  <c r="P70" i="1"/>
  <c r="P72" i="1"/>
  <c r="P74" i="1"/>
  <c r="F71" i="1"/>
  <c r="P68" i="1"/>
  <c r="P38" i="1"/>
  <c r="P39" i="1"/>
  <c r="P40" i="1"/>
  <c r="P41" i="1"/>
  <c r="X127" i="1"/>
  <c r="Z68" i="1"/>
  <c r="AA68" i="1"/>
  <c r="AB68" i="1"/>
  <c r="X68" i="1"/>
  <c r="Y68" i="1"/>
  <c r="X201" i="1"/>
  <c r="AA182" i="1"/>
  <c r="AB182" i="1"/>
  <c r="Z182" i="1"/>
  <c r="Y182" i="1"/>
  <c r="X182" i="1"/>
  <c r="X86" i="1"/>
  <c r="AB11" i="1"/>
  <c r="AA11" i="1"/>
  <c r="Z11" i="1"/>
  <c r="Y11" i="1"/>
  <c r="X11" i="1"/>
  <c r="X25" i="1" l="1"/>
  <c r="X26" i="1"/>
  <c r="X129" i="1" l="1"/>
  <c r="R140" i="1"/>
  <c r="AB209" i="1" l="1"/>
  <c r="AA209" i="1"/>
  <c r="Z209" i="1"/>
  <c r="Y209" i="1"/>
  <c r="X209" i="1"/>
  <c r="T146" i="1" l="1"/>
  <c r="R146" i="1"/>
  <c r="X148" i="1" l="1"/>
  <c r="S153" i="1"/>
  <c r="Q153" i="1"/>
  <c r="T138" i="1"/>
  <c r="R138" i="1"/>
  <c r="O256" i="1" l="1"/>
  <c r="P253" i="1" l="1"/>
  <c r="D168" i="1"/>
  <c r="N168" i="1" l="1"/>
  <c r="AB255" i="1" l="1"/>
  <c r="AA255" i="1"/>
  <c r="Z255" i="1"/>
  <c r="U256" i="1"/>
  <c r="Y255" i="1"/>
  <c r="X255" i="1"/>
  <c r="K256" i="1"/>
  <c r="E256" i="1" l="1"/>
  <c r="E246" i="1" l="1"/>
  <c r="F226" i="1" l="1"/>
  <c r="F253" i="1"/>
  <c r="AB140" i="1"/>
  <c r="AA140" i="1"/>
  <c r="Z140" i="1"/>
  <c r="Y140" i="1"/>
  <c r="X140" i="1"/>
  <c r="AB199" i="1"/>
  <c r="AA199" i="1"/>
  <c r="Z199" i="1"/>
  <c r="Y199" i="1"/>
  <c r="X199" i="1"/>
  <c r="AB62" i="1" l="1"/>
  <c r="AA62" i="1"/>
  <c r="Z62" i="1"/>
  <c r="Y62" i="1"/>
  <c r="X62" i="1"/>
  <c r="P182" i="1" l="1"/>
  <c r="P210" i="1" l="1"/>
  <c r="P209" i="1"/>
  <c r="P199" i="1"/>
  <c r="P197" i="1"/>
  <c r="B5" i="3"/>
  <c r="X265" i="1" l="1"/>
  <c r="X187" i="1"/>
  <c r="X93" i="1"/>
  <c r="O28" i="1" l="1"/>
  <c r="P11" i="1" l="1"/>
  <c r="P12" i="1"/>
  <c r="P9" i="1"/>
  <c r="P10" i="1"/>
  <c r="P26" i="1"/>
  <c r="P22" i="1"/>
  <c r="B6" i="3"/>
  <c r="P25" i="1"/>
  <c r="X235" i="1"/>
  <c r="AB33" i="1" l="1"/>
  <c r="AA33" i="1"/>
  <c r="Z33" i="1"/>
  <c r="Y33" i="1"/>
  <c r="X33" i="1"/>
  <c r="AB148" i="1" l="1"/>
  <c r="AA148" i="1"/>
  <c r="Z148" i="1"/>
  <c r="Y148" i="1"/>
  <c r="X35" i="1" l="1"/>
  <c r="Y35" i="1"/>
  <c r="Z35" i="1"/>
  <c r="AA35" i="1"/>
  <c r="AB35" i="1"/>
  <c r="O168" i="1" l="1"/>
  <c r="P147" i="1" l="1"/>
  <c r="P132" i="1"/>
  <c r="P154" i="1"/>
  <c r="P140" i="1"/>
  <c r="P126" i="1"/>
  <c r="P137" i="1"/>
  <c r="P148" i="1"/>
  <c r="P138" i="1"/>
  <c r="AB72" i="1" l="1"/>
  <c r="AA72" i="1"/>
  <c r="Z72" i="1"/>
  <c r="Y72" i="1"/>
  <c r="X72" i="1"/>
  <c r="K217" i="1" l="1"/>
  <c r="U217" i="1"/>
  <c r="O217" i="1"/>
  <c r="E217" i="1"/>
  <c r="AB214" i="1" l="1"/>
  <c r="AA214" i="1"/>
  <c r="Z214" i="1"/>
  <c r="Y214" i="1"/>
  <c r="X214" i="1"/>
  <c r="P214" i="1"/>
  <c r="Y205" i="1" l="1"/>
  <c r="Y90" i="1" l="1"/>
  <c r="X242" i="1" l="1"/>
  <c r="P180" i="1" l="1"/>
  <c r="P190" i="1" l="1"/>
  <c r="P198" i="1"/>
  <c r="Y229" i="1"/>
  <c r="Y175" i="1"/>
  <c r="X39" i="1" l="1"/>
  <c r="AB26" i="1"/>
  <c r="AA26" i="1"/>
  <c r="Z26" i="1"/>
  <c r="Y26" i="1"/>
  <c r="P215" i="1" l="1"/>
  <c r="AB203" i="1" l="1"/>
  <c r="AA203" i="1"/>
  <c r="Z203" i="1"/>
  <c r="Y203" i="1"/>
  <c r="X203" i="1"/>
  <c r="X155" i="1" l="1"/>
  <c r="Y141" i="1"/>
  <c r="Y137" i="1"/>
  <c r="Y136" i="1"/>
  <c r="Y252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1" i="1"/>
  <c r="AA271" i="1"/>
  <c r="Y271" i="1"/>
  <c r="U271" i="1"/>
  <c r="O271" i="1"/>
  <c r="K271" i="1"/>
  <c r="E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AB259" i="1"/>
  <c r="AA259" i="1"/>
  <c r="Z259" i="1"/>
  <c r="Y259" i="1"/>
  <c r="X259" i="1"/>
  <c r="B22" i="2"/>
  <c r="B11" i="2" s="1"/>
  <c r="AB254" i="1"/>
  <c r="AA254" i="1"/>
  <c r="Z254" i="1"/>
  <c r="Y254" i="1"/>
  <c r="X254" i="1"/>
  <c r="AB251" i="1"/>
  <c r="AA251" i="1"/>
  <c r="Z251" i="1"/>
  <c r="Y251" i="1"/>
  <c r="X251" i="1"/>
  <c r="AB252" i="1"/>
  <c r="AA252" i="1"/>
  <c r="Z252" i="1"/>
  <c r="X252" i="1"/>
  <c r="AB250" i="1"/>
  <c r="AA250" i="1"/>
  <c r="Z250" i="1"/>
  <c r="Y250" i="1"/>
  <c r="X250" i="1"/>
  <c r="AB249" i="1"/>
  <c r="AA249" i="1"/>
  <c r="Z249" i="1"/>
  <c r="Y249" i="1"/>
  <c r="P255" i="1"/>
  <c r="AB246" i="1"/>
  <c r="AA246" i="1"/>
  <c r="Y246" i="1"/>
  <c r="U246" i="1"/>
  <c r="O246" i="1"/>
  <c r="K246" i="1"/>
  <c r="AB245" i="1"/>
  <c r="AA245" i="1"/>
  <c r="Z245" i="1"/>
  <c r="Y245" i="1"/>
  <c r="X245" i="1"/>
  <c r="AB244" i="1"/>
  <c r="AA244" i="1"/>
  <c r="Z244" i="1"/>
  <c r="Y244" i="1"/>
  <c r="X244" i="1"/>
  <c r="AB243" i="1"/>
  <c r="AA243" i="1"/>
  <c r="Z243" i="1"/>
  <c r="Y243" i="1"/>
  <c r="X243" i="1"/>
  <c r="AB242" i="1"/>
  <c r="AA242" i="1"/>
  <c r="Z242" i="1"/>
  <c r="Y242" i="1"/>
  <c r="AB239" i="1"/>
  <c r="AA239" i="1"/>
  <c r="Z239" i="1"/>
  <c r="Y239" i="1"/>
  <c r="X239" i="1"/>
  <c r="AB238" i="1"/>
  <c r="AA238" i="1"/>
  <c r="Z238" i="1"/>
  <c r="X238" i="1"/>
  <c r="AB237" i="1"/>
  <c r="AA237" i="1"/>
  <c r="Z237" i="1"/>
  <c r="Y237" i="1"/>
  <c r="X237" i="1"/>
  <c r="AB236" i="1"/>
  <c r="AA236" i="1"/>
  <c r="Z236" i="1"/>
  <c r="Y236" i="1"/>
  <c r="X236" i="1"/>
  <c r="AB235" i="1"/>
  <c r="AA235" i="1"/>
  <c r="Z235" i="1"/>
  <c r="Y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X229" i="1"/>
  <c r="AB228" i="1"/>
  <c r="AA228" i="1"/>
  <c r="Z228" i="1"/>
  <c r="Y228" i="1"/>
  <c r="X228" i="1"/>
  <c r="AB227" i="1"/>
  <c r="AA227" i="1"/>
  <c r="Z227" i="1"/>
  <c r="Y227" i="1"/>
  <c r="X227" i="1"/>
  <c r="AB222" i="1"/>
  <c r="AA222" i="1"/>
  <c r="Z222" i="1"/>
  <c r="Y222" i="1"/>
  <c r="X222" i="1"/>
  <c r="AB221" i="1"/>
  <c r="AA221" i="1"/>
  <c r="Z221" i="1"/>
  <c r="Y221" i="1"/>
  <c r="X221" i="1"/>
  <c r="AB217" i="1"/>
  <c r="AA217" i="1"/>
  <c r="Y217" i="1"/>
  <c r="B2" i="3"/>
  <c r="B20" i="2"/>
  <c r="B9" i="2" s="1"/>
  <c r="AB216" i="1"/>
  <c r="AA216" i="1"/>
  <c r="Z216" i="1"/>
  <c r="Y216" i="1"/>
  <c r="X216" i="1"/>
  <c r="AB215" i="1"/>
  <c r="AA215" i="1"/>
  <c r="Z215" i="1"/>
  <c r="Y215" i="1"/>
  <c r="X215" i="1"/>
  <c r="AB211" i="1"/>
  <c r="AA211" i="1"/>
  <c r="Y211" i="1"/>
  <c r="U211" i="1"/>
  <c r="K211" i="1"/>
  <c r="E211" i="1"/>
  <c r="AB208" i="1"/>
  <c r="AA208" i="1"/>
  <c r="Z208" i="1"/>
  <c r="Y208" i="1"/>
  <c r="X208" i="1"/>
  <c r="AB207" i="1"/>
  <c r="AA207" i="1"/>
  <c r="Z207" i="1"/>
  <c r="Y207" i="1"/>
  <c r="X207" i="1"/>
  <c r="AB206" i="1"/>
  <c r="AA206" i="1"/>
  <c r="Z206" i="1"/>
  <c r="Y206" i="1"/>
  <c r="X206" i="1"/>
  <c r="AB205" i="1"/>
  <c r="AA205" i="1"/>
  <c r="Z205" i="1"/>
  <c r="X205" i="1"/>
  <c r="AB204" i="1"/>
  <c r="AA204" i="1"/>
  <c r="Z204" i="1"/>
  <c r="Y204" i="1"/>
  <c r="X204" i="1"/>
  <c r="AB202" i="1"/>
  <c r="AA202" i="1"/>
  <c r="Z202" i="1"/>
  <c r="Y202" i="1"/>
  <c r="X202" i="1"/>
  <c r="AB201" i="1"/>
  <c r="AA201" i="1"/>
  <c r="Z201" i="1"/>
  <c r="Y201" i="1"/>
  <c r="AB200" i="1"/>
  <c r="AA200" i="1"/>
  <c r="Z200" i="1"/>
  <c r="Y200" i="1"/>
  <c r="X200" i="1"/>
  <c r="AB198" i="1"/>
  <c r="AA198" i="1"/>
  <c r="Z198" i="1"/>
  <c r="Y198" i="1"/>
  <c r="X198" i="1"/>
  <c r="AB197" i="1"/>
  <c r="AA197" i="1"/>
  <c r="Z197" i="1"/>
  <c r="Y197" i="1"/>
  <c r="X197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X184" i="1"/>
  <c r="AB210" i="1"/>
  <c r="AA210" i="1"/>
  <c r="Z210" i="1"/>
  <c r="Y210" i="1"/>
  <c r="X210" i="1"/>
  <c r="AB183" i="1"/>
  <c r="AA183" i="1"/>
  <c r="Z183" i="1"/>
  <c r="Y183" i="1"/>
  <c r="X183" i="1"/>
  <c r="AB181" i="1"/>
  <c r="AA181" i="1"/>
  <c r="Z181" i="1"/>
  <c r="Y181" i="1"/>
  <c r="X181" i="1"/>
  <c r="AB180" i="1"/>
  <c r="AA180" i="1"/>
  <c r="Z180" i="1"/>
  <c r="Y180" i="1"/>
  <c r="X180" i="1"/>
  <c r="AB177" i="1"/>
  <c r="AA177" i="1"/>
  <c r="Y177" i="1"/>
  <c r="U177" i="1"/>
  <c r="O177" i="1"/>
  <c r="K177" i="1"/>
  <c r="E177" i="1"/>
  <c r="AB176" i="1"/>
  <c r="AA176" i="1"/>
  <c r="Z176" i="1"/>
  <c r="Y176" i="1"/>
  <c r="X176" i="1"/>
  <c r="AB175" i="1"/>
  <c r="AA175" i="1"/>
  <c r="Z175" i="1"/>
  <c r="X175" i="1"/>
  <c r="AB174" i="1"/>
  <c r="AA174" i="1"/>
  <c r="Z174" i="1"/>
  <c r="Y174" i="1"/>
  <c r="X174" i="1"/>
  <c r="AB173" i="1"/>
  <c r="AA173" i="1"/>
  <c r="Z173" i="1"/>
  <c r="Y173" i="1"/>
  <c r="X173" i="1"/>
  <c r="AB172" i="1"/>
  <c r="AA172" i="1"/>
  <c r="Z172" i="1"/>
  <c r="Y172" i="1"/>
  <c r="X172" i="1"/>
  <c r="AB171" i="1"/>
  <c r="AA171" i="1"/>
  <c r="Z171" i="1"/>
  <c r="Y171" i="1"/>
  <c r="X171" i="1"/>
  <c r="AB168" i="1"/>
  <c r="AA168" i="1"/>
  <c r="Y168" i="1"/>
  <c r="U168" i="1"/>
  <c r="K168" i="1"/>
  <c r="E168" i="1"/>
  <c r="AB167" i="1"/>
  <c r="AA167" i="1"/>
  <c r="Z167" i="1"/>
  <c r="X167" i="1"/>
  <c r="Y167" i="1"/>
  <c r="AB166" i="1"/>
  <c r="AA166" i="1"/>
  <c r="Z166" i="1"/>
  <c r="X166" i="1"/>
  <c r="Y166" i="1"/>
  <c r="AB165" i="1"/>
  <c r="AA165" i="1"/>
  <c r="Z165" i="1"/>
  <c r="Y165" i="1"/>
  <c r="AB164" i="1"/>
  <c r="AA164" i="1"/>
  <c r="Z164" i="1"/>
  <c r="Y164" i="1"/>
  <c r="AB163" i="1"/>
  <c r="AA163" i="1"/>
  <c r="Z163" i="1"/>
  <c r="Y163" i="1"/>
  <c r="X163" i="1"/>
  <c r="AB162" i="1"/>
  <c r="AA162" i="1"/>
  <c r="Z162" i="1"/>
  <c r="Y162" i="1"/>
  <c r="X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X159" i="1"/>
  <c r="Y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X156" i="1"/>
  <c r="Y156" i="1"/>
  <c r="AB155" i="1"/>
  <c r="AA155" i="1"/>
  <c r="Z155" i="1"/>
  <c r="Y155" i="1"/>
  <c r="AB153" i="1"/>
  <c r="AA153" i="1"/>
  <c r="Z153" i="1"/>
  <c r="Y153" i="1"/>
  <c r="X153" i="1"/>
  <c r="AB152" i="1"/>
  <c r="AA152" i="1"/>
  <c r="Z152" i="1"/>
  <c r="Y152" i="1"/>
  <c r="X152" i="1"/>
  <c r="AB151" i="1"/>
  <c r="AA151" i="1"/>
  <c r="Z151" i="1"/>
  <c r="Y151" i="1"/>
  <c r="X151" i="1"/>
  <c r="AB150" i="1"/>
  <c r="AA150" i="1"/>
  <c r="Z150" i="1"/>
  <c r="Y150" i="1"/>
  <c r="AB149" i="1"/>
  <c r="AA149" i="1"/>
  <c r="Z149" i="1"/>
  <c r="Y149" i="1"/>
  <c r="X149" i="1"/>
  <c r="AB146" i="1"/>
  <c r="AA146" i="1"/>
  <c r="Z146" i="1"/>
  <c r="Y146" i="1"/>
  <c r="X146" i="1"/>
  <c r="AB143" i="1"/>
  <c r="AA143" i="1"/>
  <c r="Z143" i="1"/>
  <c r="Y143" i="1"/>
  <c r="X143" i="1"/>
  <c r="AB142" i="1"/>
  <c r="AA142" i="1"/>
  <c r="Z142" i="1"/>
  <c r="Y142" i="1"/>
  <c r="X142" i="1"/>
  <c r="AB141" i="1"/>
  <c r="AA141" i="1"/>
  <c r="Z141" i="1"/>
  <c r="X141" i="1"/>
  <c r="AB135" i="1"/>
  <c r="AA135" i="1"/>
  <c r="Z135" i="1"/>
  <c r="Y135" i="1"/>
  <c r="X135" i="1"/>
  <c r="AB139" i="1"/>
  <c r="AA139" i="1"/>
  <c r="Z139" i="1"/>
  <c r="Y139" i="1"/>
  <c r="X139" i="1"/>
  <c r="AB138" i="1"/>
  <c r="AA138" i="1"/>
  <c r="Z138" i="1"/>
  <c r="Y138" i="1"/>
  <c r="AB137" i="1"/>
  <c r="AA137" i="1"/>
  <c r="Z137" i="1"/>
  <c r="AB136" i="1"/>
  <c r="AA136" i="1"/>
  <c r="Z136" i="1"/>
  <c r="AB134" i="1"/>
  <c r="AA134" i="1"/>
  <c r="Z134" i="1"/>
  <c r="Y134" i="1"/>
  <c r="X134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2" i="1"/>
  <c r="AA122" i="1"/>
  <c r="Y122" i="1"/>
  <c r="U122" i="1"/>
  <c r="O122" i="1"/>
  <c r="K122" i="1"/>
  <c r="E122" i="1"/>
  <c r="AB121" i="1"/>
  <c r="AA121" i="1"/>
  <c r="Z121" i="1"/>
  <c r="Y121" i="1"/>
  <c r="X121" i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0" i="1"/>
  <c r="AA100" i="1"/>
  <c r="Z100" i="1"/>
  <c r="Y100" i="1"/>
  <c r="X100" i="1"/>
  <c r="AB104" i="1"/>
  <c r="AA104" i="1"/>
  <c r="Z104" i="1"/>
  <c r="Y104" i="1"/>
  <c r="X104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99" i="1"/>
  <c r="AA99" i="1"/>
  <c r="Z99" i="1"/>
  <c r="Y99" i="1"/>
  <c r="X99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AB92" i="1"/>
  <c r="AA92" i="1"/>
  <c r="Z92" i="1"/>
  <c r="Y92" i="1"/>
  <c r="X92" i="1"/>
  <c r="AB91" i="1"/>
  <c r="AA91" i="1"/>
  <c r="Z91" i="1"/>
  <c r="Y91" i="1"/>
  <c r="X91" i="1"/>
  <c r="AB90" i="1"/>
  <c r="AA90" i="1"/>
  <c r="Z90" i="1"/>
  <c r="X90" i="1"/>
  <c r="AB89" i="1"/>
  <c r="Z89" i="1"/>
  <c r="Y89" i="1"/>
  <c r="X89" i="1"/>
  <c r="AB88" i="1"/>
  <c r="AA88" i="1"/>
  <c r="Z88" i="1"/>
  <c r="Y88" i="1"/>
  <c r="X88" i="1"/>
  <c r="AB87" i="1"/>
  <c r="AA87" i="1"/>
  <c r="Z87" i="1"/>
  <c r="Y87" i="1"/>
  <c r="X87" i="1"/>
  <c r="AB86" i="1"/>
  <c r="AA86" i="1"/>
  <c r="Z86" i="1"/>
  <c r="Y86" i="1"/>
  <c r="AB85" i="1"/>
  <c r="AA85" i="1"/>
  <c r="Z85" i="1"/>
  <c r="Y85" i="1"/>
  <c r="X85" i="1"/>
  <c r="AB84" i="1"/>
  <c r="AA84" i="1"/>
  <c r="Z84" i="1"/>
  <c r="Y84" i="1"/>
  <c r="X84" i="1"/>
  <c r="AB81" i="1"/>
  <c r="AA81" i="1"/>
  <c r="Y81" i="1"/>
  <c r="U81" i="1"/>
  <c r="K81" i="1"/>
  <c r="E81" i="1"/>
  <c r="AB80" i="1"/>
  <c r="AA80" i="1"/>
  <c r="Z80" i="1"/>
  <c r="Y80" i="1"/>
  <c r="X80" i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69" i="1"/>
  <c r="AA69" i="1"/>
  <c r="Z69" i="1"/>
  <c r="Y69" i="1"/>
  <c r="X69" i="1"/>
  <c r="AB67" i="1"/>
  <c r="AA67" i="1"/>
  <c r="Z67" i="1"/>
  <c r="Y67" i="1"/>
  <c r="X67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1" i="1"/>
  <c r="AA61" i="1"/>
  <c r="Z61" i="1"/>
  <c r="Y61" i="1"/>
  <c r="X61" i="1"/>
  <c r="AB60" i="1"/>
  <c r="AA60" i="1"/>
  <c r="Z60" i="1"/>
  <c r="Y60" i="1"/>
  <c r="X60" i="1"/>
  <c r="AB50" i="1"/>
  <c r="AA50" i="1"/>
  <c r="Z50" i="1"/>
  <c r="Y50" i="1"/>
  <c r="X50" i="1"/>
  <c r="AB59" i="1"/>
  <c r="AA59" i="1"/>
  <c r="Z59" i="1"/>
  <c r="Y59" i="1"/>
  <c r="X5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1" i="1"/>
  <c r="AA51" i="1"/>
  <c r="Z51" i="1"/>
  <c r="Y51" i="1"/>
  <c r="X51" i="1"/>
  <c r="AB52" i="1"/>
  <c r="AA52" i="1"/>
  <c r="Z52" i="1"/>
  <c r="Y52" i="1"/>
  <c r="X52" i="1"/>
  <c r="AB49" i="1"/>
  <c r="AA49" i="1"/>
  <c r="Z49" i="1"/>
  <c r="Y49" i="1"/>
  <c r="X49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B15" i="2" l="1"/>
  <c r="B4" i="2" s="1"/>
  <c r="F152" i="1"/>
  <c r="O272" i="1"/>
  <c r="P177" i="1" s="1"/>
  <c r="U272" i="1"/>
  <c r="E272" i="1"/>
  <c r="F271" i="1" s="1"/>
  <c r="F154" i="1"/>
  <c r="K272" i="1"/>
  <c r="B18" i="2"/>
  <c r="B7" i="2" s="1"/>
  <c r="F269" i="1"/>
  <c r="B23" i="2"/>
  <c r="B12" i="2" s="1"/>
  <c r="C23" i="2"/>
  <c r="C12" i="2" s="1"/>
  <c r="B11" i="3"/>
  <c r="F140" i="1"/>
  <c r="F146" i="1"/>
  <c r="F160" i="1"/>
  <c r="F151" i="1"/>
  <c r="F165" i="1"/>
  <c r="F155" i="1"/>
  <c r="F157" i="1"/>
  <c r="F159" i="1"/>
  <c r="F148" i="1"/>
  <c r="F161" i="1"/>
  <c r="F163" i="1"/>
  <c r="F164" i="1"/>
  <c r="F153" i="1"/>
  <c r="F156" i="1"/>
  <c r="F158" i="1"/>
  <c r="F149" i="1"/>
  <c r="F162" i="1"/>
  <c r="F150" i="1"/>
  <c r="P87" i="1"/>
  <c r="P121" i="1"/>
  <c r="P242" i="1"/>
  <c r="P243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30" i="1"/>
  <c r="P226" i="1"/>
  <c r="P63" i="1"/>
  <c r="F68" i="1"/>
  <c r="F209" i="1"/>
  <c r="F182" i="1"/>
  <c r="B16" i="2"/>
  <c r="B5" i="2" s="1"/>
  <c r="F180" i="1"/>
  <c r="F199" i="1"/>
  <c r="P108" i="1"/>
  <c r="P120" i="1"/>
  <c r="B4" i="3"/>
  <c r="P237" i="1"/>
  <c r="P270" i="1"/>
  <c r="P265" i="1"/>
  <c r="P173" i="1"/>
  <c r="B8" i="3"/>
  <c r="P91" i="1"/>
  <c r="B7" i="3"/>
  <c r="F62" i="1"/>
  <c r="P62" i="1"/>
  <c r="P51" i="1"/>
  <c r="P79" i="1"/>
  <c r="P93" i="1"/>
  <c r="P100" i="1"/>
  <c r="P77" i="1"/>
  <c r="P232" i="1"/>
  <c r="P43" i="1"/>
  <c r="P78" i="1"/>
  <c r="P53" i="1"/>
  <c r="F33" i="1"/>
  <c r="P33" i="1"/>
  <c r="B17" i="2"/>
  <c r="B6" i="2" s="1"/>
  <c r="P35" i="1"/>
  <c r="P104" i="1"/>
  <c r="P24" i="1"/>
  <c r="P37" i="1"/>
  <c r="F72" i="1"/>
  <c r="P80" i="1"/>
  <c r="P244" i="1"/>
  <c r="B3" i="3"/>
  <c r="C22" i="2"/>
  <c r="C11" i="2" s="1"/>
  <c r="F13" i="4"/>
  <c r="F39" i="1"/>
  <c r="P14" i="1"/>
  <c r="P32" i="1"/>
  <c r="F108" i="1"/>
  <c r="P229" i="1"/>
  <c r="F120" i="1"/>
  <c r="Z211" i="1"/>
  <c r="F107" i="1"/>
  <c r="F188" i="1"/>
  <c r="F186" i="1"/>
  <c r="F184" i="1"/>
  <c r="F183" i="1"/>
  <c r="P175" i="1"/>
  <c r="P203" i="1"/>
  <c r="P192" i="1"/>
  <c r="P52" i="1"/>
  <c r="F104" i="1"/>
  <c r="F105" i="1"/>
  <c r="F102" i="1"/>
  <c r="F85" i="1"/>
  <c r="F99" i="1"/>
  <c r="F97" i="1"/>
  <c r="F109" i="1"/>
  <c r="B19" i="2"/>
  <c r="B8" i="2" s="1"/>
  <c r="F203" i="1"/>
  <c r="F173" i="1"/>
  <c r="F171" i="1"/>
  <c r="F64" i="1"/>
  <c r="F66" i="1"/>
  <c r="F75" i="1"/>
  <c r="F174" i="1"/>
  <c r="F176" i="1"/>
  <c r="F95" i="1"/>
  <c r="F118" i="1"/>
  <c r="F93" i="1"/>
  <c r="F116" i="1"/>
  <c r="F73" i="1"/>
  <c r="F91" i="1"/>
  <c r="F114" i="1"/>
  <c r="P65" i="1"/>
  <c r="P67" i="1"/>
  <c r="P76" i="1"/>
  <c r="F89" i="1"/>
  <c r="F112" i="1"/>
  <c r="F69" i="1"/>
  <c r="F87" i="1"/>
  <c r="F111" i="1"/>
  <c r="F77" i="1"/>
  <c r="F79" i="1"/>
  <c r="P86" i="1"/>
  <c r="P36" i="1"/>
  <c r="B21" i="2"/>
  <c r="B10" i="2" s="1"/>
  <c r="F252" i="1"/>
  <c r="Z217" i="1"/>
  <c r="F242" i="1"/>
  <c r="F216" i="1"/>
  <c r="F190" i="1"/>
  <c r="F175" i="1"/>
  <c r="D13" i="4"/>
  <c r="Z246" i="1"/>
  <c r="P94" i="1"/>
  <c r="F58" i="1"/>
  <c r="P59" i="1"/>
  <c r="F50" i="1"/>
  <c r="P60" i="1"/>
  <c r="F61" i="1"/>
  <c r="F166" i="1"/>
  <c r="P133" i="1"/>
  <c r="Z271" i="1"/>
  <c r="X271" i="1"/>
  <c r="F260" i="1"/>
  <c r="F262" i="1"/>
  <c r="F264" i="1"/>
  <c r="F266" i="1"/>
  <c r="F270" i="1"/>
  <c r="F268" i="1"/>
  <c r="F259" i="1"/>
  <c r="F261" i="1"/>
  <c r="F263" i="1"/>
  <c r="F265" i="1"/>
  <c r="F267" i="1"/>
  <c r="F228" i="1"/>
  <c r="F225" i="1"/>
  <c r="F221" i="1"/>
  <c r="F244" i="1"/>
  <c r="F238" i="1"/>
  <c r="F236" i="1"/>
  <c r="F234" i="1"/>
  <c r="F232" i="1"/>
  <c r="F215" i="1"/>
  <c r="F208" i="1"/>
  <c r="F206" i="1"/>
  <c r="F204" i="1"/>
  <c r="F201" i="1"/>
  <c r="F198" i="1"/>
  <c r="F181" i="1"/>
  <c r="F210" i="1"/>
  <c r="F196" i="1"/>
  <c r="F194" i="1"/>
  <c r="F192" i="1"/>
  <c r="Z177" i="1"/>
  <c r="Z168" i="1"/>
  <c r="F139" i="1"/>
  <c r="F126" i="1"/>
  <c r="F128" i="1"/>
  <c r="F137" i="1"/>
  <c r="F134" i="1"/>
  <c r="F143" i="1"/>
  <c r="F130" i="1"/>
  <c r="F138" i="1"/>
  <c r="F167" i="1"/>
  <c r="F127" i="1"/>
  <c r="F135" i="1"/>
  <c r="F129" i="1"/>
  <c r="F133" i="1"/>
  <c r="F136" i="1"/>
  <c r="F142" i="1"/>
  <c r="F141" i="1"/>
  <c r="F131" i="1"/>
  <c r="Z122" i="1"/>
  <c r="X122" i="1"/>
  <c r="F90" i="1"/>
  <c r="F92" i="1"/>
  <c r="F94" i="1"/>
  <c r="F110" i="1"/>
  <c r="F113" i="1"/>
  <c r="F115" i="1"/>
  <c r="F117" i="1"/>
  <c r="F119" i="1"/>
  <c r="F121" i="1"/>
  <c r="F84" i="1"/>
  <c r="F86" i="1"/>
  <c r="F96" i="1"/>
  <c r="F98" i="1"/>
  <c r="F101" i="1"/>
  <c r="F103" i="1"/>
  <c r="F100" i="1"/>
  <c r="F106" i="1"/>
  <c r="Z81" i="1"/>
  <c r="F6" i="1"/>
  <c r="J13" i="4"/>
  <c r="D4" i="5"/>
  <c r="D3" i="5" s="1"/>
  <c r="H13" i="4"/>
  <c r="P221" i="1"/>
  <c r="P222" i="1"/>
  <c r="P228" i="1"/>
  <c r="P231" i="1"/>
  <c r="P234" i="1"/>
  <c r="P235" i="1"/>
  <c r="P238" i="1"/>
  <c r="P239" i="1"/>
  <c r="P245" i="1"/>
  <c r="P103" i="1"/>
  <c r="P113" i="1"/>
  <c r="P84" i="1"/>
  <c r="P90" i="1"/>
  <c r="P98" i="1"/>
  <c r="P106" i="1"/>
  <c r="P110" i="1"/>
  <c r="P117" i="1"/>
  <c r="P88" i="1"/>
  <c r="P92" i="1"/>
  <c r="P96" i="1"/>
  <c r="P101" i="1"/>
  <c r="P115" i="1"/>
  <c r="P119" i="1"/>
  <c r="P186" i="1"/>
  <c r="P187" i="1"/>
  <c r="P191" i="1"/>
  <c r="P194" i="1"/>
  <c r="P195" i="1"/>
  <c r="P200" i="1"/>
  <c r="P204" i="1"/>
  <c r="P205" i="1"/>
  <c r="P208" i="1"/>
  <c r="P181" i="1"/>
  <c r="P262" i="1"/>
  <c r="P266" i="1"/>
  <c r="P260" i="1"/>
  <c r="P264" i="1"/>
  <c r="P268" i="1"/>
  <c r="P259" i="1"/>
  <c r="P261" i="1"/>
  <c r="P263" i="1"/>
  <c r="P267" i="1"/>
  <c r="P269" i="1"/>
  <c r="P57" i="1"/>
  <c r="P183" i="1"/>
  <c r="P184" i="1"/>
  <c r="P185" i="1"/>
  <c r="P188" i="1"/>
  <c r="P189" i="1"/>
  <c r="P193" i="1"/>
  <c r="P196" i="1"/>
  <c r="P201" i="1"/>
  <c r="P202" i="1"/>
  <c r="P206" i="1"/>
  <c r="P207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5" i="1"/>
  <c r="F88" i="1"/>
  <c r="P89" i="1"/>
  <c r="P95" i="1"/>
  <c r="P97" i="1"/>
  <c r="P99" i="1"/>
  <c r="P102" i="1"/>
  <c r="P105" i="1"/>
  <c r="P107" i="1"/>
  <c r="P109" i="1"/>
  <c r="P111" i="1"/>
  <c r="P112" i="1"/>
  <c r="P114" i="1"/>
  <c r="P116" i="1"/>
  <c r="P118" i="1"/>
  <c r="F41" i="1"/>
  <c r="P42" i="1"/>
  <c r="F43" i="1"/>
  <c r="P44" i="1"/>
  <c r="P46" i="1"/>
  <c r="F47" i="1"/>
  <c r="P48" i="1"/>
  <c r="F49" i="1"/>
  <c r="F51" i="1"/>
  <c r="F54" i="1"/>
  <c r="P55" i="1"/>
  <c r="F56" i="1"/>
  <c r="P225" i="1"/>
  <c r="P227" i="1"/>
  <c r="P233" i="1"/>
  <c r="P236" i="1"/>
  <c r="P21" i="1"/>
  <c r="P31" i="1"/>
  <c r="F32" i="1"/>
  <c r="P34" i="1"/>
  <c r="F36" i="1"/>
  <c r="F38" i="1"/>
  <c r="F40" i="1"/>
  <c r="F42" i="1"/>
  <c r="F44" i="1"/>
  <c r="P47" i="1"/>
  <c r="F48" i="1"/>
  <c r="P49" i="1"/>
  <c r="F52" i="1"/>
  <c r="F53" i="1"/>
  <c r="P54" i="1"/>
  <c r="F55" i="1"/>
  <c r="P56" i="1"/>
  <c r="P58" i="1"/>
  <c r="F59" i="1"/>
  <c r="P50" i="1"/>
  <c r="F60" i="1"/>
  <c r="P61" i="1"/>
  <c r="F63" i="1"/>
  <c r="P64" i="1"/>
  <c r="F65" i="1"/>
  <c r="P66" i="1"/>
  <c r="F67" i="1"/>
  <c r="F70" i="1"/>
  <c r="F74" i="1"/>
  <c r="P75" i="1"/>
  <c r="F76" i="1"/>
  <c r="F78" i="1"/>
  <c r="F80" i="1"/>
  <c r="C14" i="2"/>
  <c r="C3" i="2" s="1"/>
  <c r="X81" i="1"/>
  <c r="X126" i="1"/>
  <c r="X128" i="1"/>
  <c r="X136" i="1"/>
  <c r="X137" i="1"/>
  <c r="X138" i="1"/>
  <c r="C18" i="2"/>
  <c r="C7" i="2" s="1"/>
  <c r="X177" i="1"/>
  <c r="P176" i="1"/>
  <c r="P174" i="1"/>
  <c r="P172" i="1"/>
  <c r="P171" i="1"/>
  <c r="P251" i="1"/>
  <c r="P249" i="1"/>
  <c r="P254" i="1"/>
  <c r="P250" i="1"/>
  <c r="P27" i="1"/>
  <c r="B14" i="2"/>
  <c r="B3" i="2" s="1"/>
  <c r="X28" i="1"/>
  <c r="Z28" i="1"/>
  <c r="B10" i="3"/>
  <c r="C15" i="2"/>
  <c r="C4" i="2" s="1"/>
  <c r="C16" i="2"/>
  <c r="C5" i="2" s="1"/>
  <c r="P151" i="1"/>
  <c r="P152" i="1"/>
  <c r="F185" i="1"/>
  <c r="F187" i="1"/>
  <c r="F189" i="1"/>
  <c r="F191" i="1"/>
  <c r="F193" i="1"/>
  <c r="F195" i="1"/>
  <c r="F197" i="1"/>
  <c r="F200" i="1"/>
  <c r="F202" i="1"/>
  <c r="F205" i="1"/>
  <c r="F207" i="1"/>
  <c r="P216" i="1"/>
  <c r="X217" i="1"/>
  <c r="F222" i="1"/>
  <c r="F227" i="1"/>
  <c r="F230" i="1"/>
  <c r="F233" i="1"/>
  <c r="F235" i="1"/>
  <c r="F237" i="1"/>
  <c r="F239" i="1"/>
  <c r="F243" i="1"/>
  <c r="F245" i="1"/>
  <c r="X249" i="1"/>
  <c r="P252" i="1"/>
  <c r="F251" i="1"/>
  <c r="C19" i="2"/>
  <c r="C8" i="2" s="1"/>
  <c r="C20" i="2"/>
  <c r="C9" i="2" s="1"/>
  <c r="C21" i="2"/>
  <c r="C10" i="2" s="1"/>
  <c r="C13" i="4"/>
  <c r="E13" i="4"/>
  <c r="G13" i="4"/>
  <c r="I13" i="4"/>
  <c r="X211" i="1"/>
  <c r="X246" i="1"/>
  <c r="F249" i="1"/>
  <c r="F250" i="1"/>
  <c r="F254" i="1"/>
  <c r="P246" i="1" l="1"/>
  <c r="P271" i="1"/>
  <c r="F28" i="1"/>
  <c r="P122" i="1"/>
  <c r="F256" i="1"/>
  <c r="F246" i="1"/>
  <c r="F217" i="1"/>
  <c r="F177" i="1"/>
  <c r="F122" i="1"/>
  <c r="F211" i="1"/>
  <c r="P211" i="1"/>
  <c r="P81" i="1"/>
  <c r="P256" i="1"/>
  <c r="P28" i="1"/>
  <c r="P168" i="1"/>
  <c r="P217" i="1"/>
  <c r="F81" i="1"/>
  <c r="F168" i="1"/>
  <c r="B9" i="3"/>
  <c r="P167" i="1"/>
  <c r="P155" i="1"/>
  <c r="P135" i="1"/>
  <c r="P128" i="1"/>
  <c r="P157" i="1"/>
  <c r="P130" i="1"/>
  <c r="P146" i="1"/>
  <c r="P164" i="1"/>
  <c r="P161" i="1"/>
  <c r="P127" i="1"/>
  <c r="P159" i="1"/>
  <c r="P134" i="1"/>
  <c r="P142" i="1"/>
  <c r="P150" i="1"/>
  <c r="P162" i="1"/>
  <c r="C17" i="2"/>
  <c r="C6" i="2" s="1"/>
  <c r="P166" i="1"/>
  <c r="P160" i="1"/>
  <c r="P165" i="1"/>
  <c r="P136" i="1"/>
  <c r="P153" i="1"/>
  <c r="P129" i="1"/>
  <c r="P131" i="1"/>
  <c r="P139" i="1"/>
  <c r="P141" i="1"/>
  <c r="P143" i="1"/>
  <c r="P149" i="1"/>
  <c r="P156" i="1"/>
  <c r="P158" i="1"/>
  <c r="P163" i="1"/>
  <c r="X168" i="1"/>
</calcChain>
</file>

<file path=xl/sharedStrings.xml><?xml version="1.0" encoding="utf-8"?>
<sst xmlns="http://schemas.openxmlformats.org/spreadsheetml/2006/main" count="1717" uniqueCount="355">
  <si>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</si>
  <si>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</si>
  <si>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</si>
  <si>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</si>
  <si>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</si>
  <si>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</si>
  <si>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</si>
  <si>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</si>
  <si>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</si>
  <si>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</si>
  <si>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</si>
  <si>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</si>
  <si>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</si>
  <si>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</si>
  <si>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</si>
  <si>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</si>
  <si>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</si>
  <si>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</si>
  <si>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</si>
  <si>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</si>
  <si>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</si>
  <si>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</si>
  <si>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</si>
  <si>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</si>
  <si>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</si>
  <si>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</si>
  <si>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</si>
  <si>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</si>
  <si>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</si>
  <si>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</si>
  <si>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</si>
  <si>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</si>
  <si>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</si>
  <si>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</si>
  <si>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</si>
  <si>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</si>
  <si>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</si>
  <si>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</si>
  <si>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</si>
  <si>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</si>
  <si>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</si>
  <si>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</si>
  <si>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</si>
  <si>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</si>
  <si>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</si>
  <si>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</si>
  <si>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</si>
  <si>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</si>
  <si>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</si>
  <si>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</si>
  <si>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</si>
  <si>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</si>
  <si>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</si>
  <si>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</si>
  <si>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</si>
  <si>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</si>
  <si>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</si>
  <si>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</si>
  <si>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</si>
  <si>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</si>
  <si>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</si>
  <si>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</si>
  <si>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</si>
  <si>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</si>
  <si>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</si>
  <si>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</si>
  <si>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</si>
  <si>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</si>
  <si>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</si>
  <si>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</si>
  <si>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</si>
  <si>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</si>
  <si>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</si>
  <si>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</si>
  <si>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</si>
  <si>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</si>
  <si>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</si>
  <si>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</si>
  <si>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</si>
  <si>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</si>
  <si>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</si>
  <si>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</si>
  <si>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</si>
  <si>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</si>
  <si>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</si>
  <si>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</si>
  <si>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</si>
  <si>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</si>
  <si>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</si>
  <si>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</si>
  <si>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</si>
  <si>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</si>
  <si>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</si>
  <si>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</si>
  <si>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</si>
  <si>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</si>
  <si>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</si>
  <si>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</si>
  <si>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</si>
  <si>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</si>
  <si>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</si>
  <si>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</si>
  <si>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</si>
  <si>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</si>
  <si>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</si>
  <si>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</si>
  <si>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</si>
  <si>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</si>
  <si>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</si>
  <si>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</si>
  <si>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</si>
  <si>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</si>
  <si>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</si>
  <si>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</si>
  <si>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</si>
  <si>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</si>
  <si>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</si>
  <si>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</si>
  <si>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</si>
  <si>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</si>
  <si>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</si>
  <si>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</si>
  <si>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</si>
  <si>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</si>
  <si>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</si>
  <si>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</si>
  <si>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</si>
  <si>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</si>
  <si>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</si>
  <si>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</si>
  <si>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</si>
  <si>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</si>
  <si>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</si>
  <si>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</si>
  <si>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</si>
  <si>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</si>
  <si>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</si>
  <si>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</si>
  <si>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</si>
  <si>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</si>
  <si>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</si>
  <si>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</si>
  <si>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</si>
  <si>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</si>
  <si>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</si>
  <si>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</si>
  <si>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</si>
  <si>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</si>
  <si>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</si>
  <si>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</si>
  <si>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</si>
  <si>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</si>
  <si>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</si>
  <si>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</si>
  <si>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</si>
  <si>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</si>
  <si>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</si>
  <si>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</si>
  <si>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</si>
  <si>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</si>
  <si>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</si>
  <si>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</si>
  <si>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</si>
  <si>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</si>
  <si>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</si>
  <si>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</si>
  <si>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</si>
  <si>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</si>
  <si>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</si>
  <si>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</si>
  <si>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</si>
  <si>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</si>
  <si>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</si>
  <si>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</si>
  <si>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</si>
  <si>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</si>
  <si>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</si>
  <si>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</si>
  <si>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</si>
  <si>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</si>
  <si>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</si>
  <si>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</si>
  <si>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</si>
  <si>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</si>
  <si>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</si>
  <si>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</si>
  <si>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</si>
  <si>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</si>
  <si>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</si>
  <si>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</si>
  <si>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</si>
  <si>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</si>
  <si>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</si>
  <si>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</si>
  <si>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</si>
  <si>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</si>
  <si>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</si>
  <si>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</si>
  <si>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</si>
  <si>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</si>
  <si>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</si>
  <si>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</si>
  <si>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</si>
  <si>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</si>
  <si>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</si>
  <si>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</si>
  <si>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</si>
  <si>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</si>
  <si>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</si>
  <si>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</si>
  <si>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</si>
  <si>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</si>
  <si>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</si>
  <si>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</si>
  <si>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</si>
  <si>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</si>
  <si>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</si>
  <si>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</si>
  <si>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</si>
  <si>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</si>
  <si>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</si>
  <si>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</si>
  <si>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</si>
  <si>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</si>
  <si>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</si>
  <si>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</si>
  <si>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</si>
  <si>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</si>
  <si>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</si>
  <si>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</si>
  <si>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</si>
  <si>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</si>
  <si>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</si>
  <si>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</si>
  <si>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</si>
  <si>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</si>
  <si>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</si>
  <si>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</si>
  <si>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</si>
  <si>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</si>
  <si>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</si>
  <si>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</si>
  <si>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</si>
  <si>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</si>
  <si>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</si>
  <si>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</si>
  <si>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</si>
  <si>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</si>
  <si>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</si>
  <si>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</si>
  <si>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</si>
  <si>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</si>
  <si>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</si>
  <si>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</si>
  <si>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</si>
  <si>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</si>
  <si>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</si>
  <si>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</si>
  <si>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</si>
  <si>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</si>
  <si>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</si>
  <si>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</si>
  <si>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</si>
  <si>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</si>
  <si>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</si>
  <si>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</si>
  <si>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</si>
  <si>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</si>
  <si>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</si>
  <si>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</si>
  <si>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</si>
  <si>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</si>
  <si>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</si>
  <si>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</si>
  <si>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</si>
  <si>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</si>
  <si>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</si>
  <si>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</si>
  <si>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</si>
  <si>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</si>
  <si>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</si>
  <si>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</si>
  <si>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</si>
  <si>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</si>
  <si>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</si>
  <si>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</si>
  <si>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</si>
  <si>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</si>
  <si>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</si>
  <si>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</si>
  <si>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</si>
  <si>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</si>
  <si>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</si>
  <si>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</si>
  <si>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</si>
  <si>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</si>
  <si>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</si>
  <si>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</si>
  <si>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</si>
  <si>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</si>
  <si>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</si>
  <si>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</si>
  <si>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</si>
  <si>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</si>
  <si>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</si>
  <si>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</si>
  <si>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-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</si>
  <si>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</si>
  <si>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</si>
  <si>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</si>
  <si>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</si>
  <si>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</si>
  <si>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</si>
  <si>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</si>
  <si>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</si>
  <si>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</si>
  <si>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</si>
  <si>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</si>
  <si>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</si>
  <si>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</si>
  <si>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</si>
  <si>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</si>
  <si>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</si>
  <si>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</si>
  <si>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</si>
  <si>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</si>
  <si>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</si>
  <si>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</si>
  <si>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</si>
  <si>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</si>
  <si>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</si>
  <si>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</si>
  <si>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</si>
  <si>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</si>
  <si>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</si>
  <si>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</si>
  <si>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First Asset Balanced Fund</t>
  </si>
  <si>
    <t>Stanbic IBTC Ethical Fund</t>
  </si>
  <si>
    <t>Lotus Halal Fixed Income Fund</t>
  </si>
  <si>
    <t>Stanbic IBTC Dollar Fund</t>
  </si>
  <si>
    <t xml:space="preserve">Meristem Commodities Fund </t>
  </si>
  <si>
    <t>FSDH Global Fixed Opportunity Income Fund</t>
  </si>
  <si>
    <t>GDL Canary Balanced Fund</t>
  </si>
  <si>
    <t>EXCHANGE  TRADED FUNDS (ETFs)</t>
  </si>
  <si>
    <t>Alpha Morgan Dollar Fund</t>
  </si>
  <si>
    <t>Samtl Money Market Fund</t>
  </si>
  <si>
    <t>NAV, Unit Price and Yield as at Week Ended October 16, 2026</t>
  </si>
  <si>
    <t>Custodian Money Market Fund</t>
  </si>
  <si>
    <t>Custodian Asset Management Limited</t>
  </si>
  <si>
    <t>Week Ended Oct 16, 2026</t>
  </si>
  <si>
    <t>WEEKLY VALUATION REPORT OF COLLECTIVE INVESTMENT SCHEMES AS AT WEEK ENDED FRIDAY, OCTOBER 23, 2026</t>
  </si>
  <si>
    <t>NAV, Unit Price and Yield as at Week Ended October 23, 2026</t>
  </si>
  <si>
    <t>NFEM RATE NG₦/US$ as at 23rd October, 2026 = N1361.8394</t>
  </si>
  <si>
    <t>Week Ended Oct 23, 2026</t>
  </si>
  <si>
    <t>EXCHANGE TRADED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</si>
</sst>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00_-;\-* #,##0.0000_-;_-* &quot;-&quot;??_-;_-@_-"/>
    <numFmt numFmtId="166" formatCode="0.0%"/>
    <numFmt numFmtId="167" formatCode="&quot; &quot;* #,##0.00&quot; &quot;;&quot;-&quot;* #,##0.00&quot; &quot;;&quot; &quot;* &quot;-&quot;#&quot; &quot;;&quot; &quot;@&quot; &quot;"/>
  </numFmts>
  <fonts count="5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b/>
      <sz val="8"/>
      <color rgb="FFFF0000"/>
      <name val="Arial Narrow"/>
      <family val="2"/>
    </font>
    <font>
      <b/>
      <sz val="9"/>
      <color theme="1"/>
      <name val="Arial Narrow"/>
      <family val="2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  <font>
      <sz val="8"/>
      <name val="Century Gothic"/>
      <family val="2"/>
    </font>
  </fonts>
  <fills count="2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</borders>
  <cellStyleXfs count="110">
    <xf numFmtId="0" fontId="0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33" fillId="0" borderId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43" fontId="4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1" fillId="22" borderId="0" applyNumberFormat="0" applyBorder="0" applyAlignment="0" applyProtection="0"/>
    <xf numFmtId="0" fontId="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48" fillId="0" borderId="0"/>
    <xf numFmtId="167" fontId="48" fillId="0" borderId="0" applyFont="0" applyFill="0" applyBorder="0" applyAlignment="0" applyProtection="0"/>
    <xf numFmtId="9" fontId="48" fillId="0" borderId="0" applyFont="0" applyFill="0" applyBorder="0" applyAlignment="0" applyProtection="0"/>
  </cellStyleXfs>
  <cellXfs count="241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0" fontId="0" fillId="7" borderId="0" xfId="0" applyFill="1"/>
    <xf numFmtId="0" fontId="12" fillId="6" borderId="1" xfId="0" applyFont="1" applyFill="1" applyBorder="1" applyAlignment="1">
      <alignment wrapText="1"/>
    </xf>
    <xf numFmtId="10" fontId="9" fillId="6" borderId="1" xfId="2" applyNumberFormat="1" applyFont="1" applyFill="1" applyBorder="1" applyAlignment="1">
      <alignment horizontal="center"/>
    </xf>
    <xf numFmtId="4" fontId="9" fillId="6" borderId="1" xfId="0" applyNumberFormat="1" applyFont="1" applyFill="1" applyBorder="1"/>
    <xf numFmtId="10" fontId="9" fillId="4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0" fontId="9" fillId="5" borderId="1" xfId="2" applyNumberFormat="1" applyFont="1" applyFill="1" applyBorder="1" applyAlignment="1">
      <alignment horizontal="center" vertical="top" wrapText="1"/>
    </xf>
    <xf numFmtId="10" fontId="9" fillId="5" borderId="1" xfId="1" applyNumberFormat="1" applyFont="1" applyFill="1" applyBorder="1" applyAlignment="1">
      <alignment horizontal="center" vertical="top" wrapText="1"/>
    </xf>
    <xf numFmtId="0" fontId="13" fillId="0" borderId="0" xfId="0" applyFont="1"/>
    <xf numFmtId="4" fontId="12" fillId="6" borderId="1" xfId="0" applyNumberFormat="1" applyFont="1" applyFill="1" applyBorder="1"/>
    <xf numFmtId="10" fontId="12" fillId="4" borderId="1" xfId="2" applyNumberFormat="1" applyFont="1" applyFill="1" applyBorder="1" applyAlignment="1">
      <alignment horizontal="center"/>
    </xf>
    <xf numFmtId="164" fontId="12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2" applyNumberFormat="1" applyFont="1" applyFill="1" applyBorder="1" applyAlignment="1">
      <alignment horizontal="center" vertical="top" wrapText="1"/>
    </xf>
    <xf numFmtId="0" fontId="15" fillId="0" borderId="0" xfId="0" applyFont="1"/>
    <xf numFmtId="2" fontId="15" fillId="0" borderId="1" xfId="0" applyNumberFormat="1" applyFont="1" applyBorder="1"/>
    <xf numFmtId="10" fontId="0" fillId="0" borderId="0" xfId="2" applyNumberFormat="1" applyFont="1"/>
    <xf numFmtId="164" fontId="12" fillId="6" borderId="1" xfId="1" applyFont="1" applyFill="1" applyBorder="1"/>
    <xf numFmtId="164" fontId="12" fillId="6" borderId="1" xfId="3" applyFont="1" applyFill="1" applyBorder="1"/>
    <xf numFmtId="4" fontId="12" fillId="6" borderId="1" xfId="0" applyNumberFormat="1" applyFont="1" applyFill="1" applyBorder="1" applyAlignment="1">
      <alignment wrapText="1"/>
    </xf>
    <xf numFmtId="4" fontId="12" fillId="6" borderId="1" xfId="3" applyNumberFormat="1" applyFont="1" applyFill="1" applyBorder="1" applyAlignment="1">
      <alignment horizontal="right" vertical="top" wrapText="1"/>
    </xf>
    <xf numFmtId="4" fontId="9" fillId="0" borderId="1" xfId="0" applyNumberFormat="1" applyFont="1" applyBorder="1"/>
    <xf numFmtId="4" fontId="12" fillId="6" borderId="1" xfId="0" applyNumberFormat="1" applyFont="1" applyFill="1" applyBorder="1" applyAlignment="1">
      <alignment horizontal="right"/>
    </xf>
    <xf numFmtId="0" fontId="9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2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6" fillId="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 vertical="top" wrapText="1"/>
    </xf>
    <xf numFmtId="4" fontId="12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 vertical="top" wrapText="1"/>
    </xf>
    <xf numFmtId="10" fontId="16" fillId="6" borderId="1" xfId="2" applyNumberFormat="1" applyFont="1" applyFill="1" applyBorder="1" applyAlignment="1">
      <alignment horizontal="center" vertical="top" wrapText="1"/>
    </xf>
    <xf numFmtId="164" fontId="12" fillId="6" borderId="1" xfId="3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1" applyNumberFormat="1" applyFont="1" applyFill="1" applyBorder="1" applyAlignment="1">
      <alignment horizontal="center" vertical="top" wrapText="1"/>
    </xf>
    <xf numFmtId="4" fontId="12" fillId="6" borderId="1" xfId="1" applyNumberFormat="1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 wrapText="1"/>
    </xf>
    <xf numFmtId="10" fontId="12" fillId="8" borderId="1" xfId="2" applyNumberFormat="1" applyFont="1" applyFill="1" applyBorder="1" applyAlignment="1">
      <alignment horizontal="center" wrapText="1"/>
    </xf>
    <xf numFmtId="164" fontId="12" fillId="6" borderId="1" xfId="1" applyFont="1" applyFill="1" applyBorder="1" applyAlignment="1">
      <alignment horizontal="right"/>
    </xf>
    <xf numFmtId="10" fontId="12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2" fillId="8" borderId="1" xfId="1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6" borderId="1" xfId="3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2" fontId="9" fillId="6" borderId="1" xfId="0" applyNumberFormat="1" applyFont="1" applyFill="1" applyBorder="1"/>
    <xf numFmtId="164" fontId="9" fillId="6" borderId="1" xfId="1" applyFont="1" applyFill="1" applyBorder="1" applyAlignment="1">
      <alignment horizontal="center"/>
    </xf>
    <xf numFmtId="164" fontId="12" fillId="9" borderId="1" xfId="1" applyFont="1" applyFill="1" applyBorder="1" applyAlignment="1">
      <alignment horizontal="center"/>
    </xf>
    <xf numFmtId="10" fontId="12" fillId="9" borderId="1" xfId="2" applyNumberFormat="1" applyFont="1" applyFill="1" applyBorder="1" applyAlignment="1">
      <alignment horizontal="center"/>
    </xf>
    <xf numFmtId="0" fontId="0" fillId="10" borderId="0" xfId="0" applyFill="1"/>
    <xf numFmtId="164" fontId="12" fillId="6" borderId="1" xfId="1" applyFont="1" applyFill="1" applyBorder="1" applyAlignment="1">
      <alignment wrapText="1"/>
    </xf>
    <xf numFmtId="164" fontId="12" fillId="6" borderId="1" xfId="1" applyFont="1" applyFill="1" applyBorder="1" applyAlignment="1">
      <alignment horizontal="center"/>
    </xf>
    <xf numFmtId="164" fontId="12" fillId="6" borderId="1" xfId="1" applyFont="1" applyFill="1" applyBorder="1" applyAlignment="1">
      <alignment horizontal="center"/>
    </xf>
    <xf numFmtId="164" fontId="15" fillId="0" borderId="1" xfId="1" applyFont="1" applyBorder="1"/>
    <xf numFmtId="164" fontId="12" fillId="6" borderId="1" xfId="3" applyFont="1" applyFill="1" applyBorder="1"/>
    <xf numFmtId="164" fontId="12" fillId="6" borderId="1" xfId="1" applyFont="1" applyFill="1" applyBorder="1" applyAlignment="1">
      <alignment horizontal="center" wrapText="1"/>
    </xf>
    <xf numFmtId="0" fontId="18" fillId="0" borderId="0" xfId="0" applyFont="1"/>
    <xf numFmtId="165" fontId="19" fillId="0" borderId="0" xfId="1" applyNumberFormat="1" applyFont="1"/>
    <xf numFmtId="0" fontId="20" fillId="0" borderId="0" xfId="0" applyFont="1"/>
    <xf numFmtId="0" fontId="8" fillId="0" borderId="1" xfId="0" applyFont="1" applyBorder="1" applyAlignment="1">
      <alignment horizontal="right"/>
    </xf>
    <xf numFmtId="4" fontId="12" fillId="8" borderId="1" xfId="1" applyNumberFormat="1" applyFont="1" applyFill="1" applyBorder="1" applyAlignment="1">
      <alignment horizontal="center"/>
    </xf>
    <xf numFmtId="164" fontId="16" fillId="6" borderId="1" xfId="1" applyFont="1" applyFill="1" applyBorder="1" applyAlignment="1">
      <alignment horizontal="center" vertical="top" wrapText="1"/>
    </xf>
    <xf numFmtId="4" fontId="22" fillId="0" borderId="1" xfId="0" applyNumberFormat="1" applyFont="1" applyBorder="1"/>
    <xf numFmtId="0" fontId="14" fillId="6" borderId="1" xfId="0" applyFont="1" applyFill="1" applyBorder="1"/>
    <xf numFmtId="4" fontId="12" fillId="6" borderId="1" xfId="1" applyNumberFormat="1" applyFont="1" applyFill="1" applyBorder="1" applyAlignment="1">
      <alignment horizontal="right" vertical="top" wrapText="1"/>
    </xf>
    <xf numFmtId="4" fontId="12" fillId="8" borderId="1" xfId="1" applyNumberFormat="1" applyFont="1" applyFill="1" applyBorder="1" applyAlignment="1">
      <alignment horizontal="center" vertical="top" wrapText="1"/>
    </xf>
    <xf numFmtId="164" fontId="8" fillId="6" borderId="1" xfId="1" applyFont="1" applyFill="1" applyBorder="1"/>
    <xf numFmtId="43" fontId="12" fillId="6" borderId="1" xfId="0" applyNumberFormat="1" applyFont="1" applyFill="1" applyBorder="1"/>
    <xf numFmtId="43" fontId="12" fillId="8" borderId="1" xfId="0" applyNumberFormat="1" applyFont="1" applyFill="1" applyBorder="1" applyAlignment="1">
      <alignment horizontal="center"/>
    </xf>
    <xf numFmtId="4" fontId="12" fillId="6" borderId="1" xfId="0" applyNumberFormat="1" applyFont="1" applyFill="1" applyBorder="1" applyAlignment="1">
      <alignment horizontal="right" wrapText="1"/>
    </xf>
    <xf numFmtId="4" fontId="12" fillId="6" borderId="1" xfId="3" applyNumberFormat="1" applyFont="1" applyFill="1" applyBorder="1" applyAlignment="1">
      <alignment horizontal="right"/>
    </xf>
    <xf numFmtId="4" fontId="12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2" fillId="6" borderId="1" xfId="3" applyNumberFormat="1" applyFont="1" applyFill="1" applyBorder="1" applyAlignment="1">
      <alignment horizontal="right"/>
    </xf>
    <xf numFmtId="0" fontId="24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3" borderId="0" xfId="0" applyFill="1"/>
    <xf numFmtId="10" fontId="9" fillId="13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3" borderId="1" xfId="1" applyFont="1" applyFill="1" applyBorder="1" applyAlignment="1">
      <alignment horizontal="right" vertical="top" wrapText="1"/>
    </xf>
    <xf numFmtId="164" fontId="25" fillId="13" borderId="1" xfId="1" applyFont="1" applyFill="1" applyBorder="1" applyAlignment="1">
      <alignment horizontal="right" vertical="top" wrapText="1"/>
    </xf>
    <xf numFmtId="4" fontId="12" fillId="13" borderId="1" xfId="1" applyNumberFormat="1" applyFont="1" applyFill="1" applyBorder="1" applyAlignment="1">
      <alignment horizontal="right" vertical="top" wrapText="1"/>
    </xf>
    <xf numFmtId="4" fontId="12" fillId="13" borderId="1" xfId="1" applyNumberFormat="1" applyFont="1" applyFill="1" applyBorder="1" applyAlignment="1">
      <alignment horizontal="center" vertical="top" wrapText="1"/>
    </xf>
    <xf numFmtId="164" fontId="12" fillId="6" borderId="1" xfId="3" applyFont="1" applyFill="1" applyBorder="1" applyAlignment="1">
      <alignment horizontal="right" vertical="top" wrapText="1"/>
    </xf>
    <xf numFmtId="10" fontId="12" fillId="4" borderId="1" xfId="2" applyNumberFormat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vertical="top" wrapText="1"/>
    </xf>
    <xf numFmtId="164" fontId="12" fillId="8" borderId="1" xfId="1" applyFont="1" applyFill="1" applyBorder="1" applyAlignment="1">
      <alignment horizontal="center" vertical="top" wrapText="1"/>
    </xf>
    <xf numFmtId="164" fontId="12" fillId="6" borderId="1" xfId="1" applyFont="1" applyFill="1" applyBorder="1" applyAlignment="1">
      <alignment horizontal="right" vertical="top" wrapText="1"/>
    </xf>
    <xf numFmtId="164" fontId="12" fillId="13" borderId="1" xfId="1" applyFont="1" applyFill="1" applyBorder="1" applyAlignment="1">
      <alignment horizontal="center" vertical="top" wrapText="1"/>
    </xf>
    <xf numFmtId="0" fontId="12" fillId="14" borderId="1" xfId="0" applyFont="1" applyFill="1" applyBorder="1" applyAlignment="1">
      <alignment horizontal="right" vertical="top" wrapText="1"/>
    </xf>
    <xf numFmtId="0" fontId="21" fillId="14" borderId="1" xfId="0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center" vertical="top" wrapText="1"/>
    </xf>
    <xf numFmtId="164" fontId="21" fillId="14" borderId="1" xfId="1" applyFont="1" applyFill="1" applyBorder="1" applyAlignment="1">
      <alignment horizontal="right" vertical="top" wrapText="1"/>
    </xf>
    <xf numFmtId="164" fontId="26" fillId="14" borderId="1" xfId="1" applyFont="1" applyFill="1" applyBorder="1" applyAlignment="1">
      <alignment horizontal="right" vertical="top" wrapText="1"/>
    </xf>
    <xf numFmtId="4" fontId="26" fillId="14" borderId="1" xfId="0" applyNumberFormat="1" applyFont="1" applyFill="1" applyBorder="1" applyAlignment="1">
      <alignment horizontal="right"/>
    </xf>
    <xf numFmtId="9" fontId="26" fillId="14" borderId="1" xfId="2" applyFont="1" applyFill="1" applyBorder="1" applyAlignment="1">
      <alignment horizontal="center"/>
    </xf>
    <xf numFmtId="4" fontId="26" fillId="14" borderId="1" xfId="0" applyNumberFormat="1" applyFont="1" applyFill="1" applyBorder="1" applyAlignment="1">
      <alignment horizontal="center"/>
    </xf>
    <xf numFmtId="10" fontId="26" fillId="14" borderId="1" xfId="2" applyNumberFormat="1" applyFont="1" applyFill="1" applyBorder="1" applyAlignment="1">
      <alignment horizontal="center" vertical="top" wrapText="1"/>
    </xf>
    <xf numFmtId="166" fontId="26" fillId="14" borderId="1" xfId="2" applyNumberFormat="1" applyFont="1" applyFill="1" applyBorder="1" applyAlignment="1">
      <alignment horizontal="center" vertical="top" wrapText="1"/>
    </xf>
    <xf numFmtId="166" fontId="12" fillId="14" borderId="1" xfId="2" applyNumberFormat="1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left" vertical="center"/>
    </xf>
    <xf numFmtId="0" fontId="28" fillId="2" borderId="1" xfId="0" applyFont="1" applyFill="1" applyBorder="1"/>
    <xf numFmtId="0" fontId="29" fillId="2" borderId="1" xfId="0" applyFont="1" applyFill="1" applyBorder="1"/>
    <xf numFmtId="0" fontId="30" fillId="0" borderId="0" xfId="0" applyFont="1"/>
    <xf numFmtId="0" fontId="31" fillId="0" borderId="0" xfId="0" applyFont="1"/>
    <xf numFmtId="0" fontId="14" fillId="6" borderId="0" xfId="0" applyFont="1" applyFill="1" applyAlignment="1">
      <alignment wrapText="1"/>
    </xf>
    <xf numFmtId="43" fontId="31" fillId="0" borderId="0" xfId="8" applyFont="1" applyBorder="1"/>
    <xf numFmtId="2" fontId="31" fillId="0" borderId="0" xfId="0" applyNumberFormat="1" applyFont="1"/>
    <xf numFmtId="10" fontId="31" fillId="0" borderId="0" xfId="2" applyNumberFormat="1" applyFont="1" applyBorder="1"/>
    <xf numFmtId="10" fontId="32" fillId="0" borderId="0" xfId="2" applyNumberFormat="1" applyFont="1" applyBorder="1"/>
    <xf numFmtId="0" fontId="29" fillId="0" borderId="0" xfId="0" applyFont="1"/>
    <xf numFmtId="0" fontId="29" fillId="6" borderId="0" xfId="0" applyFont="1" applyFill="1"/>
    <xf numFmtId="0" fontId="33" fillId="0" borderId="0" xfId="0" applyFont="1"/>
    <xf numFmtId="0" fontId="34" fillId="6" borderId="0" xfId="0" applyFont="1" applyFill="1" applyAlignment="1">
      <alignment horizontal="right"/>
    </xf>
    <xf numFmtId="4" fontId="35" fillId="6" borderId="0" xfId="0" applyNumberFormat="1" applyFont="1" applyFill="1"/>
    <xf numFmtId="164" fontId="35" fillId="6" borderId="0" xfId="1" applyFont="1" applyFill="1" applyBorder="1" applyAlignment="1">
      <alignment horizontal="right" vertical="top" wrapText="1"/>
    </xf>
    <xf numFmtId="0" fontId="36" fillId="0" borderId="0" xfId="0" applyFont="1" applyAlignment="1">
      <alignment horizontal="right"/>
    </xf>
    <xf numFmtId="4" fontId="37" fillId="6" borderId="0" xfId="0" applyNumberFormat="1" applyFont="1" applyFill="1"/>
    <xf numFmtId="0" fontId="5" fillId="6" borderId="0" xfId="0" applyFont="1" applyFill="1" applyAlignment="1">
      <alignment wrapText="1"/>
    </xf>
    <xf numFmtId="0" fontId="38" fillId="0" borderId="5" xfId="0" applyFont="1" applyBorder="1" applyAlignment="1">
      <alignment horizontal="right"/>
    </xf>
    <xf numFmtId="16" fontId="39" fillId="6" borderId="5" xfId="0" applyNumberFormat="1" applyFont="1" applyFill="1" applyBorder="1"/>
    <xf numFmtId="0" fontId="39" fillId="0" borderId="5" xfId="0" applyFont="1" applyBorder="1" applyAlignment="1">
      <alignment horizontal="right"/>
    </xf>
    <xf numFmtId="4" fontId="37" fillId="6" borderId="5" xfId="0" applyNumberFormat="1" applyFont="1" applyFill="1" applyBorder="1" applyAlignment="1">
      <alignment horizontal="right"/>
    </xf>
    <xf numFmtId="4" fontId="37" fillId="6" borderId="5" xfId="0" applyNumberFormat="1" applyFont="1" applyFill="1" applyBorder="1"/>
    <xf numFmtId="164" fontId="37" fillId="6" borderId="5" xfId="1" applyFont="1" applyFill="1" applyBorder="1" applyAlignment="1">
      <alignment horizontal="right" vertical="top" wrapText="1"/>
    </xf>
    <xf numFmtId="4" fontId="5" fillId="6" borderId="5" xfId="0" applyNumberFormat="1" applyFont="1" applyFill="1" applyBorder="1"/>
    <xf numFmtId="0" fontId="23" fillId="15" borderId="5" xfId="0" applyFont="1" applyFill="1" applyBorder="1" applyAlignment="1">
      <alignment horizontal="right"/>
    </xf>
    <xf numFmtId="43" fontId="23" fillId="15" borderId="5" xfId="0" applyNumberFormat="1" applyFont="1" applyFill="1" applyBorder="1"/>
    <xf numFmtId="0" fontId="5" fillId="0" borderId="0" xfId="0" applyFont="1"/>
    <xf numFmtId="164" fontId="5" fillId="0" borderId="0" xfId="1" applyFont="1"/>
    <xf numFmtId="0" fontId="38" fillId="16" borderId="5" xfId="0" applyFont="1" applyFill="1" applyBorder="1" applyAlignment="1">
      <alignment horizontal="right"/>
    </xf>
    <xf numFmtId="43" fontId="38" fillId="16" borderId="5" xfId="0" quotePrefix="1" applyNumberFormat="1" applyFont="1" applyFill="1" applyBorder="1" applyAlignment="1">
      <alignment horizontal="center"/>
    </xf>
    <xf numFmtId="43" fontId="38" fillId="16" borderId="5" xfId="0" applyNumberFormat="1" applyFont="1" applyFill="1" applyBorder="1"/>
    <xf numFmtId="164" fontId="38" fillId="16" borderId="5" xfId="1" applyFont="1" applyFill="1" applyBorder="1"/>
    <xf numFmtId="0" fontId="36" fillId="0" borderId="5" xfId="0" applyFont="1" applyBorder="1" applyAlignment="1">
      <alignment horizontal="right"/>
    </xf>
    <xf numFmtId="164" fontId="37" fillId="0" borderId="5" xfId="1" applyFont="1" applyBorder="1"/>
    <xf numFmtId="164" fontId="33" fillId="0" borderId="0" xfId="1" applyFont="1"/>
    <xf numFmtId="43" fontId="33" fillId="0" borderId="0" xfId="0" applyNumberFormat="1" applyFont="1"/>
    <xf numFmtId="0" fontId="11" fillId="6" borderId="1" xfId="0" applyFont="1" applyFill="1" applyBorder="1" applyAlignment="1">
      <alignment wrapText="1"/>
    </xf>
    <xf numFmtId="164" fontId="46" fillId="6" borderId="1" xfId="3" applyFont="1" applyFill="1" applyBorder="1"/>
    <xf numFmtId="164" fontId="46" fillId="6" borderId="1" xfId="3" applyFont="1" applyFill="1" applyBorder="1" applyAlignment="1">
      <alignment horizontal="right"/>
    </xf>
    <xf numFmtId="4" fontId="37" fillId="6" borderId="0" xfId="0" applyNumberFormat="1" applyFont="1" applyFill="1" applyAlignment="1">
      <alignment horizontal="right"/>
    </xf>
    <xf numFmtId="10" fontId="11" fillId="8" borderId="1" xfId="2" applyNumberFormat="1" applyFont="1" applyFill="1" applyBorder="1" applyAlignment="1">
      <alignment horizontal="center"/>
    </xf>
    <xf numFmtId="164" fontId="11" fillId="6" borderId="1" xfId="3" applyFont="1" applyFill="1" applyBorder="1"/>
    <xf numFmtId="164" fontId="11" fillId="6" borderId="1" xfId="3" applyFont="1" applyFill="1" applyBorder="1" applyAlignment="1">
      <alignment horizontal="right"/>
    </xf>
    <xf numFmtId="164" fontId="11" fillId="6" borderId="1" xfId="1" applyFont="1" applyFill="1" applyBorder="1"/>
    <xf numFmtId="164" fontId="12" fillId="6" borderId="1" xfId="1" applyFont="1" applyFill="1" applyBorder="1" applyAlignment="1">
      <alignment horizontal="right" wrapText="1"/>
    </xf>
    <xf numFmtId="164" fontId="11" fillId="8" borderId="1" xfId="1" applyFont="1" applyFill="1" applyBorder="1" applyAlignment="1">
      <alignment horizontal="center"/>
    </xf>
    <xf numFmtId="4" fontId="11" fillId="6" borderId="1" xfId="0" applyNumberFormat="1" applyFont="1" applyFill="1" applyBorder="1" applyAlignment="1">
      <alignment horizontal="right" wrapText="1"/>
    </xf>
    <xf numFmtId="0" fontId="9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1" fillId="6" borderId="1" xfId="1" applyFont="1" applyFill="1" applyBorder="1" applyAlignment="1">
      <alignment horizontal="center"/>
    </xf>
    <xf numFmtId="4" fontId="12" fillId="6" borderId="1" xfId="3" applyNumberFormat="1" applyFont="1" applyFill="1" applyBorder="1"/>
    <xf numFmtId="4" fontId="11" fillId="6" borderId="1" xfId="2" applyNumberFormat="1" applyFont="1" applyFill="1" applyBorder="1" applyAlignment="1">
      <alignment horizontal="center"/>
    </xf>
    <xf numFmtId="2" fontId="11" fillId="6" borderId="1" xfId="0" applyNumberFormat="1" applyFont="1" applyFill="1" applyBorder="1"/>
    <xf numFmtId="164" fontId="11" fillId="8" borderId="1" xfId="1" applyFont="1" applyFill="1" applyBorder="1" applyAlignment="1">
      <alignment horizontal="center" vertical="top" wrapText="1"/>
    </xf>
    <xf numFmtId="4" fontId="11" fillId="6" borderId="1" xfId="3" applyNumberFormat="1" applyFont="1" applyFill="1" applyBorder="1" applyAlignment="1">
      <alignment horizontal="right" vertical="top" wrapText="1"/>
    </xf>
    <xf numFmtId="10" fontId="11" fillId="6" borderId="1" xfId="2" applyNumberFormat="1" applyFont="1" applyFill="1" applyBorder="1" applyAlignment="1">
      <alignment horizontal="center"/>
    </xf>
    <xf numFmtId="4" fontId="11" fillId="6" borderId="1" xfId="0" applyNumberFormat="1" applyFont="1" applyFill="1" applyBorder="1"/>
    <xf numFmtId="0" fontId="11" fillId="6" borderId="0" xfId="0" applyFont="1" applyFill="1" applyAlignment="1">
      <alignment horizontal="center"/>
    </xf>
    <xf numFmtId="164" fontId="11" fillId="6" borderId="1" xfId="3" applyFont="1" applyFill="1" applyBorder="1" applyAlignment="1">
      <alignment horizontal="right" wrapText="1"/>
    </xf>
    <xf numFmtId="2" fontId="9" fillId="6" borderId="1" xfId="2" applyNumberFormat="1" applyFont="1" applyFill="1" applyBorder="1" applyAlignment="1">
      <alignment horizontal="center"/>
    </xf>
    <xf numFmtId="4" fontId="12" fillId="8" borderId="1" xfId="1" applyNumberFormat="1" applyFont="1" applyFill="1" applyBorder="1" applyAlignment="1"/>
    <xf numFmtId="4" fontId="11" fillId="6" borderId="1" xfId="0" applyNumberFormat="1" applyFont="1" applyFill="1" applyBorder="1" applyAlignment="1">
      <alignment wrapText="1"/>
    </xf>
    <xf numFmtId="0" fontId="11" fillId="13" borderId="1" xfId="0" applyFont="1" applyFill="1" applyBorder="1" applyAlignment="1">
      <alignment horizontal="right"/>
    </xf>
    <xf numFmtId="0" fontId="49" fillId="0" borderId="0" xfId="0" applyFont="1"/>
    <xf numFmtId="16" fontId="50" fillId="6" borderId="0" xfId="0" applyNumberFormat="1" applyFont="1" applyFill="1"/>
    <xf numFmtId="164" fontId="51" fillId="0" borderId="0" xfId="1" applyFont="1"/>
    <xf numFmtId="43" fontId="51" fillId="0" borderId="0" xfId="0" applyNumberFormat="1" applyFont="1"/>
    <xf numFmtId="4" fontId="51" fillId="0" borderId="0" xfId="0" applyNumberFormat="1" applyFont="1"/>
    <xf numFmtId="0" fontId="52" fillId="6" borderId="0" xfId="0" applyFont="1" applyFill="1" applyAlignment="1">
      <alignment horizontal="right"/>
    </xf>
    <xf numFmtId="16" fontId="34" fillId="6" borderId="0" xfId="0" applyNumberFormat="1" applyFont="1" applyFill="1"/>
    <xf numFmtId="4" fontId="35" fillId="6" borderId="0" xfId="0" applyNumberFormat="1" applyFont="1" applyFill="1" applyAlignment="1">
      <alignment horizontal="right"/>
    </xf>
    <xf numFmtId="164" fontId="29" fillId="6" borderId="0" xfId="1" applyFont="1" applyFill="1" applyBorder="1"/>
    <xf numFmtId="0" fontId="53" fillId="6" borderId="0" xfId="0" applyFont="1" applyFill="1" applyAlignment="1">
      <alignment horizontal="right"/>
    </xf>
    <xf numFmtId="16" fontId="53" fillId="6" borderId="0" xfId="0" applyNumberFormat="1" applyFont="1" applyFill="1" applyAlignment="1">
      <alignment horizontal="center" wrapText="1"/>
    </xf>
    <xf numFmtId="0" fontId="54" fillId="6" borderId="0" xfId="0" applyFont="1" applyFill="1"/>
    <xf numFmtId="0" fontId="53" fillId="6" borderId="0" xfId="0" applyFont="1" applyFill="1" applyAlignment="1">
      <alignment horizontal="right" wrapText="1"/>
    </xf>
    <xf numFmtId="4" fontId="55" fillId="6" borderId="0" xfId="0" applyNumberFormat="1" applyFont="1" applyFill="1"/>
    <xf numFmtId="4" fontId="55" fillId="6" borderId="0" xfId="0" applyNumberFormat="1" applyFont="1" applyFill="1" applyAlignment="1">
      <alignment horizontal="right"/>
    </xf>
    <xf numFmtId="164" fontId="55" fillId="6" borderId="0" xfId="1" applyFont="1" applyFill="1" applyBorder="1" applyAlignment="1">
      <alignment horizontal="right" vertical="top" wrapText="1"/>
    </xf>
    <xf numFmtId="0" fontId="56" fillId="6" borderId="0" xfId="0" applyFont="1" applyFill="1" applyAlignment="1">
      <alignment horizontal="right" wrapText="1"/>
    </xf>
    <xf numFmtId="164" fontId="19" fillId="6" borderId="0" xfId="1" applyFont="1" applyFill="1" applyBorder="1"/>
    <xf numFmtId="4" fontId="19" fillId="6" borderId="0" xfId="0" applyNumberFormat="1" applyFont="1" applyFill="1"/>
    <xf numFmtId="0" fontId="56" fillId="6" borderId="0" xfId="0" applyFont="1" applyFill="1" applyAlignment="1">
      <alignment horizontal="right"/>
    </xf>
    <xf numFmtId="4" fontId="19" fillId="6" borderId="0" xfId="0" applyNumberFormat="1" applyFont="1" applyFill="1" applyAlignment="1">
      <alignment horizontal="right"/>
    </xf>
    <xf numFmtId="164" fontId="19" fillId="6" borderId="0" xfId="1" applyFont="1" applyFill="1" applyBorder="1" applyAlignment="1">
      <alignment horizontal="right" vertical="top" wrapText="1"/>
    </xf>
    <xf numFmtId="164" fontId="37" fillId="6" borderId="0" xfId="1" applyFont="1" applyFill="1" applyBorder="1" applyAlignment="1">
      <alignment horizontal="right" vertical="top" wrapText="1"/>
    </xf>
    <xf numFmtId="0" fontId="11" fillId="6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4" fontId="11" fillId="6" borderId="1" xfId="4" applyNumberFormat="1" applyFont="1" applyFill="1" applyBorder="1" applyAlignment="1">
      <alignment wrapText="1"/>
    </xf>
    <xf numFmtId="4" fontId="11" fillId="6" borderId="1" xfId="0" applyNumberFormat="1" applyFont="1" applyFill="1" applyBorder="1" applyAlignment="1">
      <alignment horizontal="right"/>
    </xf>
    <xf numFmtId="4" fontId="11" fillId="6" borderId="1" xfId="1" applyNumberFormat="1" applyFont="1" applyFill="1" applyBorder="1" applyAlignment="1">
      <alignment horizontal="right"/>
    </xf>
    <xf numFmtId="164" fontId="11" fillId="8" borderId="1" xfId="1" applyFont="1" applyFill="1" applyBorder="1" applyAlignment="1">
      <alignment horizontal="center" wrapText="1"/>
    </xf>
    <xf numFmtId="10" fontId="11" fillId="8" borderId="1" xfId="2" applyNumberFormat="1" applyFont="1" applyFill="1" applyBorder="1" applyAlignment="1">
      <alignment horizontal="center" wrapText="1"/>
    </xf>
    <xf numFmtId="164" fontId="11" fillId="6" borderId="1" xfId="3" applyFont="1" applyFill="1" applyBorder="1" applyAlignment="1">
      <alignment wrapText="1"/>
    </xf>
    <xf numFmtId="164" fontId="11" fillId="9" borderId="1" xfId="1" applyFont="1" applyFill="1" applyBorder="1" applyAlignment="1">
      <alignment horizontal="center"/>
    </xf>
    <xf numFmtId="10" fontId="11" fillId="9" borderId="1" xfId="2" applyNumberFormat="1" applyFont="1" applyFill="1" applyBorder="1" applyAlignment="1">
      <alignment horizontal="center"/>
    </xf>
    <xf numFmtId="4" fontId="11" fillId="6" borderId="1" xfId="3" applyNumberFormat="1" applyFont="1" applyFill="1" applyBorder="1" applyAlignment="1">
      <alignment horizontal="right"/>
    </xf>
    <xf numFmtId="4" fontId="11" fillId="8" borderId="1" xfId="1" applyNumberFormat="1" applyFont="1" applyFill="1" applyBorder="1" applyAlignment="1"/>
    <xf numFmtId="4" fontId="11" fillId="6" borderId="1" xfId="3" applyNumberFormat="1" applyFont="1" applyFill="1" applyBorder="1" applyAlignment="1">
      <alignment horizontal="right" wrapText="1"/>
    </xf>
    <xf numFmtId="4" fontId="11" fillId="6" borderId="1" xfId="3" applyNumberFormat="1" applyFont="1" applyFill="1" applyBorder="1" applyAlignment="1">
      <alignment vertical="top" wrapText="1"/>
    </xf>
    <xf numFmtId="10" fontId="11" fillId="8" borderId="1" xfId="2" applyNumberFormat="1" applyFont="1" applyFill="1" applyBorder="1" applyAlignment="1">
      <alignment horizontal="center" vertical="top" wrapText="1"/>
    </xf>
    <xf numFmtId="0" fontId="33" fillId="6" borderId="0" xfId="0" applyFont="1" applyFill="1"/>
    <xf numFmtId="0" fontId="3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wrapText="1"/>
    </xf>
    <xf numFmtId="0" fontId="17" fillId="11" borderId="1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/>
    </xf>
    <xf numFmtId="0" fontId="23" fillId="7" borderId="1" xfId="0" applyFont="1" applyFill="1" applyBorder="1" applyAlignment="1">
      <alignment horizontal="center"/>
    </xf>
    <xf numFmtId="0" fontId="21" fillId="12" borderId="1" xfId="0" applyFont="1" applyFill="1" applyBorder="1" applyAlignment="1">
      <alignment horizontal="center" wrapText="1"/>
    </xf>
    <xf numFmtId="0" fontId="26" fillId="6" borderId="0" xfId="0" applyFont="1" applyFill="1" applyAlignment="1">
      <alignment horizontal="center" wrapText="1"/>
    </xf>
    <xf numFmtId="166" fontId="0" fillId="0" borderId="0" xfId="2" applyNumberFormat="1" applyFont="1"/>
    <xf numFmtId="164" fontId="57" fillId="6" borderId="6" xfId="1" applyFont="1" applyFill="1" applyBorder="1"/>
    <xf numFmtId="4" fontId="11" fillId="6" borderId="0" xfId="3" applyNumberFormat="1" applyFont="1" applyFill="1" applyBorder="1" applyAlignment="1">
      <alignment horizontal="right" vertical="top" wrapText="1"/>
    </xf>
    <xf numFmtId="10" fontId="0" fillId="0" borderId="0" xfId="2" applyNumberFormat="1" applyFont="1" applyBorder="1"/>
    <xf numFmtId="0" fontId="0" fillId="0" borderId="0" xfId="0" applyBorder="1"/>
    <xf numFmtId="49" fontId="11" fillId="6" borderId="1" xfId="0" applyNumberFormat="1" applyFont="1" applyFill="1" applyBorder="1" applyAlignment="1">
      <alignment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486566315962642E-2"/>
          <c:y val="0.1270498204595591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Oct 16,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Comparison'!$A$3:$A$12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Comparison'!$B$3:$B$12</c:f>
              <c:numCache>
                <c:formatCode>#,##0.00</c:formatCode>
                <c:ptCount val="10"/>
                <c:pt idx="0">
                  <c:v>238.91482106820987</c:v>
                </c:pt>
                <c:pt idx="1">
                  <c:v>6787.3017084172252</c:v>
                </c:pt>
                <c:pt idx="2">
                  <c:v>231.694950968493</c:v>
                </c:pt>
                <c:pt idx="3">
                  <c:v>1768.6755150053391</c:v>
                </c:pt>
                <c:pt idx="4">
                  <c:v>520.58373159395023</c:v>
                </c:pt>
                <c:pt idx="5" formatCode="_-* #,##0.00_-;\-* #,##0.00_-;_-* &quot;-&quot;??_-;_-@_-">
                  <c:v>193.26021578663187</c:v>
                </c:pt>
                <c:pt idx="6">
                  <c:v>20.129889685789998</c:v>
                </c:pt>
                <c:pt idx="7">
                  <c:v>152.16400102649808</c:v>
                </c:pt>
                <c:pt idx="8">
                  <c:v>54.2949820070382</c:v>
                </c:pt>
                <c:pt idx="9">
                  <c:v>33.198374483089999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23,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Comparison'!$A$3:$A$12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Comparison'!$C$3:$C$12</c:f>
              <c:numCache>
                <c:formatCode>#,##0.00</c:formatCode>
                <c:ptCount val="10"/>
                <c:pt idx="0">
                  <c:v>236.79920964410084</c:v>
                </c:pt>
                <c:pt idx="1">
                  <c:v>6863.3954840542165</c:v>
                </c:pt>
                <c:pt idx="2">
                  <c:v>233.1292216475897</c:v>
                </c:pt>
                <c:pt idx="3">
                  <c:v>1821.7075083574882</c:v>
                </c:pt>
                <c:pt idx="4">
                  <c:v>520.82354588267106</c:v>
                </c:pt>
                <c:pt idx="5" formatCode="_-* #,##0.00_-;\-* #,##0.00_-;_-* &quot;-&quot;??_-;_-@_-">
                  <c:v>193.77513386707079</c:v>
                </c:pt>
                <c:pt idx="6">
                  <c:v>19.89189267906</c:v>
                </c:pt>
                <c:pt idx="7">
                  <c:v>151.8525248334573</c:v>
                </c:pt>
                <c:pt idx="8">
                  <c:v>54.411726862474467</c:v>
                </c:pt>
                <c:pt idx="9">
                  <c:v>33.423590180939996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 i="0" baseline="0">
                <a:effectLst>
                  <a:outerShdw blurRad="50800" dist="38100" dir="5400000" algn="t" rotWithShape="0">
                    <a:srgbClr val="000000">
                      <a:alpha val="40000"/>
                    </a:srgbClr>
                  </a:outerShdw>
                </a:effectLst>
              </a:rPr>
              <a:t>NAV BY CLASS OF FUNDS (N'Bn)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Oct 16, 2026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'NAV Comparison'!$A$3:$A$12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Comparison'!$B$3:$B$12</c:f>
              <c:numCache>
                <c:formatCode>#,##0.00</c:formatCode>
                <c:ptCount val="10"/>
                <c:pt idx="0">
                  <c:v>238.91482106820987</c:v>
                </c:pt>
                <c:pt idx="1">
                  <c:v>6787.3017084172252</c:v>
                </c:pt>
                <c:pt idx="2">
                  <c:v>231.694950968493</c:v>
                </c:pt>
                <c:pt idx="3">
                  <c:v>1768.6755150053391</c:v>
                </c:pt>
                <c:pt idx="4">
                  <c:v>520.58373159395023</c:v>
                </c:pt>
                <c:pt idx="5" formatCode="_-* #,##0.00_-;\-* #,##0.00_-;_-* &quot;-&quot;??_-;_-@_-">
                  <c:v>193.26021578663187</c:v>
                </c:pt>
                <c:pt idx="6">
                  <c:v>20.129889685789998</c:v>
                </c:pt>
                <c:pt idx="7">
                  <c:v>152.16400102649808</c:v>
                </c:pt>
                <c:pt idx="8">
                  <c:v>54.2949820070382</c:v>
                </c:pt>
                <c:pt idx="9">
                  <c:v>33.198374483089999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A2-48F2-85CD-7925EDD898D3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23, 2026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'NAV Comparison'!$A$3:$A$12</c:f>
              <c:strCache>
                <c:ptCount val="10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  <c:pt idx="9">
                  <c:v>EXCHANGE TRADED FUNDS</c:v>
                </c:pt>
              </c:strCache>
            </c:strRef>
          </c:cat>
          <c:val>
            <c:numRef>
              <c:f>'NAV Comparison'!$C$3:$C$12</c:f>
              <c:numCache>
                <c:formatCode>#,##0.00</c:formatCode>
                <c:ptCount val="10"/>
                <c:pt idx="0">
                  <c:v>236.79920964410084</c:v>
                </c:pt>
                <c:pt idx="1">
                  <c:v>6863.3954840542165</c:v>
                </c:pt>
                <c:pt idx="2">
                  <c:v>233.1292216475897</c:v>
                </c:pt>
                <c:pt idx="3">
                  <c:v>1821.7075083574882</c:v>
                </c:pt>
                <c:pt idx="4">
                  <c:v>520.82354588267106</c:v>
                </c:pt>
                <c:pt idx="5" formatCode="_-* #,##0.00_-;\-* #,##0.00_-;_-* &quot;-&quot;??_-;_-@_-">
                  <c:v>193.77513386707079</c:v>
                </c:pt>
                <c:pt idx="6">
                  <c:v>19.89189267906</c:v>
                </c:pt>
                <c:pt idx="7">
                  <c:v>151.8525248334573</c:v>
                </c:pt>
                <c:pt idx="8">
                  <c:v>54.411726862474467</c:v>
                </c:pt>
                <c:pt idx="9">
                  <c:v>33.423590180939996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A2-48F2-85CD-7925EDD89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872416"/>
        <c:axId val="200862016"/>
      </c:lineChart>
      <c:catAx>
        <c:axId val="200872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862016"/>
        <c:crosses val="autoZero"/>
        <c:auto val="1"/>
        <c:lblAlgn val="ctr"/>
        <c:lblOffset val="100"/>
        <c:noMultiLvlLbl val="0"/>
      </c:catAx>
      <c:valAx>
        <c:axId val="200862016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872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1958344889124696"/>
          <c:y val="0.11698870169762582"/>
          <c:w val="0.33874472864339489"/>
          <c:h val="4.93857714668897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23RD OCTOBER,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8775354054"/>
          <c:y val="3.6058483188389459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23-Oct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dLbl>
              <c:idx val="9"/>
              <c:layout>
                <c:manualLayout>
                  <c:x val="0.12176786520382833"/>
                  <c:y val="0.134506550233259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EF1-49DA-AC39-43A7B0F1CC83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Share'!$A$2:$A$11</c:f>
              <c:strCache>
                <c:ptCount val="10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  <c:pt idx="9">
                  <c:v>EXCHANGE TRADED FUNDS</c:v>
                </c:pt>
              </c:strCache>
            </c:strRef>
          </c:cat>
          <c:val>
            <c:numRef>
              <c:f>'Market Share'!$B$2:$B$11</c:f>
              <c:numCache>
                <c:formatCode>#,##0.00</c:formatCode>
                <c:ptCount val="10"/>
                <c:pt idx="0">
                  <c:v>19891892679.060001</c:v>
                </c:pt>
                <c:pt idx="1">
                  <c:v>54411726862.474464</c:v>
                </c:pt>
                <c:pt idx="2">
                  <c:v>151852524833.45731</c:v>
                </c:pt>
                <c:pt idx="3" formatCode="_-* #,##0.00_-;\-* #,##0.00_-;_-* &quot;-&quot;??_-;_-@_-">
                  <c:v>193775133867.0708</c:v>
                </c:pt>
                <c:pt idx="4">
                  <c:v>236799209644.10083</c:v>
                </c:pt>
                <c:pt idx="5">
                  <c:v>233129221647.58969</c:v>
                </c:pt>
                <c:pt idx="6">
                  <c:v>520823545882.67102</c:v>
                </c:pt>
                <c:pt idx="7">
                  <c:v>1821707508357.4883</c:v>
                </c:pt>
                <c:pt idx="8">
                  <c:v>6863395484054.2168</c:v>
                </c:pt>
                <c:pt idx="9">
                  <c:v>33423590180.939995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46269</c:v>
                </c:pt>
                <c:pt idx="1">
                  <c:v>46276</c:v>
                </c:pt>
                <c:pt idx="2">
                  <c:v>46283</c:v>
                </c:pt>
                <c:pt idx="3">
                  <c:v>46290</c:v>
                </c:pt>
                <c:pt idx="4">
                  <c:v>46297</c:v>
                </c:pt>
                <c:pt idx="5">
                  <c:v>46304</c:v>
                </c:pt>
                <c:pt idx="6">
                  <c:v>46311</c:v>
                </c:pt>
                <c:pt idx="7">
                  <c:v>46318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9587.3580026957079</c:v>
                </c:pt>
                <c:pt idx="1">
                  <c:v>9624.332327153199</c:v>
                </c:pt>
                <c:pt idx="2">
                  <c:v>9642.4625023061362</c:v>
                </c:pt>
                <c:pt idx="3">
                  <c:v>9711.2671790224013</c:v>
                </c:pt>
                <c:pt idx="4">
                  <c:v>9840.9759785805072</c:v>
                </c:pt>
                <c:pt idx="5">
                  <c:v>9884.7324621006956</c:v>
                </c:pt>
                <c:pt idx="6">
                  <c:v>9967.019815559177</c:v>
                </c:pt>
                <c:pt idx="7">
                  <c:v>10095.786247828129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46269</c:v>
                </c:pt>
                <c:pt idx="1">
                  <c:v>46276</c:v>
                </c:pt>
                <c:pt idx="2">
                  <c:v>46283</c:v>
                </c:pt>
                <c:pt idx="3">
                  <c:v>46290</c:v>
                </c:pt>
                <c:pt idx="4">
                  <c:v>46297</c:v>
                </c:pt>
                <c:pt idx="5">
                  <c:v>46304</c:v>
                </c:pt>
                <c:pt idx="6">
                  <c:v>46311</c:v>
                </c:pt>
                <c:pt idx="7">
                  <c:v>46318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32.856494784340001</c:v>
                </c:pt>
                <c:pt idx="1">
                  <c:v>32.38875382981</c:v>
                </c:pt>
                <c:pt idx="2">
                  <c:v>33.188676624880003</c:v>
                </c:pt>
                <c:pt idx="3">
                  <c:v>33.7459849205</c:v>
                </c:pt>
                <c:pt idx="4">
                  <c:v>33.771849048930001</c:v>
                </c:pt>
                <c:pt idx="5">
                  <c:v>33.361298756399997</c:v>
                </c:pt>
                <c:pt idx="6">
                  <c:v>33.198374483089999</c:v>
                </c:pt>
                <c:pt idx="7">
                  <c:v>33.423590180939996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23</xdr:row>
      <xdr:rowOff>60960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</xdr:colOff>
      <xdr:row>24</xdr:row>
      <xdr:rowOff>19050</xdr:rowOff>
    </xdr:from>
    <xdr:to>
      <xdr:col>13</xdr:col>
      <xdr:colOff>15240</xdr:colOff>
      <xdr:row>47</xdr:row>
      <xdr:rowOff>152400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20781</xdr:colOff>
      <xdr:row>23</xdr:row>
      <xdr:rowOff>166255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CW280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</cols>
  <sheetData>
    <row r="1" spans="1:31" ht="27">
      <c r="A1" s="222" t="s">
        <v>350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</row>
    <row r="2" spans="1:31" ht="14.4" customHeight="1">
      <c r="A2" s="1"/>
      <c r="B2" s="2"/>
      <c r="C2" s="3"/>
      <c r="D2" s="223" t="s">
        <v>346</v>
      </c>
      <c r="E2" s="224"/>
      <c r="F2" s="224"/>
      <c r="G2" s="224"/>
      <c r="H2" s="224"/>
      <c r="I2" s="224"/>
      <c r="J2" s="224"/>
      <c r="K2" s="224"/>
      <c r="L2" s="224"/>
      <c r="M2" s="225"/>
      <c r="N2" s="223" t="s">
        <v>351</v>
      </c>
      <c r="O2" s="224"/>
      <c r="P2" s="224"/>
      <c r="Q2" s="224"/>
      <c r="R2" s="224"/>
      <c r="S2" s="224"/>
      <c r="T2" s="224"/>
      <c r="U2" s="224"/>
      <c r="V2" s="224"/>
      <c r="W2" s="225"/>
      <c r="X2" s="226" t="s">
        <v>0</v>
      </c>
      <c r="Y2" s="226"/>
      <c r="Z2" s="226"/>
      <c r="AA2" s="226" t="s">
        <v>1</v>
      </c>
      <c r="AB2" s="226"/>
    </row>
    <row r="3" spans="1:31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</row>
    <row r="4" spans="1:31" ht="5.7" customHeight="1"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</row>
    <row r="5" spans="1:31" ht="15" customHeight="1">
      <c r="A5" s="9"/>
      <c r="B5" s="228" t="s">
        <v>20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</row>
    <row r="6" spans="1:31">
      <c r="A6" s="205">
        <v>1</v>
      </c>
      <c r="B6" s="180" t="s">
        <v>21</v>
      </c>
      <c r="C6" s="10" t="s">
        <v>22</v>
      </c>
      <c r="D6" s="11" t="s">
        <v>23</v>
      </c>
      <c r="E6" s="12">
        <v>11567226545.02</v>
      </c>
      <c r="F6" s="13">
        <f t="shared" ref="F6:F27" si="0">(E6/$E$28)</f>
        <v>4.8415692644357015E-2</v>
      </c>
      <c r="G6" s="11" t="s">
        <v>23</v>
      </c>
      <c r="H6" s="12">
        <v>893.47760000000005</v>
      </c>
      <c r="I6" s="11" t="s">
        <v>23</v>
      </c>
      <c r="J6" s="12">
        <v>900.05179999999996</v>
      </c>
      <c r="K6" s="16">
        <v>1709</v>
      </c>
      <c r="L6" s="17">
        <v>-5.3E-3</v>
      </c>
      <c r="M6" s="17">
        <v>0.44350000000000001</v>
      </c>
      <c r="N6" s="11" t="s">
        <v>23</v>
      </c>
      <c r="O6" s="12">
        <v>11567226545.02</v>
      </c>
      <c r="P6" s="13">
        <f t="shared" ref="P6:P27" si="1">(O6/$O$28)</f>
        <v>4.8848248110308523E-2</v>
      </c>
      <c r="Q6" s="11" t="s">
        <v>23</v>
      </c>
      <c r="R6" s="12">
        <v>888.84169999999995</v>
      </c>
      <c r="S6" s="11" t="s">
        <v>23</v>
      </c>
      <c r="T6" s="12">
        <v>888.84169999999995</v>
      </c>
      <c r="U6" s="16">
        <v>1709</v>
      </c>
      <c r="V6" s="17">
        <v>-5.1999999999999998E-3</v>
      </c>
      <c r="W6" s="17">
        <v>0.436</v>
      </c>
      <c r="X6" s="18">
        <f>((O6-E6)/E6)</f>
        <v>0</v>
      </c>
      <c r="Y6" s="18">
        <f>((T6-J6)/J6)</f>
        <v>-1.2454949815110654E-2</v>
      </c>
      <c r="Z6" s="18">
        <f>((U6-K6)/K6)</f>
        <v>0</v>
      </c>
      <c r="AA6" s="18">
        <f>V6-L6</f>
        <v>1.0000000000000026E-4</v>
      </c>
      <c r="AB6" s="19">
        <f>W6-M6</f>
        <v>-7.5000000000000067E-3</v>
      </c>
      <c r="AC6" s="20"/>
    </row>
    <row r="7" spans="1:31" s="167" customFormat="1" ht="13.2" customHeight="1">
      <c r="A7" s="205">
        <v>2</v>
      </c>
      <c r="B7" s="180" t="s">
        <v>24</v>
      </c>
      <c r="C7" s="165" t="s">
        <v>25</v>
      </c>
      <c r="D7" s="11" t="s">
        <v>23</v>
      </c>
      <c r="E7" s="12">
        <v>2297331188.6500001</v>
      </c>
      <c r="F7" s="13">
        <f t="shared" si="0"/>
        <v>9.6156913931853358E-3</v>
      </c>
      <c r="G7" s="11" t="s">
        <v>23</v>
      </c>
      <c r="H7" s="12">
        <v>585.97199999999998</v>
      </c>
      <c r="I7" s="11" t="s">
        <v>23</v>
      </c>
      <c r="J7" s="12">
        <v>594.38250000000005</v>
      </c>
      <c r="K7" s="16">
        <v>916</v>
      </c>
      <c r="L7" s="17">
        <v>0</v>
      </c>
      <c r="M7" s="17">
        <v>0.4304</v>
      </c>
      <c r="N7" s="11" t="s">
        <v>23</v>
      </c>
      <c r="O7" s="12">
        <v>2226646804.1100001</v>
      </c>
      <c r="P7" s="13">
        <f t="shared" si="1"/>
        <v>9.4031006583871445E-3</v>
      </c>
      <c r="Q7" s="11" t="s">
        <v>23</v>
      </c>
      <c r="R7" s="12">
        <v>580.3596</v>
      </c>
      <c r="S7" s="11" t="s">
        <v>23</v>
      </c>
      <c r="T7" s="12">
        <v>588.76490000000001</v>
      </c>
      <c r="U7" s="16">
        <v>916</v>
      </c>
      <c r="V7" s="17">
        <v>0</v>
      </c>
      <c r="W7" s="17">
        <v>0.41670000000000001</v>
      </c>
      <c r="X7" s="18">
        <f t="shared" ref="X7:X28" si="2">((O7-E7)/E7)</f>
        <v>-3.0768042887859288E-2</v>
      </c>
      <c r="Y7" s="18">
        <f t="shared" ref="Y7:Y28" si="3">((T7-J7)/J7)</f>
        <v>-9.4511530874479624E-3</v>
      </c>
      <c r="Z7" s="18">
        <f t="shared" ref="Z7:Z28" si="4">((U7-K7)/K7)</f>
        <v>0</v>
      </c>
      <c r="AA7" s="18">
        <f t="shared" ref="AA7:AA28" si="5">V7-L7</f>
        <v>0</v>
      </c>
      <c r="AB7" s="19">
        <f t="shared" ref="AB7:AB28" si="6">W7-M7</f>
        <v>-1.369999999999999E-2</v>
      </c>
      <c r="AC7" s="166"/>
    </row>
    <row r="8" spans="1:31" ht="13.95" customHeight="1">
      <c r="A8" s="205">
        <v>3</v>
      </c>
      <c r="B8" s="180" t="s">
        <v>26</v>
      </c>
      <c r="C8" s="10" t="s">
        <v>27</v>
      </c>
      <c r="D8" s="11" t="s">
        <v>23</v>
      </c>
      <c r="E8" s="21">
        <v>18121497104.389999</v>
      </c>
      <c r="F8" s="13">
        <f t="shared" si="0"/>
        <v>7.5849196058106153E-2</v>
      </c>
      <c r="G8" s="11" t="s">
        <v>23</v>
      </c>
      <c r="H8" s="175">
        <v>74.226600000000005</v>
      </c>
      <c r="I8" s="11" t="s">
        <v>23</v>
      </c>
      <c r="J8" s="27">
        <v>76.440843920000006</v>
      </c>
      <c r="K8" s="16">
        <v>13283</v>
      </c>
      <c r="L8" s="17">
        <v>2.3999999999999998E-3</v>
      </c>
      <c r="M8" s="17">
        <v>0.40100000000000002</v>
      </c>
      <c r="N8" s="11" t="s">
        <v>23</v>
      </c>
      <c r="O8" s="21">
        <v>17896456028.060001</v>
      </c>
      <c r="P8" s="22">
        <f t="shared" si="1"/>
        <v>7.5576502366530768E-2</v>
      </c>
      <c r="Q8" s="11" t="s">
        <v>23</v>
      </c>
      <c r="R8" s="21">
        <v>73.580699999999993</v>
      </c>
      <c r="S8" s="11" t="s">
        <v>23</v>
      </c>
      <c r="T8" s="27">
        <v>75.775443920000001</v>
      </c>
      <c r="U8" s="16">
        <v>13303</v>
      </c>
      <c r="V8" s="17">
        <v>-8.6999999999999994E-3</v>
      </c>
      <c r="W8" s="17">
        <v>0.47949999999999998</v>
      </c>
      <c r="X8" s="25">
        <f t="shared" si="2"/>
        <v>-1.2418459415005009E-2</v>
      </c>
      <c r="Y8" s="25">
        <f t="shared" si="3"/>
        <v>-8.7047704587927752E-3</v>
      </c>
      <c r="Z8" s="25">
        <f t="shared" si="4"/>
        <v>1.5056839569374389E-3</v>
      </c>
      <c r="AA8" s="18">
        <f t="shared" si="5"/>
        <v>-1.1099999999999999E-2</v>
      </c>
      <c r="AB8" s="19">
        <f t="shared" si="6"/>
        <v>7.8499999999999959E-2</v>
      </c>
      <c r="AC8" s="28"/>
      <c r="AD8" s="28"/>
    </row>
    <row r="9" spans="1:31" ht="15.6" customHeight="1">
      <c r="A9" s="205">
        <v>4</v>
      </c>
      <c r="B9" s="180" t="s">
        <v>28</v>
      </c>
      <c r="C9" s="10" t="s">
        <v>29</v>
      </c>
      <c r="D9" s="11" t="s">
        <v>23</v>
      </c>
      <c r="E9" s="21">
        <v>3859660051.1700001</v>
      </c>
      <c r="F9" s="13">
        <f t="shared" si="0"/>
        <v>1.61549628186025E-2</v>
      </c>
      <c r="G9" s="11" t="s">
        <v>23</v>
      </c>
      <c r="H9" s="175">
        <v>359.4588</v>
      </c>
      <c r="I9" s="11" t="s">
        <v>23</v>
      </c>
      <c r="J9" s="175">
        <v>359.4588</v>
      </c>
      <c r="K9" s="163">
        <v>3013</v>
      </c>
      <c r="L9" s="158">
        <v>-9.1000000000000004E-3</v>
      </c>
      <c r="M9" s="158">
        <v>0.42049999999999998</v>
      </c>
      <c r="N9" s="11" t="s">
        <v>23</v>
      </c>
      <c r="O9" s="21">
        <v>3848991310.4499998</v>
      </c>
      <c r="P9" s="22">
        <f t="shared" si="1"/>
        <v>1.6254240528230102E-2</v>
      </c>
      <c r="Q9" s="11" t="s">
        <v>23</v>
      </c>
      <c r="R9" s="21">
        <v>359.21370000000002</v>
      </c>
      <c r="S9" s="11" t="s">
        <v>23</v>
      </c>
      <c r="T9" s="21">
        <v>359.21370000000002</v>
      </c>
      <c r="U9" s="23">
        <v>2999</v>
      </c>
      <c r="V9" s="47">
        <v>-6.8185839378531732E-4</v>
      </c>
      <c r="W9" s="47">
        <v>0.41949999999999998</v>
      </c>
      <c r="X9" s="25">
        <f t="shared" si="2"/>
        <v>-2.7641659054315399E-3</v>
      </c>
      <c r="Y9" s="25">
        <f t="shared" si="3"/>
        <v>-6.8185839378526679E-4</v>
      </c>
      <c r="Z9" s="25">
        <f t="shared" si="4"/>
        <v>-4.6465316959840687E-3</v>
      </c>
      <c r="AA9" s="18">
        <f t="shared" si="5"/>
        <v>8.4181416062146831E-3</v>
      </c>
      <c r="AB9" s="19">
        <f t="shared" si="6"/>
        <v>-1.0000000000000009E-3</v>
      </c>
      <c r="AD9" s="236"/>
      <c r="AE9" s="28"/>
    </row>
    <row r="10" spans="1:31" ht="15" customHeight="1">
      <c r="A10" s="205">
        <v>5</v>
      </c>
      <c r="B10" s="180" t="s">
        <v>30</v>
      </c>
      <c r="C10" s="10" t="s">
        <v>31</v>
      </c>
      <c r="D10" s="11" t="s">
        <v>23</v>
      </c>
      <c r="E10" s="21">
        <v>13811027154.73</v>
      </c>
      <c r="F10" s="13">
        <f t="shared" si="0"/>
        <v>5.7807326866452416E-2</v>
      </c>
      <c r="G10" s="11" t="s">
        <v>23</v>
      </c>
      <c r="H10" s="175">
        <v>2.9940000000000002</v>
      </c>
      <c r="I10" s="11" t="s">
        <v>23</v>
      </c>
      <c r="J10" s="175">
        <v>3.032</v>
      </c>
      <c r="K10" s="163">
        <v>3629</v>
      </c>
      <c r="L10" s="158">
        <v>-2E-3</v>
      </c>
      <c r="M10" s="158">
        <v>0.61870000000000003</v>
      </c>
      <c r="N10" s="11" t="s">
        <v>23</v>
      </c>
      <c r="O10" s="21">
        <v>13760921468.33</v>
      </c>
      <c r="P10" s="22">
        <f t="shared" si="1"/>
        <v>5.811219340221651E-2</v>
      </c>
      <c r="Q10" s="11" t="s">
        <v>23</v>
      </c>
      <c r="R10" s="21">
        <v>2.9820000000000002</v>
      </c>
      <c r="S10" s="11" t="s">
        <v>23</v>
      </c>
      <c r="T10" s="21">
        <v>3.0192000000000001</v>
      </c>
      <c r="U10" s="23">
        <v>3664</v>
      </c>
      <c r="V10" s="47">
        <v>-4.1000000000000003E-3</v>
      </c>
      <c r="W10" s="47">
        <v>0.61199999999999999</v>
      </c>
      <c r="X10" s="25">
        <f t="shared" ref="X10" si="7">((O10-E10)/E10)</f>
        <v>-3.6279478592466186E-3</v>
      </c>
      <c r="Y10" s="25">
        <f t="shared" ref="Y10" si="8">((T10-J10)/J10)</f>
        <v>-4.2216358839049879E-3</v>
      </c>
      <c r="Z10" s="25">
        <f t="shared" ref="Z10" si="9">((U10-K10)/K10)</f>
        <v>9.644530173601543E-3</v>
      </c>
      <c r="AA10" s="18">
        <f t="shared" ref="AA10" si="10">V10-L10</f>
        <v>-2.1000000000000003E-3</v>
      </c>
      <c r="AB10" s="19">
        <f t="shared" ref="AB10" si="11">W10-M10</f>
        <v>-6.7000000000000393E-3</v>
      </c>
      <c r="AD10" s="236"/>
      <c r="AE10" s="28"/>
    </row>
    <row r="11" spans="1:31">
      <c r="A11" s="205">
        <v>6</v>
      </c>
      <c r="B11" s="180" t="s">
        <v>32</v>
      </c>
      <c r="C11" s="10" t="s">
        <v>33</v>
      </c>
      <c r="D11" s="11" t="s">
        <v>23</v>
      </c>
      <c r="E11" s="21">
        <v>962555268.82000005</v>
      </c>
      <c r="F11" s="13">
        <f t="shared" si="0"/>
        <v>4.0288637787991889E-3</v>
      </c>
      <c r="G11" s="11" t="s">
        <v>23</v>
      </c>
      <c r="H11" s="175">
        <v>1.0011000000000001</v>
      </c>
      <c r="I11" s="11" t="s">
        <v>23</v>
      </c>
      <c r="J11" s="175">
        <v>1.0286999999999999</v>
      </c>
      <c r="K11" s="163">
        <v>891</v>
      </c>
      <c r="L11" s="158">
        <v>-1.7947950942265312E-3</v>
      </c>
      <c r="M11" s="158">
        <v>1.4899999999999913E-2</v>
      </c>
      <c r="N11" s="11" t="s">
        <v>23</v>
      </c>
      <c r="O11" s="21">
        <v>959969262.70000005</v>
      </c>
      <c r="P11" s="22">
        <f t="shared" si="1"/>
        <v>4.0539377818988214E-3</v>
      </c>
      <c r="Q11" s="11" t="s">
        <v>23</v>
      </c>
      <c r="R11" s="21">
        <v>0.99419999999999997</v>
      </c>
      <c r="S11" s="11" t="s">
        <v>23</v>
      </c>
      <c r="T11" s="21">
        <v>1.0214000000000001</v>
      </c>
      <c r="U11" s="23">
        <v>897</v>
      </c>
      <c r="V11" s="47">
        <v>-1.7947950942265312E-3</v>
      </c>
      <c r="W11" s="47">
        <v>7.8000000000000291E-3</v>
      </c>
      <c r="X11" s="25">
        <f>((O11-E11)/E11)</f>
        <v>-2.6866053345385547E-3</v>
      </c>
      <c r="Y11" s="25">
        <f>((T11-J11)/J11)</f>
        <v>-7.0963351803245483E-3</v>
      </c>
      <c r="Z11" s="25">
        <f>((U11-K11)/K11)</f>
        <v>6.7340067340067337E-3</v>
      </c>
      <c r="AA11" s="18">
        <f>V11-L11</f>
        <v>0</v>
      </c>
      <c r="AB11" s="19">
        <f>W11-M11</f>
        <v>-7.0999999999998842E-3</v>
      </c>
    </row>
    <row r="12" spans="1:31" ht="15" customHeight="1">
      <c r="A12" s="205">
        <v>7</v>
      </c>
      <c r="B12" s="180" t="s">
        <v>34</v>
      </c>
      <c r="C12" s="10" t="s">
        <v>35</v>
      </c>
      <c r="D12" s="11" t="s">
        <v>23</v>
      </c>
      <c r="E12" s="29">
        <v>933590323.62</v>
      </c>
      <c r="F12" s="13">
        <f t="shared" si="0"/>
        <v>3.9076283314941817E-3</v>
      </c>
      <c r="G12" s="11" t="s">
        <v>23</v>
      </c>
      <c r="H12" s="175">
        <v>343.27699999999999</v>
      </c>
      <c r="I12" s="11" t="s">
        <v>23</v>
      </c>
      <c r="J12" s="175">
        <v>345.61239999999998</v>
      </c>
      <c r="K12" s="16">
        <v>371</v>
      </c>
      <c r="L12" s="17">
        <v>-1.93E-4</v>
      </c>
      <c r="M12" s="17">
        <v>0.60329999999999995</v>
      </c>
      <c r="N12" s="11" t="s">
        <v>23</v>
      </c>
      <c r="O12" s="29">
        <v>923986592.58000004</v>
      </c>
      <c r="P12" s="22">
        <f t="shared" si="1"/>
        <v>3.9019834313159772E-3</v>
      </c>
      <c r="Q12" s="11" t="s">
        <v>23</v>
      </c>
      <c r="R12" s="21">
        <v>341.13740000000001</v>
      </c>
      <c r="S12" s="11" t="s">
        <v>23</v>
      </c>
      <c r="T12" s="21">
        <v>343.45780000000002</v>
      </c>
      <c r="U12" s="16">
        <v>385</v>
      </c>
      <c r="V12" s="17">
        <v>-1.2740000000000002E-3</v>
      </c>
      <c r="W12" s="17">
        <v>0.59330000000000005</v>
      </c>
      <c r="X12" s="25">
        <f t="shared" si="2"/>
        <v>-1.0286879369916195E-2</v>
      </c>
      <c r="Y12" s="25">
        <f t="shared" si="3"/>
        <v>-6.2341513209594321E-3</v>
      </c>
      <c r="Z12" s="25">
        <f t="shared" si="4"/>
        <v>3.7735849056603772E-2</v>
      </c>
      <c r="AA12" s="18">
        <f t="shared" si="5"/>
        <v>-1.0810000000000001E-3</v>
      </c>
      <c r="AB12" s="19">
        <f t="shared" si="6"/>
        <v>-9.9999999999998979E-3</v>
      </c>
      <c r="AD12" s="236"/>
    </row>
    <row r="13" spans="1:31" ht="14.4" customHeight="1">
      <c r="A13" s="205">
        <v>8</v>
      </c>
      <c r="B13" s="180" t="s">
        <v>36</v>
      </c>
      <c r="C13" s="10" t="s">
        <v>37</v>
      </c>
      <c r="D13" s="11" t="s">
        <v>23</v>
      </c>
      <c r="E13" s="69">
        <v>4305056834.1999998</v>
      </c>
      <c r="F13" s="13">
        <f t="shared" si="0"/>
        <v>1.8019212098067838E-2</v>
      </c>
      <c r="G13" s="11" t="s">
        <v>23</v>
      </c>
      <c r="H13" s="175">
        <v>8.33</v>
      </c>
      <c r="I13" s="11" t="s">
        <v>23</v>
      </c>
      <c r="J13" s="175">
        <v>8.49</v>
      </c>
      <c r="K13" s="163">
        <v>3856</v>
      </c>
      <c r="L13" s="158">
        <v>3.6600000000000001E-2</v>
      </c>
      <c r="M13" s="158">
        <v>0.50409999999999999</v>
      </c>
      <c r="N13" s="11" t="s">
        <v>23</v>
      </c>
      <c r="O13" s="69">
        <v>4282920973.8299999</v>
      </c>
      <c r="P13" s="22">
        <f t="shared" si="1"/>
        <v>1.808671988503276E-2</v>
      </c>
      <c r="Q13" s="11" t="s">
        <v>23</v>
      </c>
      <c r="R13" s="21">
        <v>8.33</v>
      </c>
      <c r="S13" s="11" t="s">
        <v>23</v>
      </c>
      <c r="T13" s="21">
        <v>8.48</v>
      </c>
      <c r="U13" s="23">
        <v>3857</v>
      </c>
      <c r="V13" s="47">
        <v>9.7000000000000003E-3</v>
      </c>
      <c r="W13" s="47">
        <v>0.50329999999999997</v>
      </c>
      <c r="X13" s="25">
        <f>((O13-E13)/E13)</f>
        <v>-5.1418276744105628E-3</v>
      </c>
      <c r="Y13" s="25">
        <f>((T13-J13)/J13)</f>
        <v>-1.177856301531188E-3</v>
      </c>
      <c r="Z13" s="25">
        <f>((U13-K13)/K13)</f>
        <v>2.5933609958506224E-4</v>
      </c>
      <c r="AA13" s="18">
        <f>V13-L13</f>
        <v>-2.69E-2</v>
      </c>
      <c r="AB13" s="19">
        <f>W13-M13</f>
        <v>-8.0000000000002292E-4</v>
      </c>
      <c r="AD13" s="236"/>
    </row>
    <row r="14" spans="1:31">
      <c r="A14" s="205">
        <v>9</v>
      </c>
      <c r="B14" s="180" t="s">
        <v>38</v>
      </c>
      <c r="C14" s="154" t="s">
        <v>39</v>
      </c>
      <c r="D14" s="11" t="s">
        <v>23</v>
      </c>
      <c r="E14" s="29">
        <v>6514301602.1599998</v>
      </c>
      <c r="F14" s="13">
        <f t="shared" si="0"/>
        <v>2.7266209660137306E-2</v>
      </c>
      <c r="G14" s="11" t="s">
        <v>23</v>
      </c>
      <c r="H14" s="175">
        <v>588.98</v>
      </c>
      <c r="I14" s="11" t="s">
        <v>23</v>
      </c>
      <c r="J14" s="175">
        <v>596.91</v>
      </c>
      <c r="K14" s="16">
        <v>2337</v>
      </c>
      <c r="L14" s="17">
        <v>-2.7000000000000001E-3</v>
      </c>
      <c r="M14" s="17">
        <v>0.29920000000000002</v>
      </c>
      <c r="N14" s="11" t="s">
        <v>23</v>
      </c>
      <c r="O14" s="29">
        <v>6472769194.7700005</v>
      </c>
      <c r="P14" s="22">
        <f t="shared" si="1"/>
        <v>2.7334420602578437E-2</v>
      </c>
      <c r="Q14" s="11" t="s">
        <v>23</v>
      </c>
      <c r="R14" s="21">
        <v>588.6</v>
      </c>
      <c r="S14" s="11" t="s">
        <v>23</v>
      </c>
      <c r="T14" s="21">
        <v>596.55999999999995</v>
      </c>
      <c r="U14" s="16">
        <v>2340</v>
      </c>
      <c r="V14" s="17">
        <v>-5.9999999999999995E-4</v>
      </c>
      <c r="W14" s="17">
        <v>0.2984</v>
      </c>
      <c r="X14" s="25">
        <f t="shared" si="2"/>
        <v>-6.3755733041632821E-3</v>
      </c>
      <c r="Y14" s="25">
        <f t="shared" si="3"/>
        <v>-5.8635305154884783E-4</v>
      </c>
      <c r="Z14" s="25">
        <f t="shared" si="4"/>
        <v>1.2836970474967907E-3</v>
      </c>
      <c r="AA14" s="18">
        <f t="shared" si="5"/>
        <v>2.1000000000000003E-3</v>
      </c>
      <c r="AB14" s="19">
        <f t="shared" si="6"/>
        <v>-8.0000000000002292E-4</v>
      </c>
      <c r="AC14" s="28"/>
    </row>
    <row r="15" spans="1:31" ht="13.2" customHeight="1">
      <c r="A15" s="205">
        <v>10</v>
      </c>
      <c r="B15" s="180" t="s">
        <v>40</v>
      </c>
      <c r="C15" s="10" t="s">
        <v>41</v>
      </c>
      <c r="D15" s="11" t="s">
        <v>23</v>
      </c>
      <c r="E15" s="159">
        <v>625772311.64999998</v>
      </c>
      <c r="F15" s="13">
        <f t="shared" si="0"/>
        <v>2.6192276764250753E-3</v>
      </c>
      <c r="G15" s="11" t="s">
        <v>23</v>
      </c>
      <c r="H15" s="175">
        <v>304.52</v>
      </c>
      <c r="I15" s="11" t="s">
        <v>23</v>
      </c>
      <c r="J15" s="175">
        <v>312.35000000000002</v>
      </c>
      <c r="K15" s="163">
        <v>2472</v>
      </c>
      <c r="L15" s="158">
        <v>-0.1011</v>
      </c>
      <c r="M15" s="158">
        <v>0.20499999999999999</v>
      </c>
      <c r="N15" s="11" t="s">
        <v>23</v>
      </c>
      <c r="O15" s="159">
        <v>596835193.89999998</v>
      </c>
      <c r="P15" s="22">
        <f t="shared" si="1"/>
        <v>2.5204273054670154E-3</v>
      </c>
      <c r="Q15" s="11" t="s">
        <v>23</v>
      </c>
      <c r="R15" s="21">
        <v>297.39</v>
      </c>
      <c r="S15" s="11" t="s">
        <v>23</v>
      </c>
      <c r="T15" s="21">
        <v>304.89</v>
      </c>
      <c r="U15" s="23">
        <v>2472</v>
      </c>
      <c r="V15" s="47">
        <v>-2.3400000000000001E-2</v>
      </c>
      <c r="W15" s="47">
        <v>0.1769</v>
      </c>
      <c r="X15" s="25">
        <f t="shared" si="2"/>
        <v>-4.6242246918372427E-2</v>
      </c>
      <c r="Y15" s="25">
        <f t="shared" si="3"/>
        <v>-2.3883464062750236E-2</v>
      </c>
      <c r="Z15" s="25">
        <f t="shared" si="4"/>
        <v>0</v>
      </c>
      <c r="AA15" s="18">
        <f t="shared" si="5"/>
        <v>7.7699999999999991E-2</v>
      </c>
      <c r="AB15" s="19">
        <f t="shared" si="6"/>
        <v>-2.8099999999999986E-2</v>
      </c>
    </row>
    <row r="16" spans="1:31">
      <c r="A16" s="205">
        <v>11</v>
      </c>
      <c r="B16" s="180" t="s">
        <v>42</v>
      </c>
      <c r="C16" s="154" t="s">
        <v>43</v>
      </c>
      <c r="D16" s="11" t="s">
        <v>23</v>
      </c>
      <c r="E16" s="69">
        <v>204744566.79710001</v>
      </c>
      <c r="F16" s="13">
        <f t="shared" si="0"/>
        <v>8.5697725189951988E-4</v>
      </c>
      <c r="G16" s="11" t="s">
        <v>23</v>
      </c>
      <c r="H16" s="175">
        <v>507.7423</v>
      </c>
      <c r="I16" s="11" t="s">
        <v>23</v>
      </c>
      <c r="J16" s="175">
        <v>524.22730000000001</v>
      </c>
      <c r="K16" s="163">
        <v>86</v>
      </c>
      <c r="L16" s="158">
        <v>-7.1999999999999998E-3</v>
      </c>
      <c r="M16" s="158">
        <v>0.60250000000000004</v>
      </c>
      <c r="N16" s="11" t="s">
        <v>23</v>
      </c>
      <c r="O16" s="69">
        <v>214721686.05989999</v>
      </c>
      <c r="P16" s="22">
        <f t="shared" si="1"/>
        <v>9.0676690341415234E-4</v>
      </c>
      <c r="Q16" s="11" t="s">
        <v>23</v>
      </c>
      <c r="R16" s="21">
        <v>505.12470000000002</v>
      </c>
      <c r="S16" s="11" t="s">
        <v>23</v>
      </c>
      <c r="T16" s="21">
        <v>520.42510000000004</v>
      </c>
      <c r="U16" s="23">
        <v>86</v>
      </c>
      <c r="V16" s="47">
        <v>-6.3E-3</v>
      </c>
      <c r="W16" s="47">
        <v>0.59240000000000004</v>
      </c>
      <c r="X16" s="25">
        <f t="shared" si="2"/>
        <v>4.8729592286017594E-2</v>
      </c>
      <c r="Y16" s="25">
        <f t="shared" si="3"/>
        <v>-7.2529606909063505E-3</v>
      </c>
      <c r="Z16" s="25">
        <f t="shared" si="4"/>
        <v>0</v>
      </c>
      <c r="AA16" s="18">
        <f t="shared" si="5"/>
        <v>8.9999999999999976E-4</v>
      </c>
      <c r="AB16" s="19">
        <f t="shared" si="6"/>
        <v>-1.0099999999999998E-2</v>
      </c>
      <c r="AD16" s="236"/>
    </row>
    <row r="17" spans="1:31" ht="14.25" customHeight="1">
      <c r="A17" s="205">
        <v>12</v>
      </c>
      <c r="B17" s="180" t="s">
        <v>44</v>
      </c>
      <c r="C17" s="10" t="s">
        <v>45</v>
      </c>
      <c r="D17" s="11" t="s">
        <v>23</v>
      </c>
      <c r="E17" s="69">
        <v>19924972133.32</v>
      </c>
      <c r="F17" s="13">
        <f t="shared" si="0"/>
        <v>8.339780698507375E-2</v>
      </c>
      <c r="G17" s="11" t="s">
        <v>23</v>
      </c>
      <c r="H17" s="175">
        <v>5.5838489999999998</v>
      </c>
      <c r="I17" s="11" t="s">
        <v>23</v>
      </c>
      <c r="J17" s="175">
        <v>5.6932159999999996</v>
      </c>
      <c r="K17" s="163">
        <v>23765</v>
      </c>
      <c r="L17" s="158">
        <v>3.8822384087029427E-3</v>
      </c>
      <c r="M17" s="158">
        <v>0.40354913484842303</v>
      </c>
      <c r="N17" s="11" t="s">
        <v>23</v>
      </c>
      <c r="O17" s="30">
        <v>19641756399.400002</v>
      </c>
      <c r="P17" s="22">
        <f t="shared" si="1"/>
        <v>8.2946883264182883E-2</v>
      </c>
      <c r="Q17" s="11" t="s">
        <v>23</v>
      </c>
      <c r="R17" s="21">
        <v>5.5838489999999998</v>
      </c>
      <c r="S17" s="11" t="s">
        <v>23</v>
      </c>
      <c r="T17" s="21">
        <v>5.6932159999999996</v>
      </c>
      <c r="U17" s="23">
        <v>23992</v>
      </c>
      <c r="V17" s="47">
        <v>-1.589906890390469E-2</v>
      </c>
      <c r="W17" s="24">
        <v>0.38123401044345218</v>
      </c>
      <c r="X17" s="25">
        <f t="shared" si="2"/>
        <v>-1.4214109411294184E-2</v>
      </c>
      <c r="Y17" s="25">
        <f t="shared" si="3"/>
        <v>0</v>
      </c>
      <c r="Z17" s="25">
        <f t="shared" si="4"/>
        <v>9.551861981906164E-3</v>
      </c>
      <c r="AA17" s="18">
        <f t="shared" si="5"/>
        <v>-1.9781307312607632E-2</v>
      </c>
      <c r="AB17" s="19">
        <f t="shared" si="6"/>
        <v>-2.2315124404970854E-2</v>
      </c>
    </row>
    <row r="18" spans="1:31" ht="14.25" customHeight="1">
      <c r="A18" s="205">
        <v>13</v>
      </c>
      <c r="B18" s="180" t="s">
        <v>46</v>
      </c>
      <c r="C18" s="10" t="s">
        <v>47</v>
      </c>
      <c r="D18" s="11" t="s">
        <v>23</v>
      </c>
      <c r="E18" s="159">
        <v>563953164.51999998</v>
      </c>
      <c r="F18" s="13">
        <f t="shared" si="0"/>
        <v>2.3604779393698312E-3</v>
      </c>
      <c r="G18" s="11" t="s">
        <v>23</v>
      </c>
      <c r="H18" s="175">
        <v>45.07</v>
      </c>
      <c r="I18" s="11" t="s">
        <v>23</v>
      </c>
      <c r="J18" s="175">
        <v>45.42</v>
      </c>
      <c r="K18" s="163">
        <v>427</v>
      </c>
      <c r="L18" s="158">
        <v>0</v>
      </c>
      <c r="M18" s="158">
        <v>0.67989999999999995</v>
      </c>
      <c r="N18" s="11" t="s">
        <v>23</v>
      </c>
      <c r="O18" s="159">
        <v>567884490.66999996</v>
      </c>
      <c r="P18" s="22">
        <f t="shared" si="1"/>
        <v>2.3981688601220682E-3</v>
      </c>
      <c r="Q18" s="11" t="s">
        <v>23</v>
      </c>
      <c r="R18" s="21">
        <v>44.84</v>
      </c>
      <c r="S18" s="11" t="s">
        <v>23</v>
      </c>
      <c r="T18" s="21">
        <v>45.19</v>
      </c>
      <c r="U18" s="163">
        <v>430</v>
      </c>
      <c r="V18" s="47">
        <v>-0.01</v>
      </c>
      <c r="W18" s="47">
        <v>0.68</v>
      </c>
      <c r="X18" s="25">
        <f t="shared" ref="X18" si="12">((O18-E18)/E18)</f>
        <v>6.9710153206535572E-3</v>
      </c>
      <c r="Y18" s="25">
        <f t="shared" ref="Y18" si="13">((T18-J18)/J18)</f>
        <v>-5.0638485248789954E-3</v>
      </c>
      <c r="Z18" s="25">
        <f t="shared" ref="Z18" si="14">((U18-K18)/K18)</f>
        <v>7.0257611241217799E-3</v>
      </c>
      <c r="AA18" s="18">
        <f t="shared" ref="AA18" si="15">V18-L18</f>
        <v>-0.01</v>
      </c>
      <c r="AB18" s="19">
        <f t="shared" ref="AB18" si="16">W18-M18</f>
        <v>1.0000000000010001E-4</v>
      </c>
      <c r="AD18" s="236"/>
      <c r="AE18" s="235"/>
    </row>
    <row r="19" spans="1:31">
      <c r="A19" s="205">
        <v>14</v>
      </c>
      <c r="B19" s="180" t="s">
        <v>48</v>
      </c>
      <c r="C19" s="10" t="s">
        <v>49</v>
      </c>
      <c r="D19" s="11" t="s">
        <v>23</v>
      </c>
      <c r="E19" s="21">
        <v>8691879129.9400005</v>
      </c>
      <c r="F19" s="13">
        <f t="shared" si="0"/>
        <v>3.6380661070241765E-2</v>
      </c>
      <c r="G19" s="11" t="s">
        <v>23</v>
      </c>
      <c r="H19" s="175">
        <v>46.975499329999998</v>
      </c>
      <c r="I19" s="11" t="s">
        <v>23</v>
      </c>
      <c r="J19" s="175">
        <v>47.246592630000002</v>
      </c>
      <c r="K19" s="163">
        <v>2401</v>
      </c>
      <c r="L19" s="158">
        <v>-1.3299999999999999E-2</v>
      </c>
      <c r="M19" s="158">
        <v>0.52100000000000002</v>
      </c>
      <c r="N19" s="11" t="s">
        <v>23</v>
      </c>
      <c r="O19" s="21">
        <v>8717923917.9799995</v>
      </c>
      <c r="P19" s="22">
        <f t="shared" si="1"/>
        <v>3.6815679963977367E-2</v>
      </c>
      <c r="Q19" s="11" t="s">
        <v>23</v>
      </c>
      <c r="R19" s="21">
        <v>46.961599999999997</v>
      </c>
      <c r="S19" s="11" t="s">
        <v>23</v>
      </c>
      <c r="T19" s="21">
        <v>47.43</v>
      </c>
      <c r="U19" s="23">
        <v>2398</v>
      </c>
      <c r="V19" s="24">
        <v>-2.9999999999999997E-4</v>
      </c>
      <c r="W19" s="24">
        <v>0.45</v>
      </c>
      <c r="X19" s="25">
        <f t="shared" si="2"/>
        <v>2.9964507847658937E-3</v>
      </c>
      <c r="Y19" s="25">
        <f t="shared" si="3"/>
        <v>3.8819173995531713E-3</v>
      </c>
      <c r="Z19" s="25">
        <f t="shared" si="4"/>
        <v>-1.2494793835901709E-3</v>
      </c>
      <c r="AA19" s="18">
        <f t="shared" si="5"/>
        <v>1.2999999999999999E-2</v>
      </c>
      <c r="AB19" s="19">
        <f t="shared" si="6"/>
        <v>-7.1000000000000008E-2</v>
      </c>
      <c r="AD19" s="236"/>
      <c r="AE19" s="235"/>
    </row>
    <row r="20" spans="1:31">
      <c r="A20" s="205">
        <v>15</v>
      </c>
      <c r="B20" s="180" t="s">
        <v>50</v>
      </c>
      <c r="C20" s="10" t="s">
        <v>51</v>
      </c>
      <c r="D20" s="11" t="s">
        <v>23</v>
      </c>
      <c r="E20" s="21">
        <v>403905038.13</v>
      </c>
      <c r="F20" s="13">
        <f t="shared" si="0"/>
        <v>1.690581757649458E-3</v>
      </c>
      <c r="G20" s="11" t="s">
        <v>23</v>
      </c>
      <c r="H20" s="175">
        <v>2.83</v>
      </c>
      <c r="I20" s="11" t="s">
        <v>23</v>
      </c>
      <c r="J20" s="175">
        <v>2.86</v>
      </c>
      <c r="K20" s="163">
        <v>55</v>
      </c>
      <c r="L20" s="158">
        <v>-3.5316834010544751E-3</v>
      </c>
      <c r="M20" s="158">
        <v>0.52073664466401537</v>
      </c>
      <c r="N20" s="11" t="s">
        <v>23</v>
      </c>
      <c r="O20" s="21">
        <v>402311210.42000002</v>
      </c>
      <c r="P20" s="22">
        <f t="shared" si="1"/>
        <v>1.6989550388477085E-3</v>
      </c>
      <c r="Q20" s="11" t="s">
        <v>23</v>
      </c>
      <c r="R20" s="21">
        <v>2.9556</v>
      </c>
      <c r="S20" s="11" t="s">
        <v>23</v>
      </c>
      <c r="T20" s="21">
        <v>2.972896</v>
      </c>
      <c r="U20" s="23">
        <v>54</v>
      </c>
      <c r="V20" s="24">
        <v>1.6000000000000001E-4</v>
      </c>
      <c r="W20" s="24">
        <v>0.38900000000000001</v>
      </c>
      <c r="X20" s="25">
        <f t="shared" si="2"/>
        <v>-3.9460456283959312E-3</v>
      </c>
      <c r="Y20" s="25">
        <f t="shared" si="3"/>
        <v>3.9474125874125916E-2</v>
      </c>
      <c r="Z20" s="25">
        <f t="shared" si="4"/>
        <v>-1.8181818181818181E-2</v>
      </c>
      <c r="AA20" s="18">
        <f t="shared" si="5"/>
        <v>3.6916834010544751E-3</v>
      </c>
      <c r="AB20" s="19">
        <f t="shared" si="6"/>
        <v>-0.13173664466401536</v>
      </c>
      <c r="AD20" s="236"/>
      <c r="AE20" s="235"/>
    </row>
    <row r="21" spans="1:31">
      <c r="A21" s="205">
        <v>16</v>
      </c>
      <c r="B21" s="180" t="s">
        <v>52</v>
      </c>
      <c r="C21" s="10" t="s">
        <v>53</v>
      </c>
      <c r="D21" s="11" t="s">
        <v>23</v>
      </c>
      <c r="E21" s="33">
        <v>23066816567.75</v>
      </c>
      <c r="F21" s="13">
        <f t="shared" si="0"/>
        <v>9.6548286391845289E-2</v>
      </c>
      <c r="G21" s="11" t="s">
        <v>23</v>
      </c>
      <c r="H21" s="175">
        <v>73.565899999999999</v>
      </c>
      <c r="I21" s="11" t="s">
        <v>23</v>
      </c>
      <c r="J21" s="175">
        <v>73.639300000000006</v>
      </c>
      <c r="K21" s="163">
        <v>24037</v>
      </c>
      <c r="L21" s="158">
        <v>-1.46E-2</v>
      </c>
      <c r="M21" s="158">
        <v>0.61729999999999996</v>
      </c>
      <c r="N21" s="11" t="s">
        <v>23</v>
      </c>
      <c r="O21" s="33">
        <v>22613055683.66</v>
      </c>
      <c r="P21" s="22">
        <f t="shared" si="1"/>
        <v>9.5494641716272879E-2</v>
      </c>
      <c r="Q21" s="11" t="s">
        <v>23</v>
      </c>
      <c r="R21" s="21">
        <v>72.058400000000006</v>
      </c>
      <c r="S21" s="11" t="s">
        <v>23</v>
      </c>
      <c r="T21" s="21">
        <v>72.159899999999993</v>
      </c>
      <c r="U21" s="23">
        <v>24178</v>
      </c>
      <c r="V21" s="24">
        <v>-3.3099999999999997E-2</v>
      </c>
      <c r="W21" s="24">
        <v>0.51200000000000001</v>
      </c>
      <c r="X21" s="25">
        <f t="shared" si="2"/>
        <v>-1.9671586790368328E-2</v>
      </c>
      <c r="Y21" s="25">
        <f t="shared" si="3"/>
        <v>-2.0089816171528142E-2</v>
      </c>
      <c r="Z21" s="25">
        <f t="shared" si="4"/>
        <v>5.8659566501643298E-3</v>
      </c>
      <c r="AA21" s="18">
        <f t="shared" si="5"/>
        <v>-1.8499999999999996E-2</v>
      </c>
      <c r="AB21" s="19">
        <f t="shared" si="6"/>
        <v>-0.10529999999999995</v>
      </c>
      <c r="AD21" s="236"/>
      <c r="AE21" s="235"/>
    </row>
    <row r="22" spans="1:31">
      <c r="A22" s="205">
        <v>17</v>
      </c>
      <c r="B22" s="180" t="s">
        <v>334</v>
      </c>
      <c r="C22" s="10" t="s">
        <v>121</v>
      </c>
      <c r="D22" s="11" t="s">
        <v>23</v>
      </c>
      <c r="E22" s="33">
        <v>116374658.50277373</v>
      </c>
      <c r="F22" s="13">
        <f t="shared" si="0"/>
        <v>4.8709685729186685E-4</v>
      </c>
      <c r="G22" s="11" t="s">
        <v>23</v>
      </c>
      <c r="H22" s="175">
        <v>1.0615590543495153</v>
      </c>
      <c r="I22" s="11" t="s">
        <v>23</v>
      </c>
      <c r="J22" s="175">
        <v>1.0655590543495153</v>
      </c>
      <c r="K22" s="163">
        <v>228</v>
      </c>
      <c r="L22" s="158">
        <v>5.1000000000000004E-3</v>
      </c>
      <c r="M22" s="158">
        <v>6.2399999999999997E-2</v>
      </c>
      <c r="N22" s="11" t="s">
        <v>23</v>
      </c>
      <c r="O22" s="33">
        <v>115447056.43094894</v>
      </c>
      <c r="P22" s="22">
        <f t="shared" si="1"/>
        <v>4.8753142632722876E-4</v>
      </c>
      <c r="Q22" s="11" t="s">
        <v>23</v>
      </c>
      <c r="R22" s="21">
        <v>1.0501565617713537</v>
      </c>
      <c r="S22" s="11" t="s">
        <v>23</v>
      </c>
      <c r="T22" s="21">
        <v>1.0541565617713538</v>
      </c>
      <c r="U22" s="23">
        <v>233</v>
      </c>
      <c r="V22" s="47">
        <v>-1.14E-2</v>
      </c>
      <c r="W22" s="47">
        <v>5.0999999999999997E-2</v>
      </c>
      <c r="X22" s="25">
        <f t="shared" ref="X22:X23" si="17">((O22-E22)/E22)</f>
        <v>-7.9708252961505372E-3</v>
      </c>
      <c r="Y22" s="25">
        <f t="shared" ref="Y22:Y23" si="18">((T22-J22)/J22)</f>
        <v>-1.0700948513005982E-2</v>
      </c>
      <c r="Z22" s="25">
        <f t="shared" ref="Z22:Z23" si="19">((U22-K22)/K22)</f>
        <v>2.1929824561403508E-2</v>
      </c>
      <c r="AA22" s="18">
        <f t="shared" ref="AA22:AA23" si="20">V22-L22</f>
        <v>-1.6500000000000001E-2</v>
      </c>
      <c r="AB22" s="19">
        <f t="shared" ref="AB22:AB23" si="21">W22-M22</f>
        <v>-1.14E-2</v>
      </c>
    </row>
    <row r="23" spans="1:31" ht="12.75" customHeight="1">
      <c r="A23" s="205">
        <v>18</v>
      </c>
      <c r="B23" s="180" t="s">
        <v>54</v>
      </c>
      <c r="C23" s="10" t="s">
        <v>55</v>
      </c>
      <c r="D23" s="11" t="s">
        <v>23</v>
      </c>
      <c r="E23" s="21">
        <v>4358817360.8800001</v>
      </c>
      <c r="F23" s="13">
        <f t="shared" si="0"/>
        <v>1.8244231736613624E-2</v>
      </c>
      <c r="G23" s="11" t="s">
        <v>23</v>
      </c>
      <c r="H23" s="175">
        <v>17572.86</v>
      </c>
      <c r="I23" s="11" t="s">
        <v>23</v>
      </c>
      <c r="J23" s="175">
        <v>17774.599999999999</v>
      </c>
      <c r="K23" s="163">
        <v>91</v>
      </c>
      <c r="L23" s="158">
        <v>-3.7234397341407198E-3</v>
      </c>
      <c r="M23" s="158">
        <v>0.38201773687656199</v>
      </c>
      <c r="N23" s="11" t="s">
        <v>23</v>
      </c>
      <c r="O23" s="21">
        <v>4278535284.3699999</v>
      </c>
      <c r="P23" s="22">
        <f t="shared" si="1"/>
        <v>1.8068199175159651E-2</v>
      </c>
      <c r="Q23" s="11" t="s">
        <v>23</v>
      </c>
      <c r="R23" s="175">
        <v>17337.29</v>
      </c>
      <c r="S23" s="11" t="s">
        <v>23</v>
      </c>
      <c r="T23" s="21">
        <v>17533.54</v>
      </c>
      <c r="U23" s="23">
        <v>91</v>
      </c>
      <c r="V23" s="47">
        <v>-1.3599999999999999E-2</v>
      </c>
      <c r="W23" s="47">
        <v>0.36330000000000001</v>
      </c>
      <c r="X23" s="25">
        <f t="shared" si="17"/>
        <v>-1.8418316222772891E-2</v>
      </c>
      <c r="Y23" s="25">
        <f t="shared" si="18"/>
        <v>-1.3562049216297284E-2</v>
      </c>
      <c r="Z23" s="25">
        <f t="shared" si="19"/>
        <v>0</v>
      </c>
      <c r="AA23" s="18">
        <f t="shared" si="20"/>
        <v>-9.8765602658592785E-3</v>
      </c>
      <c r="AB23" s="19">
        <f t="shared" si="21"/>
        <v>-1.8717736876561974E-2</v>
      </c>
    </row>
    <row r="24" spans="1:31">
      <c r="A24" s="205">
        <v>19</v>
      </c>
      <c r="B24" s="180" t="s">
        <v>56</v>
      </c>
      <c r="C24" s="10" t="s">
        <v>55</v>
      </c>
      <c r="D24" s="11" t="s">
        <v>23</v>
      </c>
      <c r="E24" s="21">
        <v>66527156851.940002</v>
      </c>
      <c r="F24" s="13">
        <f t="shared" si="0"/>
        <v>0.27845554559776176</v>
      </c>
      <c r="G24" s="11" t="s">
        <v>23</v>
      </c>
      <c r="H24" s="175">
        <v>61291.99</v>
      </c>
      <c r="I24" s="11" t="s">
        <v>23</v>
      </c>
      <c r="J24" s="175">
        <v>62095.62</v>
      </c>
      <c r="K24" s="163">
        <v>36703</v>
      </c>
      <c r="L24" s="158">
        <v>-4.6627067293874801E-3</v>
      </c>
      <c r="M24" s="158">
        <v>0.434811963987145</v>
      </c>
      <c r="N24" s="11" t="s">
        <v>23</v>
      </c>
      <c r="O24" s="21">
        <v>65737105542</v>
      </c>
      <c r="P24" s="22">
        <f t="shared" si="1"/>
        <v>0.27760694658060758</v>
      </c>
      <c r="Q24" s="11" t="s">
        <v>23</v>
      </c>
      <c r="R24" s="21">
        <v>60506</v>
      </c>
      <c r="S24" s="11" t="s">
        <v>23</v>
      </c>
      <c r="T24" s="21">
        <v>61298.3</v>
      </c>
      <c r="U24" s="23">
        <v>36834</v>
      </c>
      <c r="V24" s="47">
        <v>-1.2800000000000001E-2</v>
      </c>
      <c r="W24" s="47">
        <v>0.41639999999999999</v>
      </c>
      <c r="X24" s="25">
        <f t="shared" si="2"/>
        <v>-1.1875621134663951E-2</v>
      </c>
      <c r="Y24" s="25">
        <f t="shared" si="3"/>
        <v>-1.2840197102468736E-2</v>
      </c>
      <c r="Z24" s="25">
        <f t="shared" si="4"/>
        <v>3.5691905293845192E-3</v>
      </c>
      <c r="AA24" s="18">
        <f t="shared" si="5"/>
        <v>-8.1372932706125205E-3</v>
      </c>
      <c r="AB24" s="19">
        <f t="shared" si="6"/>
        <v>-1.8411963987145008E-2</v>
      </c>
    </row>
    <row r="25" spans="1:31">
      <c r="A25" s="205">
        <v>20</v>
      </c>
      <c r="B25" s="154" t="s">
        <v>57</v>
      </c>
      <c r="C25" s="10" t="s">
        <v>58</v>
      </c>
      <c r="D25" s="11" t="s">
        <v>23</v>
      </c>
      <c r="E25" s="21">
        <v>15576731085.309999</v>
      </c>
      <c r="F25" s="13">
        <f t="shared" si="0"/>
        <v>6.5197843380603263E-2</v>
      </c>
      <c r="G25" s="11" t="s">
        <v>23</v>
      </c>
      <c r="H25" s="175">
        <v>2.52</v>
      </c>
      <c r="I25" s="11" t="s">
        <v>23</v>
      </c>
      <c r="J25" s="208">
        <v>2.5499999999999998</v>
      </c>
      <c r="K25" s="163">
        <v>11848</v>
      </c>
      <c r="L25" s="158">
        <v>2.3300000000000001E-2</v>
      </c>
      <c r="M25" s="158">
        <v>0.50360000000000005</v>
      </c>
      <c r="N25" s="11" t="s">
        <v>23</v>
      </c>
      <c r="O25" s="21">
        <v>15496601072.49</v>
      </c>
      <c r="P25" s="22">
        <f t="shared" si="1"/>
        <v>6.5441945924484851E-2</v>
      </c>
      <c r="Q25" s="11" t="s">
        <v>23</v>
      </c>
      <c r="R25" s="21">
        <v>2.5090300000000001</v>
      </c>
      <c r="S25" s="11" t="s">
        <v>23</v>
      </c>
      <c r="T25" s="34">
        <v>2.5355599999999998</v>
      </c>
      <c r="U25" s="23">
        <v>11976</v>
      </c>
      <c r="V25" s="47">
        <v>2.3300000000000001E-2</v>
      </c>
      <c r="W25" s="47">
        <v>0.498</v>
      </c>
      <c r="X25" s="25">
        <f t="shared" ref="X25:X26" si="22">((O25-E25)/E25)</f>
        <v>-5.1442123755714173E-3</v>
      </c>
      <c r="Y25" s="25">
        <f t="shared" ref="Y25:Y26" si="23">((T25-J25)/J25)</f>
        <v>-5.6627450980392194E-3</v>
      </c>
      <c r="Z25" s="25">
        <f t="shared" ref="Z25:Z26" si="24">((U25-K25)/K25)</f>
        <v>1.0803511141120865E-2</v>
      </c>
      <c r="AA25" s="18">
        <f t="shared" ref="AA25:AA26" si="25">V25-L25</f>
        <v>0</v>
      </c>
      <c r="AB25" s="19">
        <f t="shared" ref="AB25:AB26" si="26">W25-M25</f>
        <v>-5.6000000000000494E-3</v>
      </c>
    </row>
    <row r="26" spans="1:31">
      <c r="A26" s="205">
        <v>21</v>
      </c>
      <c r="B26" s="180" t="s">
        <v>59</v>
      </c>
      <c r="C26" s="10" t="s">
        <v>60</v>
      </c>
      <c r="D26" s="11" t="s">
        <v>23</v>
      </c>
      <c r="E26" s="21">
        <v>11976074622.91</v>
      </c>
      <c r="F26" s="13">
        <f t="shared" si="0"/>
        <v>5.0126963950431716E-2</v>
      </c>
      <c r="G26" s="11" t="s">
        <v>23</v>
      </c>
      <c r="H26" s="175">
        <v>2.0299999999999998</v>
      </c>
      <c r="I26" s="11" t="s">
        <v>23</v>
      </c>
      <c r="J26" s="208">
        <v>2.06</v>
      </c>
      <c r="K26" s="163">
        <v>8073</v>
      </c>
      <c r="L26" s="158">
        <v>3.9061999999999999E-2</v>
      </c>
      <c r="M26" s="158">
        <v>1.0010060000000001</v>
      </c>
      <c r="N26" s="11" t="s">
        <v>23</v>
      </c>
      <c r="O26" s="21">
        <v>12082792108.93</v>
      </c>
      <c r="P26" s="22">
        <f t="shared" si="1"/>
        <v>5.1025474819320238E-2</v>
      </c>
      <c r="Q26" s="11" t="s">
        <v>23</v>
      </c>
      <c r="R26" s="21">
        <v>2.02</v>
      </c>
      <c r="S26" s="11" t="s">
        <v>23</v>
      </c>
      <c r="T26" s="34">
        <v>2.04</v>
      </c>
      <c r="U26" s="23">
        <v>8217</v>
      </c>
      <c r="V26" s="24">
        <v>-6.77E-3</v>
      </c>
      <c r="W26" s="24">
        <v>0.98736599999999997</v>
      </c>
      <c r="X26" s="25">
        <f t="shared" si="22"/>
        <v>8.9108902023582893E-3</v>
      </c>
      <c r="Y26" s="25">
        <f t="shared" si="23"/>
        <v>-9.7087378640776777E-3</v>
      </c>
      <c r="Z26" s="25">
        <f t="shared" si="24"/>
        <v>1.7837235228539576E-2</v>
      </c>
      <c r="AA26" s="18">
        <f t="shared" si="25"/>
        <v>-4.5831999999999998E-2</v>
      </c>
      <c r="AB26" s="19">
        <f t="shared" si="26"/>
        <v>-1.3640000000000096E-2</v>
      </c>
    </row>
    <row r="27" spans="1:31">
      <c r="A27" s="205">
        <v>22</v>
      </c>
      <c r="B27" s="154" t="s">
        <v>61</v>
      </c>
      <c r="C27" s="10" t="s">
        <v>62</v>
      </c>
      <c r="D27" s="11" t="s">
        <v>23</v>
      </c>
      <c r="E27" s="21">
        <v>24505377503.799999</v>
      </c>
      <c r="F27" s="13">
        <f t="shared" si="0"/>
        <v>0.10256951575559117</v>
      </c>
      <c r="G27" s="11" t="s">
        <v>23</v>
      </c>
      <c r="H27" s="175">
        <v>360.11</v>
      </c>
      <c r="I27" s="11" t="s">
        <v>23</v>
      </c>
      <c r="J27" s="208">
        <v>366.23</v>
      </c>
      <c r="K27" s="163">
        <v>224</v>
      </c>
      <c r="L27" s="158">
        <v>-1.8499999999999999E-2</v>
      </c>
      <c r="M27" s="158">
        <v>0.70499999999999996</v>
      </c>
      <c r="N27" s="11" t="s">
        <v>23</v>
      </c>
      <c r="O27" s="21">
        <v>24394351817.939999</v>
      </c>
      <c r="P27" s="22">
        <f t="shared" si="1"/>
        <v>0.10301703225531739</v>
      </c>
      <c r="Q27" s="11" t="s">
        <v>23</v>
      </c>
      <c r="R27" s="21">
        <v>357.07</v>
      </c>
      <c r="S27" s="11" t="s">
        <v>23</v>
      </c>
      <c r="T27" s="34">
        <v>363.1</v>
      </c>
      <c r="U27" s="23">
        <v>228</v>
      </c>
      <c r="V27" s="24">
        <v>-8.5000000000000006E-3</v>
      </c>
      <c r="W27" s="24">
        <v>0.6905</v>
      </c>
      <c r="X27" s="25">
        <f t="shared" si="2"/>
        <v>-4.5306662116420806E-3</v>
      </c>
      <c r="Y27" s="25">
        <f t="shared" si="3"/>
        <v>-8.5465417906779757E-3</v>
      </c>
      <c r="Z27" s="25">
        <f t="shared" si="4"/>
        <v>1.7857142857142856E-2</v>
      </c>
      <c r="AA27" s="18">
        <f t="shared" si="5"/>
        <v>9.9999999999999985E-3</v>
      </c>
      <c r="AB27" s="19">
        <f t="shared" si="6"/>
        <v>-1.4499999999999957E-2</v>
      </c>
    </row>
    <row r="28" spans="1:31">
      <c r="B28" s="35"/>
      <c r="C28" s="36" t="s">
        <v>63</v>
      </c>
      <c r="D28" s="37" t="s">
        <v>23</v>
      </c>
      <c r="E28" s="38">
        <f>SUM(E6:E27)</f>
        <v>238914821068.20987</v>
      </c>
      <c r="F28" s="39">
        <f>(E28/E272)</f>
        <v>2.389096082984566E-2</v>
      </c>
      <c r="G28" s="11"/>
      <c r="H28" s="40"/>
      <c r="I28" s="40"/>
      <c r="J28" s="41"/>
      <c r="K28" s="42">
        <f>SUM(K6:K27)</f>
        <v>140415</v>
      </c>
      <c r="L28" s="43"/>
      <c r="M28" s="23">
        <v>0</v>
      </c>
      <c r="N28" s="11" t="s">
        <v>23</v>
      </c>
      <c r="O28" s="38">
        <f>SUM(O6:O27)</f>
        <v>236799209644.10083</v>
      </c>
      <c r="P28" s="39">
        <f>(O28/O272)</f>
        <v>2.3377856064895636E-2</v>
      </c>
      <c r="Q28" s="44"/>
      <c r="R28" s="40"/>
      <c r="S28" s="40"/>
      <c r="T28" s="41"/>
      <c r="U28" s="42">
        <f>SUM(U6:U27)</f>
        <v>141259</v>
      </c>
      <c r="V28" s="43"/>
      <c r="W28" s="42"/>
      <c r="X28" s="25">
        <f t="shared" si="2"/>
        <v>-8.8550865729047218E-3</v>
      </c>
      <c r="Y28" s="25" t="e">
        <f t="shared" si="3"/>
        <v>#DIV/0!</v>
      </c>
      <c r="Z28" s="25">
        <f t="shared" si="4"/>
        <v>6.0107538368407935E-3</v>
      </c>
      <c r="AA28" s="18">
        <f t="shared" si="5"/>
        <v>0</v>
      </c>
      <c r="AB28" s="19">
        <f t="shared" si="6"/>
        <v>0</v>
      </c>
    </row>
    <row r="29" spans="1:31" ht="4.5" customHeight="1"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</row>
    <row r="30" spans="1:31" ht="15" customHeight="1">
      <c r="A30" s="9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</row>
    <row r="31" spans="1:31" ht="16.2" customHeight="1">
      <c r="A31" s="176">
        <v>23</v>
      </c>
      <c r="B31" s="180" t="s">
        <v>64</v>
      </c>
      <c r="C31" s="10" t="s">
        <v>22</v>
      </c>
      <c r="D31" s="11" t="s">
        <v>23</v>
      </c>
      <c r="E31" s="46">
        <v>6956379701.29</v>
      </c>
      <c r="F31" s="22">
        <f>(E31/$O$81)</f>
        <v>1.0135478448607274E-3</v>
      </c>
      <c r="G31" s="11" t="s">
        <v>23</v>
      </c>
      <c r="H31" s="208">
        <v>100</v>
      </c>
      <c r="I31" s="11" t="s">
        <v>23</v>
      </c>
      <c r="J31" s="208">
        <v>100</v>
      </c>
      <c r="K31" s="163">
        <v>924</v>
      </c>
      <c r="L31" s="158">
        <v>0.1532</v>
      </c>
      <c r="M31" s="158">
        <v>0.1532</v>
      </c>
      <c r="N31" s="11" t="s">
        <v>23</v>
      </c>
      <c r="O31" s="46">
        <v>7162528193.8100004</v>
      </c>
      <c r="P31" s="22">
        <f t="shared" ref="P31:P45" si="27">(O31/$O$81)</f>
        <v>1.0435837786778805E-3</v>
      </c>
      <c r="Q31" s="11" t="s">
        <v>23</v>
      </c>
      <c r="R31" s="34">
        <v>100</v>
      </c>
      <c r="S31" s="11" t="s">
        <v>23</v>
      </c>
      <c r="T31" s="34">
        <v>100</v>
      </c>
      <c r="U31" s="23">
        <v>925</v>
      </c>
      <c r="V31" s="47">
        <v>0.1593</v>
      </c>
      <c r="W31" s="47">
        <v>0.1593</v>
      </c>
      <c r="X31" s="25">
        <f>((O31-E31)/E31)</f>
        <v>2.9634450874176984E-2</v>
      </c>
      <c r="Y31" s="25">
        <f>((T31-J31)/J31)</f>
        <v>0</v>
      </c>
      <c r="Z31" s="25">
        <f>((U31-K31)/K31)</f>
        <v>1.0822510822510823E-3</v>
      </c>
      <c r="AA31" s="25">
        <f>V31-L31</f>
        <v>6.0999999999999943E-3</v>
      </c>
      <c r="AB31" s="48">
        <f>W31-M31</f>
        <v>6.0999999999999943E-3</v>
      </c>
    </row>
    <row r="32" spans="1:31">
      <c r="A32" s="176">
        <v>24</v>
      </c>
      <c r="B32" s="180" t="s">
        <v>65</v>
      </c>
      <c r="C32" s="10" t="s">
        <v>66</v>
      </c>
      <c r="D32" s="11" t="s">
        <v>23</v>
      </c>
      <c r="E32" s="46">
        <v>49040012268.370003</v>
      </c>
      <c r="F32" s="22">
        <f>(E32/$O$81)</f>
        <v>7.1451532091229581E-3</v>
      </c>
      <c r="G32" s="11" t="s">
        <v>23</v>
      </c>
      <c r="H32" s="208">
        <v>100</v>
      </c>
      <c r="I32" s="11" t="s">
        <v>23</v>
      </c>
      <c r="J32" s="208">
        <v>100</v>
      </c>
      <c r="K32" s="163">
        <v>5867</v>
      </c>
      <c r="L32" s="158">
        <v>0.16489999999999999</v>
      </c>
      <c r="M32" s="158">
        <v>0.16489999999999999</v>
      </c>
      <c r="N32" s="11" t="s">
        <v>23</v>
      </c>
      <c r="O32" s="46">
        <v>49185734786.330002</v>
      </c>
      <c r="P32" s="22">
        <f t="shared" si="27"/>
        <v>7.1663850495871356E-3</v>
      </c>
      <c r="Q32" s="11" t="s">
        <v>23</v>
      </c>
      <c r="R32" s="34">
        <v>100</v>
      </c>
      <c r="S32" s="11" t="s">
        <v>23</v>
      </c>
      <c r="T32" s="34">
        <v>100</v>
      </c>
      <c r="U32" s="23">
        <v>5888</v>
      </c>
      <c r="V32" s="158">
        <v>0.16589999999999999</v>
      </c>
      <c r="W32" s="47">
        <v>0.16589999999999999</v>
      </c>
      <c r="X32" s="25">
        <f t="shared" ref="X32:X81" si="28">((O32-E32)/E32)</f>
        <v>2.9715024776612404E-3</v>
      </c>
      <c r="Y32" s="25">
        <f t="shared" ref="Y32:Y81" si="29">((T32-J32)/J32)</f>
        <v>0</v>
      </c>
      <c r="Z32" s="25">
        <f t="shared" ref="Z32:Z81" si="30">((U32-K32)/K32)</f>
        <v>3.5793420828362024E-3</v>
      </c>
      <c r="AA32" s="18">
        <f t="shared" ref="AA32:AA81" si="31">V32-L32</f>
        <v>1.0000000000000009E-3</v>
      </c>
      <c r="AB32" s="19">
        <f t="shared" ref="AB32:AB81" si="32">W32-M32</f>
        <v>1.0000000000000009E-3</v>
      </c>
    </row>
    <row r="33" spans="1:28">
      <c r="A33" s="176">
        <v>25</v>
      </c>
      <c r="B33" s="180" t="s">
        <v>67</v>
      </c>
      <c r="C33" s="10" t="s">
        <v>68</v>
      </c>
      <c r="D33" s="11" t="s">
        <v>23</v>
      </c>
      <c r="E33" s="46">
        <v>4160078806</v>
      </c>
      <c r="F33" s="22">
        <f>(E33/$O$81)</f>
        <v>6.0612546889730391E-4</v>
      </c>
      <c r="G33" s="11" t="s">
        <v>23</v>
      </c>
      <c r="H33" s="208">
        <v>1</v>
      </c>
      <c r="I33" s="11" t="s">
        <v>23</v>
      </c>
      <c r="J33" s="208">
        <v>1</v>
      </c>
      <c r="K33" s="163">
        <v>335</v>
      </c>
      <c r="L33" s="158">
        <v>0.1782</v>
      </c>
      <c r="M33" s="158">
        <v>0.1782</v>
      </c>
      <c r="N33" s="11" t="s">
        <v>23</v>
      </c>
      <c r="O33" s="46">
        <v>4228476937</v>
      </c>
      <c r="P33" s="22">
        <f t="shared" si="27"/>
        <v>6.1609110925110689E-4</v>
      </c>
      <c r="Q33" s="11" t="s">
        <v>23</v>
      </c>
      <c r="R33" s="34">
        <v>1</v>
      </c>
      <c r="S33" s="11" t="s">
        <v>23</v>
      </c>
      <c r="T33" s="34">
        <v>1</v>
      </c>
      <c r="U33" s="23">
        <v>338</v>
      </c>
      <c r="V33" s="24">
        <v>0.17585000000000001</v>
      </c>
      <c r="W33" s="24">
        <v>0.17585000000000001</v>
      </c>
      <c r="X33" s="25">
        <f t="shared" ref="X33" si="33">((O33-E33)/E33)</f>
        <v>1.6441546948906524E-2</v>
      </c>
      <c r="Y33" s="25">
        <f t="shared" ref="Y33" si="34">((T33-J33)/J33)</f>
        <v>0</v>
      </c>
      <c r="Z33" s="25">
        <f t="shared" ref="Z33" si="35">((U33-K33)/K33)</f>
        <v>8.9552238805970154E-3</v>
      </c>
      <c r="AA33" s="18">
        <f t="shared" ref="AA33" si="36">V33-L33</f>
        <v>-2.349999999999991E-3</v>
      </c>
      <c r="AB33" s="19">
        <f t="shared" ref="AB33" si="37">W33-M33</f>
        <v>-2.349999999999991E-3</v>
      </c>
    </row>
    <row r="34" spans="1:28">
      <c r="A34" s="176">
        <v>26</v>
      </c>
      <c r="B34" s="180" t="s">
        <v>69</v>
      </c>
      <c r="C34" s="10" t="s">
        <v>25</v>
      </c>
      <c r="D34" s="11" t="s">
        <v>23</v>
      </c>
      <c r="E34" s="46">
        <v>5424978464.4799995</v>
      </c>
      <c r="F34" s="22">
        <f>(E34/$O$81)</f>
        <v>7.9042195325679492E-4</v>
      </c>
      <c r="G34" s="11" t="s">
        <v>23</v>
      </c>
      <c r="H34" s="208">
        <v>100</v>
      </c>
      <c r="I34" s="11" t="s">
        <v>23</v>
      </c>
      <c r="J34" s="208">
        <v>100</v>
      </c>
      <c r="K34" s="163">
        <v>3100</v>
      </c>
      <c r="L34" s="158">
        <v>0.17699999999999999</v>
      </c>
      <c r="M34" s="158">
        <v>0.17699999999999999</v>
      </c>
      <c r="N34" s="11" t="s">
        <v>23</v>
      </c>
      <c r="O34" s="46">
        <v>5070883872.9099998</v>
      </c>
      <c r="P34" s="22">
        <f t="shared" si="27"/>
        <v>7.3883020214866326E-4</v>
      </c>
      <c r="Q34" s="11" t="s">
        <v>23</v>
      </c>
      <c r="R34" s="34">
        <v>100</v>
      </c>
      <c r="S34" s="11" t="s">
        <v>23</v>
      </c>
      <c r="T34" s="34">
        <v>100</v>
      </c>
      <c r="U34" s="23">
        <v>3117</v>
      </c>
      <c r="V34" s="47">
        <v>0.1812</v>
      </c>
      <c r="W34" s="47">
        <v>0.1812</v>
      </c>
      <c r="X34" s="25">
        <f t="shared" si="28"/>
        <v>-6.52711515609566E-2</v>
      </c>
      <c r="Y34" s="25">
        <f t="shared" si="29"/>
        <v>0</v>
      </c>
      <c r="Z34" s="25">
        <f t="shared" si="30"/>
        <v>5.4838709677419353E-3</v>
      </c>
      <c r="AA34" s="18">
        <f t="shared" si="31"/>
        <v>4.2000000000000093E-3</v>
      </c>
      <c r="AB34" s="19">
        <f t="shared" si="32"/>
        <v>4.2000000000000093E-3</v>
      </c>
    </row>
    <row r="35" spans="1:28">
      <c r="A35" s="176">
        <v>27</v>
      </c>
      <c r="B35" s="180" t="s">
        <v>70</v>
      </c>
      <c r="C35" s="10" t="s">
        <v>71</v>
      </c>
      <c r="D35" s="11" t="s">
        <v>23</v>
      </c>
      <c r="E35" s="46">
        <v>2100338691.3</v>
      </c>
      <c r="F35" s="22">
        <v>0</v>
      </c>
      <c r="G35" s="11" t="s">
        <v>23</v>
      </c>
      <c r="H35" s="208">
        <v>100</v>
      </c>
      <c r="I35" s="11" t="s">
        <v>23</v>
      </c>
      <c r="J35" s="208">
        <v>100</v>
      </c>
      <c r="K35" s="163">
        <v>241</v>
      </c>
      <c r="L35" s="158">
        <v>0.18531900000000001</v>
      </c>
      <c r="M35" s="158">
        <v>0.18531900000000001</v>
      </c>
      <c r="N35" s="11" t="s">
        <v>23</v>
      </c>
      <c r="O35" s="45">
        <v>2036280112.3</v>
      </c>
      <c r="P35" s="22">
        <f t="shared" si="27"/>
        <v>2.9668698489412513E-4</v>
      </c>
      <c r="Q35" s="11" t="s">
        <v>23</v>
      </c>
      <c r="R35" s="34">
        <v>100</v>
      </c>
      <c r="S35" s="11" t="s">
        <v>23</v>
      </c>
      <c r="T35" s="34">
        <v>100</v>
      </c>
      <c r="U35" s="23">
        <v>243</v>
      </c>
      <c r="V35" s="158">
        <v>0.17577999999999999</v>
      </c>
      <c r="W35" s="158">
        <v>0.17577999999999999</v>
      </c>
      <c r="X35" s="25">
        <f t="shared" ref="X35" si="38">((O35-E35)/E35)</f>
        <v>-3.0499166284629592E-2</v>
      </c>
      <c r="Y35" s="25">
        <f t="shared" ref="Y35" si="39">((T35-J35)/J35)</f>
        <v>0</v>
      </c>
      <c r="Z35" s="25">
        <f t="shared" ref="Z35" si="40">((U35-K35)/K35)</f>
        <v>8.2987551867219917E-3</v>
      </c>
      <c r="AA35" s="18">
        <f t="shared" ref="AA35" si="41">V35-L35</f>
        <v>-9.5390000000000197E-3</v>
      </c>
      <c r="AB35" s="19">
        <f t="shared" ref="AB35" si="42">W35-M35</f>
        <v>-9.5390000000000197E-3</v>
      </c>
    </row>
    <row r="36" spans="1:28">
      <c r="A36" s="176">
        <v>28</v>
      </c>
      <c r="B36" s="180" t="s">
        <v>72</v>
      </c>
      <c r="C36" s="10" t="s">
        <v>27</v>
      </c>
      <c r="D36" s="11" t="s">
        <v>23</v>
      </c>
      <c r="E36" s="46">
        <v>462835896924.78998</v>
      </c>
      <c r="F36" s="22">
        <f>(E36/$O$81)</f>
        <v>6.7435411233419437E-2</v>
      </c>
      <c r="G36" s="11" t="s">
        <v>23</v>
      </c>
      <c r="H36" s="208">
        <v>1</v>
      </c>
      <c r="I36" s="11" t="s">
        <v>23</v>
      </c>
      <c r="J36" s="208">
        <v>1</v>
      </c>
      <c r="K36" s="163">
        <v>91500</v>
      </c>
      <c r="L36" s="158">
        <v>0.1666</v>
      </c>
      <c r="M36" s="158">
        <v>0.1666</v>
      </c>
      <c r="N36" s="11" t="s">
        <v>23</v>
      </c>
      <c r="O36" s="46">
        <v>463583410968.46997</v>
      </c>
      <c r="P36" s="22">
        <f t="shared" si="27"/>
        <v>6.754432438659802E-2</v>
      </c>
      <c r="Q36" s="11" t="s">
        <v>23</v>
      </c>
      <c r="R36" s="34">
        <v>1</v>
      </c>
      <c r="S36" s="11" t="s">
        <v>23</v>
      </c>
      <c r="T36" s="34">
        <v>1</v>
      </c>
      <c r="U36" s="23">
        <v>91535</v>
      </c>
      <c r="V36" s="47">
        <v>0.1653</v>
      </c>
      <c r="W36" s="47">
        <v>0.1653</v>
      </c>
      <c r="X36" s="25">
        <f t="shared" si="28"/>
        <v>1.6150736117200139E-3</v>
      </c>
      <c r="Y36" s="25">
        <f t="shared" si="29"/>
        <v>0</v>
      </c>
      <c r="Z36" s="25">
        <f t="shared" si="30"/>
        <v>3.8251366120218579E-4</v>
      </c>
      <c r="AA36" s="18">
        <f t="shared" si="31"/>
        <v>-1.2999999999999956E-3</v>
      </c>
      <c r="AB36" s="19">
        <f t="shared" si="32"/>
        <v>-1.2999999999999956E-3</v>
      </c>
    </row>
    <row r="37" spans="1:28">
      <c r="A37" s="176">
        <v>29</v>
      </c>
      <c r="B37" s="180" t="s">
        <v>73</v>
      </c>
      <c r="C37" s="10" t="s">
        <v>74</v>
      </c>
      <c r="D37" s="11" t="s">
        <v>23</v>
      </c>
      <c r="E37" s="46">
        <v>3571351344.3200002</v>
      </c>
      <c r="F37" s="22">
        <f>(E37/$O$81)</f>
        <v>5.2034759655295254E-4</v>
      </c>
      <c r="G37" s="11" t="s">
        <v>23</v>
      </c>
      <c r="H37" s="208">
        <v>1</v>
      </c>
      <c r="I37" s="11" t="s">
        <v>23</v>
      </c>
      <c r="J37" s="208">
        <v>1</v>
      </c>
      <c r="K37" s="163">
        <v>508</v>
      </c>
      <c r="L37" s="158">
        <v>0.16500000000000001</v>
      </c>
      <c r="M37" s="158">
        <v>0.16500000000000001</v>
      </c>
      <c r="N37" s="11" t="s">
        <v>23</v>
      </c>
      <c r="O37" s="46">
        <v>3618088818.48</v>
      </c>
      <c r="P37" s="22">
        <f t="shared" si="27"/>
        <v>5.2715726885998852E-4</v>
      </c>
      <c r="Q37" s="11" t="s">
        <v>23</v>
      </c>
      <c r="R37" s="34">
        <v>1</v>
      </c>
      <c r="S37" s="11" t="s">
        <v>23</v>
      </c>
      <c r="T37" s="34">
        <v>1</v>
      </c>
      <c r="U37" s="23">
        <v>522</v>
      </c>
      <c r="V37" s="47">
        <v>0.16550000000000001</v>
      </c>
      <c r="W37" s="47">
        <v>0.16550000000000001</v>
      </c>
      <c r="X37" s="25">
        <f t="shared" si="28"/>
        <v>1.3086775747878386E-2</v>
      </c>
      <c r="Y37" s="25">
        <f t="shared" si="29"/>
        <v>0</v>
      </c>
      <c r="Z37" s="25">
        <f t="shared" si="30"/>
        <v>2.7559055118110236E-2</v>
      </c>
      <c r="AA37" s="18">
        <f t="shared" si="31"/>
        <v>5.0000000000000044E-4</v>
      </c>
      <c r="AB37" s="19">
        <f t="shared" si="32"/>
        <v>5.0000000000000044E-4</v>
      </c>
    </row>
    <row r="38" spans="1:28">
      <c r="A38" s="176">
        <v>30</v>
      </c>
      <c r="B38" s="180" t="s">
        <v>75</v>
      </c>
      <c r="C38" s="10" t="s">
        <v>29</v>
      </c>
      <c r="D38" s="11" t="s">
        <v>23</v>
      </c>
      <c r="E38" s="46">
        <v>178600109994.23511</v>
      </c>
      <c r="F38" s="22">
        <f>(E38/$O$81)</f>
        <v>2.6022121325978986E-2</v>
      </c>
      <c r="G38" s="11" t="s">
        <v>23</v>
      </c>
      <c r="H38" s="208">
        <v>1</v>
      </c>
      <c r="I38" s="11" t="s">
        <v>23</v>
      </c>
      <c r="J38" s="208">
        <v>1</v>
      </c>
      <c r="K38" s="163">
        <v>42702</v>
      </c>
      <c r="L38" s="158">
        <v>0.15950122855120752</v>
      </c>
      <c r="M38" s="158">
        <v>0.15950122855120752</v>
      </c>
      <c r="N38" s="11" t="s">
        <v>23</v>
      </c>
      <c r="O38" s="46">
        <v>181104094984.9209</v>
      </c>
      <c r="P38" s="22">
        <f t="shared" si="27"/>
        <v>2.6386953135030835E-2</v>
      </c>
      <c r="Q38" s="11" t="s">
        <v>23</v>
      </c>
      <c r="R38" s="34">
        <v>1</v>
      </c>
      <c r="S38" s="11" t="s">
        <v>23</v>
      </c>
      <c r="T38" s="34">
        <v>1</v>
      </c>
      <c r="U38" s="23">
        <v>42710</v>
      </c>
      <c r="V38" s="47">
        <v>0.15809311176624449</v>
      </c>
      <c r="W38" s="24">
        <v>0.15809311176624449</v>
      </c>
      <c r="X38" s="25">
        <f t="shared" si="28"/>
        <v>1.402006410167729E-2</v>
      </c>
      <c r="Y38" s="25">
        <f t="shared" si="29"/>
        <v>0</v>
      </c>
      <c r="Z38" s="25">
        <f t="shared" si="30"/>
        <v>1.8734485504191841E-4</v>
      </c>
      <c r="AA38" s="18">
        <f t="shared" si="31"/>
        <v>-1.4081167849630261E-3</v>
      </c>
      <c r="AB38" s="19">
        <f t="shared" si="32"/>
        <v>-1.4081167849630261E-3</v>
      </c>
    </row>
    <row r="39" spans="1:28">
      <c r="A39" s="176">
        <v>31</v>
      </c>
      <c r="B39" s="180" t="s">
        <v>76</v>
      </c>
      <c r="C39" s="10" t="s">
        <v>31</v>
      </c>
      <c r="D39" s="11" t="s">
        <v>23</v>
      </c>
      <c r="E39" s="21">
        <v>44862130479.360001</v>
      </c>
      <c r="F39" s="22">
        <f t="shared" ref="F39" si="43">(E39/$E$28)</f>
        <v>0.18777458124522095</v>
      </c>
      <c r="G39" s="11" t="s">
        <v>23</v>
      </c>
      <c r="H39" s="175">
        <v>1</v>
      </c>
      <c r="I39" s="11" t="s">
        <v>23</v>
      </c>
      <c r="J39" s="175">
        <v>1</v>
      </c>
      <c r="K39" s="163">
        <v>3012</v>
      </c>
      <c r="L39" s="158">
        <v>0.19750000000000001</v>
      </c>
      <c r="M39" s="158">
        <v>0.19750000000000001</v>
      </c>
      <c r="N39" s="11" t="s">
        <v>23</v>
      </c>
      <c r="O39" s="21">
        <v>42797268934.360001</v>
      </c>
      <c r="P39" s="22">
        <f t="shared" si="27"/>
        <v>6.2355825238092789E-3</v>
      </c>
      <c r="Q39" s="11" t="s">
        <v>23</v>
      </c>
      <c r="R39" s="21">
        <v>1</v>
      </c>
      <c r="S39" s="11" t="s">
        <v>23</v>
      </c>
      <c r="T39" s="21">
        <v>1</v>
      </c>
      <c r="U39" s="23">
        <v>3056</v>
      </c>
      <c r="V39" s="47">
        <v>0.19500000000000001</v>
      </c>
      <c r="W39" s="47">
        <v>0.19500000000000001</v>
      </c>
      <c r="X39" s="25">
        <f t="shared" si="28"/>
        <v>-4.6026827592372005E-2</v>
      </c>
      <c r="Y39" s="25">
        <f t="shared" si="29"/>
        <v>0</v>
      </c>
      <c r="Z39" s="25">
        <f t="shared" si="30"/>
        <v>1.4608233731739707E-2</v>
      </c>
      <c r="AA39" s="18">
        <f t="shared" si="31"/>
        <v>-2.5000000000000022E-3</v>
      </c>
      <c r="AB39" s="19">
        <f t="shared" si="32"/>
        <v>-2.5000000000000022E-3</v>
      </c>
    </row>
    <row r="40" spans="1:28" ht="15" customHeight="1">
      <c r="A40" s="176">
        <v>32</v>
      </c>
      <c r="B40" s="180" t="s">
        <v>77</v>
      </c>
      <c r="C40" s="10" t="s">
        <v>53</v>
      </c>
      <c r="D40" s="11" t="s">
        <v>23</v>
      </c>
      <c r="E40" s="46">
        <v>53329806745.370003</v>
      </c>
      <c r="F40" s="22">
        <f t="shared" ref="F40:F45" si="44">(E40/$O$81)</f>
        <v>7.7701783132374611E-3</v>
      </c>
      <c r="G40" s="11" t="s">
        <v>23</v>
      </c>
      <c r="H40" s="208">
        <v>100</v>
      </c>
      <c r="I40" s="11" t="s">
        <v>23</v>
      </c>
      <c r="J40" s="208">
        <v>100</v>
      </c>
      <c r="K40" s="163">
        <v>22081</v>
      </c>
      <c r="L40" s="158">
        <v>0.18060000000000001</v>
      </c>
      <c r="M40" s="158">
        <v>0.18060000000000001</v>
      </c>
      <c r="N40" s="11" t="s">
        <v>23</v>
      </c>
      <c r="O40" s="45">
        <v>52987897774.230003</v>
      </c>
      <c r="P40" s="22">
        <f t="shared" si="27"/>
        <v>7.7203620128458604E-3</v>
      </c>
      <c r="Q40" s="11" t="s">
        <v>23</v>
      </c>
      <c r="R40" s="34">
        <v>100</v>
      </c>
      <c r="S40" s="11" t="s">
        <v>23</v>
      </c>
      <c r="T40" s="34">
        <v>100</v>
      </c>
      <c r="U40" s="23">
        <v>22320</v>
      </c>
      <c r="V40" s="24">
        <v>0.18360000000000001</v>
      </c>
      <c r="W40" s="24">
        <v>0.18360000000000001</v>
      </c>
      <c r="X40" s="25">
        <f t="shared" si="28"/>
        <v>-6.4112171411474933E-3</v>
      </c>
      <c r="Y40" s="25">
        <f t="shared" si="29"/>
        <v>0</v>
      </c>
      <c r="Z40" s="25">
        <f t="shared" si="30"/>
        <v>1.0823785154657851E-2</v>
      </c>
      <c r="AA40" s="18">
        <f t="shared" si="31"/>
        <v>3.0000000000000027E-3</v>
      </c>
      <c r="AB40" s="19">
        <f t="shared" si="32"/>
        <v>3.0000000000000027E-3</v>
      </c>
    </row>
    <row r="41" spans="1:28" ht="15" customHeight="1">
      <c r="A41" s="176">
        <v>33</v>
      </c>
      <c r="B41" s="180" t="s">
        <v>78</v>
      </c>
      <c r="C41" s="10" t="s">
        <v>79</v>
      </c>
      <c r="D41" s="11" t="s">
        <v>23</v>
      </c>
      <c r="E41" s="160">
        <v>3832637414.21</v>
      </c>
      <c r="F41" s="22">
        <f t="shared" si="44"/>
        <v>5.5841710172674711E-4</v>
      </c>
      <c r="G41" s="11" t="s">
        <v>23</v>
      </c>
      <c r="H41" s="208">
        <v>1</v>
      </c>
      <c r="I41" s="11" t="s">
        <v>23</v>
      </c>
      <c r="J41" s="208">
        <v>1</v>
      </c>
      <c r="K41" s="163">
        <v>946</v>
      </c>
      <c r="L41" s="158">
        <v>0.19009999999999999</v>
      </c>
      <c r="M41" s="158">
        <v>0.19009999999999999</v>
      </c>
      <c r="N41" s="11" t="s">
        <v>23</v>
      </c>
      <c r="O41" s="160">
        <v>3984776118.7600002</v>
      </c>
      <c r="P41" s="22">
        <f t="shared" si="27"/>
        <v>5.8058378364147362E-4</v>
      </c>
      <c r="Q41" s="11" t="s">
        <v>23</v>
      </c>
      <c r="R41" s="34">
        <v>1</v>
      </c>
      <c r="S41" s="11" t="s">
        <v>23</v>
      </c>
      <c r="T41" s="34">
        <v>1</v>
      </c>
      <c r="U41" s="23">
        <v>954</v>
      </c>
      <c r="V41" s="24">
        <v>0.19</v>
      </c>
      <c r="W41" s="24">
        <v>0.19</v>
      </c>
      <c r="X41" s="25">
        <f t="shared" si="28"/>
        <v>3.9695564204932671E-2</v>
      </c>
      <c r="Y41" s="25">
        <f t="shared" si="29"/>
        <v>0</v>
      </c>
      <c r="Z41" s="25">
        <f t="shared" si="30"/>
        <v>8.4566596194503175E-3</v>
      </c>
      <c r="AA41" s="18">
        <f t="shared" si="31"/>
        <v>-9.9999999999988987E-5</v>
      </c>
      <c r="AB41" s="19">
        <f t="shared" si="32"/>
        <v>-9.9999999999988987E-5</v>
      </c>
    </row>
    <row r="42" spans="1:28">
      <c r="A42" s="176">
        <v>34</v>
      </c>
      <c r="B42" s="180" t="s">
        <v>80</v>
      </c>
      <c r="C42" s="10" t="s">
        <v>81</v>
      </c>
      <c r="D42" s="11" t="s">
        <v>23</v>
      </c>
      <c r="E42" s="46">
        <v>122919773868.42999</v>
      </c>
      <c r="F42" s="22">
        <f t="shared" si="44"/>
        <v>1.7909469759393948E-2</v>
      </c>
      <c r="G42" s="11" t="s">
        <v>23</v>
      </c>
      <c r="H42" s="208">
        <v>100</v>
      </c>
      <c r="I42" s="11" t="s">
        <v>23</v>
      </c>
      <c r="J42" s="208">
        <v>100</v>
      </c>
      <c r="K42" s="163">
        <v>6837</v>
      </c>
      <c r="L42" s="158">
        <v>0.18711151695519906</v>
      </c>
      <c r="M42" s="158">
        <v>0.18711151695519906</v>
      </c>
      <c r="N42" s="11" t="s">
        <v>23</v>
      </c>
      <c r="O42" s="46">
        <v>122408705228.50999</v>
      </c>
      <c r="P42" s="22">
        <f t="shared" si="27"/>
        <v>1.7835006814470061E-2</v>
      </c>
      <c r="Q42" s="11" t="s">
        <v>23</v>
      </c>
      <c r="R42" s="34">
        <v>100</v>
      </c>
      <c r="S42" s="11" t="s">
        <v>23</v>
      </c>
      <c r="T42" s="34">
        <v>100</v>
      </c>
      <c r="U42" s="23">
        <v>6840</v>
      </c>
      <c r="V42" s="47">
        <v>0.186508818044263</v>
      </c>
      <c r="W42" s="47">
        <v>0.186508818044263</v>
      </c>
      <c r="X42" s="25">
        <f t="shared" si="28"/>
        <v>-4.1577414588073701E-3</v>
      </c>
      <c r="Y42" s="25">
        <f t="shared" si="29"/>
        <v>0</v>
      </c>
      <c r="Z42" s="25">
        <f t="shared" si="30"/>
        <v>4.3878894251864854E-4</v>
      </c>
      <c r="AA42" s="18">
        <f t="shared" si="31"/>
        <v>-6.0269891093606143E-4</v>
      </c>
      <c r="AB42" s="19">
        <f t="shared" si="32"/>
        <v>-6.0269891093606143E-4</v>
      </c>
    </row>
    <row r="43" spans="1:28">
      <c r="A43" s="176">
        <v>35</v>
      </c>
      <c r="B43" s="180" t="s">
        <v>82</v>
      </c>
      <c r="C43" s="10" t="s">
        <v>83</v>
      </c>
      <c r="D43" s="11" t="s">
        <v>23</v>
      </c>
      <c r="E43" s="46">
        <v>48070645970.800003</v>
      </c>
      <c r="F43" s="22">
        <f t="shared" si="44"/>
        <v>7.0039160765954589E-3</v>
      </c>
      <c r="G43" s="11" t="s">
        <v>23</v>
      </c>
      <c r="H43" s="208">
        <v>100</v>
      </c>
      <c r="I43" s="11" t="s">
        <v>23</v>
      </c>
      <c r="J43" s="208">
        <v>100</v>
      </c>
      <c r="K43" s="163">
        <v>6186</v>
      </c>
      <c r="L43" s="158">
        <v>0.15959999999999999</v>
      </c>
      <c r="M43" s="158">
        <v>0.15959999999999999</v>
      </c>
      <c r="N43" s="11" t="s">
        <v>23</v>
      </c>
      <c r="O43" s="46">
        <v>48161207928.349998</v>
      </c>
      <c r="P43" s="22">
        <f t="shared" si="27"/>
        <v>7.017110997063091E-3</v>
      </c>
      <c r="Q43" s="11" t="s">
        <v>23</v>
      </c>
      <c r="R43" s="34">
        <v>100</v>
      </c>
      <c r="S43" s="11" t="s">
        <v>23</v>
      </c>
      <c r="T43" s="34">
        <v>100</v>
      </c>
      <c r="U43" s="23">
        <v>6187</v>
      </c>
      <c r="V43" s="47">
        <v>0.16259999999999999</v>
      </c>
      <c r="W43" s="47">
        <v>0.16259999999999999</v>
      </c>
      <c r="X43" s="25">
        <f t="shared" si="28"/>
        <v>1.8839346907259433E-3</v>
      </c>
      <c r="Y43" s="25">
        <f t="shared" si="29"/>
        <v>0</v>
      </c>
      <c r="Z43" s="25">
        <f t="shared" si="30"/>
        <v>1.6165535079211123E-4</v>
      </c>
      <c r="AA43" s="18">
        <f t="shared" si="31"/>
        <v>3.0000000000000027E-3</v>
      </c>
      <c r="AB43" s="19">
        <f t="shared" si="32"/>
        <v>3.0000000000000027E-3</v>
      </c>
    </row>
    <row r="44" spans="1:28">
      <c r="A44" s="176">
        <v>36</v>
      </c>
      <c r="B44" s="180" t="s">
        <v>84</v>
      </c>
      <c r="C44" s="10" t="s">
        <v>33</v>
      </c>
      <c r="D44" s="11" t="s">
        <v>23</v>
      </c>
      <c r="E44" s="46">
        <v>121982052235.77</v>
      </c>
      <c r="F44" s="22">
        <f t="shared" si="44"/>
        <v>1.7772843269657404E-2</v>
      </c>
      <c r="G44" s="11" t="s">
        <v>23</v>
      </c>
      <c r="H44" s="208">
        <v>1</v>
      </c>
      <c r="I44" s="11" t="s">
        <v>23</v>
      </c>
      <c r="J44" s="208">
        <v>1</v>
      </c>
      <c r="K44" s="163">
        <v>24198</v>
      </c>
      <c r="L44" s="158">
        <v>0.20030000000000001</v>
      </c>
      <c r="M44" s="158">
        <v>0.20030000000000001</v>
      </c>
      <c r="N44" s="11" t="s">
        <v>23</v>
      </c>
      <c r="O44" s="46">
        <v>124132488248.7</v>
      </c>
      <c r="P44" s="22">
        <f t="shared" si="27"/>
        <v>1.8086162823794435E-2</v>
      </c>
      <c r="Q44" s="11" t="s">
        <v>23</v>
      </c>
      <c r="R44" s="34">
        <v>1</v>
      </c>
      <c r="S44" s="11" t="s">
        <v>23</v>
      </c>
      <c r="T44" s="34">
        <v>1</v>
      </c>
      <c r="U44" s="23">
        <v>24432</v>
      </c>
      <c r="V44" s="47">
        <v>0.2036</v>
      </c>
      <c r="W44" s="47">
        <v>0.2036</v>
      </c>
      <c r="X44" s="25">
        <f t="shared" si="28"/>
        <v>1.7629118165462369E-2</v>
      </c>
      <c r="Y44" s="25">
        <f t="shared" si="29"/>
        <v>0</v>
      </c>
      <c r="Z44" s="25">
        <f t="shared" si="30"/>
        <v>9.6702206793949919E-3</v>
      </c>
      <c r="AA44" s="18">
        <f t="shared" si="31"/>
        <v>3.2999999999999974E-3</v>
      </c>
      <c r="AB44" s="19">
        <f t="shared" si="32"/>
        <v>3.2999999999999974E-3</v>
      </c>
    </row>
    <row r="45" spans="1:28">
      <c r="A45" s="176">
        <v>37</v>
      </c>
      <c r="B45" s="180" t="s">
        <v>347</v>
      </c>
      <c r="C45" s="154" t="s">
        <v>348</v>
      </c>
      <c r="D45" s="11" t="s">
        <v>23</v>
      </c>
      <c r="E45" s="46">
        <v>1002432929.7</v>
      </c>
      <c r="F45" s="22">
        <f t="shared" si="44"/>
        <v>1.4605495662153823E-4</v>
      </c>
      <c r="G45" s="11" t="s">
        <v>23</v>
      </c>
      <c r="H45" s="208">
        <v>1</v>
      </c>
      <c r="I45" s="11" t="s">
        <v>23</v>
      </c>
      <c r="J45" s="208">
        <v>1</v>
      </c>
      <c r="K45" s="163">
        <v>1</v>
      </c>
      <c r="L45" s="158">
        <v>0.1961</v>
      </c>
      <c r="M45" s="158">
        <v>0.1961</v>
      </c>
      <c r="N45" s="11" t="s">
        <v>23</v>
      </c>
      <c r="O45" s="46">
        <v>1020386307.87</v>
      </c>
      <c r="P45" s="22">
        <f t="shared" si="27"/>
        <v>1.486707723954815E-4</v>
      </c>
      <c r="Q45" s="11" t="s">
        <v>23</v>
      </c>
      <c r="R45" s="34">
        <v>1</v>
      </c>
      <c r="S45" s="11" t="s">
        <v>23</v>
      </c>
      <c r="T45" s="34">
        <v>1</v>
      </c>
      <c r="U45" s="23">
        <v>7</v>
      </c>
      <c r="V45" s="47">
        <v>0.19589999999999999</v>
      </c>
      <c r="W45" s="47">
        <v>0.19589999999999999</v>
      </c>
      <c r="X45" s="25">
        <f t="shared" si="28"/>
        <v>1.7909804873801279E-2</v>
      </c>
      <c r="Y45" s="25">
        <f t="shared" si="29"/>
        <v>0</v>
      </c>
      <c r="Z45" s="25">
        <f t="shared" si="30"/>
        <v>6</v>
      </c>
      <c r="AA45" s="18">
        <f t="shared" si="31"/>
        <v>-2.0000000000000573E-4</v>
      </c>
      <c r="AB45" s="19">
        <f t="shared" si="32"/>
        <v>-2.0000000000000573E-4</v>
      </c>
    </row>
    <row r="46" spans="1:28">
      <c r="A46" s="176">
        <v>38</v>
      </c>
      <c r="B46" s="180" t="s">
        <v>85</v>
      </c>
      <c r="C46" s="10" t="s">
        <v>86</v>
      </c>
      <c r="D46" s="11" t="s">
        <v>23</v>
      </c>
      <c r="E46" s="46">
        <v>3855333188.8499999</v>
      </c>
      <c r="F46" s="22">
        <v>0</v>
      </c>
      <c r="G46" s="11" t="s">
        <v>23</v>
      </c>
      <c r="H46" s="208">
        <v>1000</v>
      </c>
      <c r="I46" s="11" t="s">
        <v>23</v>
      </c>
      <c r="J46" s="208">
        <v>1000</v>
      </c>
      <c r="K46" s="163">
        <v>489</v>
      </c>
      <c r="L46" s="158">
        <v>0.20113723999999999</v>
      </c>
      <c r="M46" s="158">
        <v>0.20113723999999999</v>
      </c>
      <c r="N46" s="11" t="s">
        <v>23</v>
      </c>
      <c r="O46" s="45">
        <v>4504675558.6300001</v>
      </c>
      <c r="P46" s="22">
        <f t="shared" ref="P46:P56" si="45">(O46/$O$81)</f>
        <v>6.5633338033568801E-4</v>
      </c>
      <c r="Q46" s="11" t="s">
        <v>23</v>
      </c>
      <c r="R46" s="34">
        <v>1000</v>
      </c>
      <c r="S46" s="11" t="s">
        <v>23</v>
      </c>
      <c r="T46" s="34">
        <v>1000</v>
      </c>
      <c r="U46" s="23">
        <v>500</v>
      </c>
      <c r="V46" s="24">
        <v>0.20242963</v>
      </c>
      <c r="W46" s="24">
        <v>0.20242963</v>
      </c>
      <c r="X46" s="25">
        <f t="shared" si="28"/>
        <v>0.16842704325996044</v>
      </c>
      <c r="Y46" s="25">
        <f t="shared" si="29"/>
        <v>0</v>
      </c>
      <c r="Z46" s="25">
        <f t="shared" si="30"/>
        <v>2.2494887525562373E-2</v>
      </c>
      <c r="AA46" s="18">
        <f t="shared" si="31"/>
        <v>1.2923900000000044E-3</v>
      </c>
      <c r="AB46" s="19">
        <f t="shared" si="32"/>
        <v>1.2923900000000044E-3</v>
      </c>
    </row>
    <row r="47" spans="1:28">
      <c r="A47" s="176">
        <v>39</v>
      </c>
      <c r="B47" s="180" t="s">
        <v>87</v>
      </c>
      <c r="C47" s="10" t="s">
        <v>88</v>
      </c>
      <c r="D47" s="11" t="s">
        <v>23</v>
      </c>
      <c r="E47" s="46">
        <v>102544275771.31</v>
      </c>
      <c r="F47" s="22">
        <f t="shared" ref="F47:F56" si="46">(E47/$O$81)</f>
        <v>1.4940749955259311E-2</v>
      </c>
      <c r="G47" s="11" t="s">
        <v>23</v>
      </c>
      <c r="H47" s="209">
        <v>100</v>
      </c>
      <c r="I47" s="11" t="s">
        <v>23</v>
      </c>
      <c r="J47" s="209">
        <v>100</v>
      </c>
      <c r="K47" s="163">
        <v>5314</v>
      </c>
      <c r="L47" s="158">
        <v>0.14699999999999999</v>
      </c>
      <c r="M47" s="158">
        <v>0.14699999999999999</v>
      </c>
      <c r="N47" s="11" t="s">
        <v>23</v>
      </c>
      <c r="O47" s="46">
        <v>103694269417.28</v>
      </c>
      <c r="P47" s="22">
        <f t="shared" si="45"/>
        <v>1.5108304578716722E-2</v>
      </c>
      <c r="Q47" s="11" t="s">
        <v>23</v>
      </c>
      <c r="R47" s="49">
        <v>100</v>
      </c>
      <c r="S47" s="11" t="s">
        <v>23</v>
      </c>
      <c r="T47" s="49">
        <v>100</v>
      </c>
      <c r="U47" s="23">
        <v>5314</v>
      </c>
      <c r="V47" s="47">
        <v>0.1555</v>
      </c>
      <c r="W47" s="47">
        <v>0.1555</v>
      </c>
      <c r="X47" s="25">
        <f t="shared" si="28"/>
        <v>1.1214605957476061E-2</v>
      </c>
      <c r="Y47" s="25">
        <f t="shared" si="29"/>
        <v>0</v>
      </c>
      <c r="Z47" s="25">
        <f t="shared" si="30"/>
        <v>0</v>
      </c>
      <c r="AA47" s="18">
        <f t="shared" si="31"/>
        <v>8.5000000000000075E-3</v>
      </c>
      <c r="AB47" s="19">
        <f t="shared" si="32"/>
        <v>8.5000000000000075E-3</v>
      </c>
    </row>
    <row r="48" spans="1:28">
      <c r="A48" s="176">
        <v>40</v>
      </c>
      <c r="B48" s="180" t="s">
        <v>89</v>
      </c>
      <c r="C48" s="10" t="s">
        <v>88</v>
      </c>
      <c r="D48" s="11" t="s">
        <v>23</v>
      </c>
      <c r="E48" s="46">
        <v>8891254503.5599995</v>
      </c>
      <c r="F48" s="22">
        <f t="shared" si="46"/>
        <v>1.2954600276520747E-3</v>
      </c>
      <c r="G48" s="11" t="s">
        <v>23</v>
      </c>
      <c r="H48" s="209">
        <v>1000000</v>
      </c>
      <c r="I48" s="11" t="s">
        <v>23</v>
      </c>
      <c r="J48" s="209">
        <v>1000000</v>
      </c>
      <c r="K48" s="163">
        <v>49</v>
      </c>
      <c r="L48" s="158">
        <v>0.16009999999999999</v>
      </c>
      <c r="M48" s="158">
        <v>0.16009999999999999</v>
      </c>
      <c r="N48" s="11" t="s">
        <v>23</v>
      </c>
      <c r="O48" s="46">
        <v>8929633814.1399994</v>
      </c>
      <c r="P48" s="22">
        <f t="shared" si="45"/>
        <v>1.3010519115336267E-3</v>
      </c>
      <c r="Q48" s="11" t="s">
        <v>23</v>
      </c>
      <c r="R48" s="49">
        <v>1000000</v>
      </c>
      <c r="S48" s="11" t="s">
        <v>23</v>
      </c>
      <c r="T48" s="49">
        <v>1000000</v>
      </c>
      <c r="U48" s="23">
        <v>49</v>
      </c>
      <c r="V48" s="47">
        <v>0.15590000000000001</v>
      </c>
      <c r="W48" s="47">
        <v>0.15590000000000001</v>
      </c>
      <c r="X48" s="25">
        <f t="shared" si="28"/>
        <v>4.3165236766794946E-3</v>
      </c>
      <c r="Y48" s="25">
        <f t="shared" si="29"/>
        <v>0</v>
      </c>
      <c r="Z48" s="25">
        <f t="shared" si="30"/>
        <v>0</v>
      </c>
      <c r="AA48" s="18">
        <f t="shared" si="31"/>
        <v>-4.1999999999999815E-3</v>
      </c>
      <c r="AB48" s="19">
        <f t="shared" si="32"/>
        <v>-4.1999999999999815E-3</v>
      </c>
    </row>
    <row r="49" spans="1:28">
      <c r="A49" s="176">
        <v>41</v>
      </c>
      <c r="B49" s="180" t="s">
        <v>90</v>
      </c>
      <c r="C49" s="10" t="s">
        <v>91</v>
      </c>
      <c r="D49" s="11" t="s">
        <v>23</v>
      </c>
      <c r="E49" s="46">
        <v>10241916848.83</v>
      </c>
      <c r="F49" s="22">
        <f t="shared" si="46"/>
        <v>1.4922521764373232E-3</v>
      </c>
      <c r="G49" s="11" t="s">
        <v>23</v>
      </c>
      <c r="H49" s="208">
        <v>1</v>
      </c>
      <c r="I49" s="11" t="s">
        <v>23</v>
      </c>
      <c r="J49" s="208">
        <v>1</v>
      </c>
      <c r="K49" s="163">
        <v>1406</v>
      </c>
      <c r="L49" s="158">
        <v>0.18099999999999999</v>
      </c>
      <c r="M49" s="158">
        <v>0.18099999999999999</v>
      </c>
      <c r="N49" s="11" t="s">
        <v>23</v>
      </c>
      <c r="O49" s="45">
        <v>10313789609.48</v>
      </c>
      <c r="P49" s="22">
        <f t="shared" si="45"/>
        <v>1.502724071990622E-3</v>
      </c>
      <c r="Q49" s="11" t="s">
        <v>23</v>
      </c>
      <c r="R49" s="34">
        <v>1</v>
      </c>
      <c r="S49" s="11" t="s">
        <v>23</v>
      </c>
      <c r="T49" s="34">
        <v>1</v>
      </c>
      <c r="U49" s="23">
        <v>1409</v>
      </c>
      <c r="V49" s="24">
        <v>0.1817</v>
      </c>
      <c r="W49" s="24">
        <v>0.1817</v>
      </c>
      <c r="X49" s="25">
        <f t="shared" si="28"/>
        <v>7.0175106584867567E-3</v>
      </c>
      <c r="Y49" s="25">
        <f t="shared" si="29"/>
        <v>0</v>
      </c>
      <c r="Z49" s="25">
        <f t="shared" si="30"/>
        <v>2.1337126600284497E-3</v>
      </c>
      <c r="AA49" s="18">
        <f t="shared" si="31"/>
        <v>7.0000000000000617E-4</v>
      </c>
      <c r="AB49" s="19">
        <f t="shared" si="32"/>
        <v>7.0000000000000617E-4</v>
      </c>
    </row>
    <row r="50" spans="1:28">
      <c r="A50" s="176">
        <v>42</v>
      </c>
      <c r="B50" s="180" t="s">
        <v>92</v>
      </c>
      <c r="C50" s="10" t="s">
        <v>37</v>
      </c>
      <c r="D50" s="11" t="s">
        <v>23</v>
      </c>
      <c r="E50" s="46">
        <v>81301682284.470001</v>
      </c>
      <c r="F50" s="22">
        <f t="shared" si="46"/>
        <v>1.1845693938715738E-2</v>
      </c>
      <c r="G50" s="11" t="s">
        <v>23</v>
      </c>
      <c r="H50" s="208">
        <v>1</v>
      </c>
      <c r="I50" s="11" t="s">
        <v>23</v>
      </c>
      <c r="J50" s="208">
        <v>1</v>
      </c>
      <c r="K50" s="163">
        <v>4890</v>
      </c>
      <c r="L50" s="158">
        <v>0.16470000000000001</v>
      </c>
      <c r="M50" s="158">
        <v>0.16470000000000001</v>
      </c>
      <c r="N50" s="11" t="s">
        <v>23</v>
      </c>
      <c r="O50" s="46">
        <v>82424118599.350006</v>
      </c>
      <c r="P50" s="22">
        <f t="shared" si="45"/>
        <v>1.2009233445871893E-2</v>
      </c>
      <c r="Q50" s="11" t="s">
        <v>23</v>
      </c>
      <c r="R50" s="34">
        <v>1</v>
      </c>
      <c r="S50" s="11" t="s">
        <v>23</v>
      </c>
      <c r="T50" s="34">
        <v>1</v>
      </c>
      <c r="U50" s="23">
        <v>4911</v>
      </c>
      <c r="V50" s="47">
        <v>0.16569999999999999</v>
      </c>
      <c r="W50" s="47">
        <v>0.16569999999999999</v>
      </c>
      <c r="X50" s="25">
        <f>((O50-E50)/E50)</f>
        <v>1.3805819059840158E-2</v>
      </c>
      <c r="Y50" s="25">
        <f>((T50-J50)/J50)</f>
        <v>0</v>
      </c>
      <c r="Z50" s="25">
        <f>((U50-K50)/K50)</f>
        <v>4.2944785276073623E-3</v>
      </c>
      <c r="AA50" s="18">
        <f>V50-L50</f>
        <v>9.9999999999997313E-4</v>
      </c>
      <c r="AB50" s="19">
        <f>W50-M50</f>
        <v>9.9999999999997313E-4</v>
      </c>
    </row>
    <row r="51" spans="1:28">
      <c r="A51" s="176">
        <v>43</v>
      </c>
      <c r="B51" s="180" t="s">
        <v>94</v>
      </c>
      <c r="C51" s="10" t="s">
        <v>95</v>
      </c>
      <c r="D51" s="11" t="s">
        <v>23</v>
      </c>
      <c r="E51" s="177">
        <v>16672082005.07</v>
      </c>
      <c r="F51" s="22">
        <f t="shared" si="46"/>
        <v>2.4291303107630015E-3</v>
      </c>
      <c r="G51" s="11" t="s">
        <v>23</v>
      </c>
      <c r="H51" s="208">
        <v>1</v>
      </c>
      <c r="I51" s="11" t="s">
        <v>23</v>
      </c>
      <c r="J51" s="208">
        <v>1</v>
      </c>
      <c r="K51" s="210">
        <v>3163</v>
      </c>
      <c r="L51" s="211">
        <v>0.21299999999999999</v>
      </c>
      <c r="M51" s="211">
        <v>0.21299999999999999</v>
      </c>
      <c r="N51" s="11" t="s">
        <v>23</v>
      </c>
      <c r="O51" s="50">
        <v>16706881486.67</v>
      </c>
      <c r="P51" s="22">
        <f t="shared" si="45"/>
        <v>2.4342006118524329E-3</v>
      </c>
      <c r="Q51" s="11" t="s">
        <v>23</v>
      </c>
      <c r="R51" s="34">
        <v>1</v>
      </c>
      <c r="S51" s="11" t="s">
        <v>23</v>
      </c>
      <c r="T51" s="34">
        <v>1</v>
      </c>
      <c r="U51" s="51">
        <v>3216</v>
      </c>
      <c r="V51" s="52">
        <v>0.21299999999999999</v>
      </c>
      <c r="W51" s="52">
        <v>0.21299999999999999</v>
      </c>
      <c r="X51" s="25">
        <f>((O51-E51)/E51)</f>
        <v>2.0872906928731407E-3</v>
      </c>
      <c r="Y51" s="25">
        <f>((T51-J51)/J51)</f>
        <v>0</v>
      </c>
      <c r="Z51" s="25">
        <f>((U51-K51)/K51)</f>
        <v>1.6756244072083464E-2</v>
      </c>
      <c r="AA51" s="18">
        <f>V51-L51</f>
        <v>0</v>
      </c>
      <c r="AB51" s="19">
        <f>W51-M51</f>
        <v>0</v>
      </c>
    </row>
    <row r="52" spans="1:28">
      <c r="A52" s="176">
        <v>44</v>
      </c>
      <c r="B52" s="180" t="s">
        <v>93</v>
      </c>
      <c r="C52" s="10" t="s">
        <v>39</v>
      </c>
      <c r="D52" s="11" t="s">
        <v>23</v>
      </c>
      <c r="E52" s="46">
        <v>781178089370.02002</v>
      </c>
      <c r="F52" s="22">
        <f t="shared" si="46"/>
        <v>0.11381802071364494</v>
      </c>
      <c r="G52" s="11" t="s">
        <v>23</v>
      </c>
      <c r="H52" s="208">
        <v>100</v>
      </c>
      <c r="I52" s="11" t="s">
        <v>23</v>
      </c>
      <c r="J52" s="208">
        <v>100</v>
      </c>
      <c r="K52" s="163">
        <v>47168</v>
      </c>
      <c r="L52" s="158">
        <v>0.15909999999999999</v>
      </c>
      <c r="M52" s="158">
        <v>0.15909999999999999</v>
      </c>
      <c r="N52" s="11" t="s">
        <v>23</v>
      </c>
      <c r="O52" s="46">
        <v>781968487334.53003</v>
      </c>
      <c r="P52" s="22">
        <f t="shared" si="45"/>
        <v>0.11393318207456991</v>
      </c>
      <c r="Q52" s="11" t="s">
        <v>23</v>
      </c>
      <c r="R52" s="34">
        <v>100</v>
      </c>
      <c r="S52" s="11" t="s">
        <v>23</v>
      </c>
      <c r="T52" s="34">
        <v>100</v>
      </c>
      <c r="U52" s="23">
        <v>47426</v>
      </c>
      <c r="V52" s="47">
        <v>0.1598</v>
      </c>
      <c r="W52" s="47">
        <v>0.1598</v>
      </c>
      <c r="X52" s="25">
        <f t="shared" si="28"/>
        <v>1.0118025265498998E-3</v>
      </c>
      <c r="Y52" s="25">
        <f t="shared" si="29"/>
        <v>0</v>
      </c>
      <c r="Z52" s="25">
        <f t="shared" si="30"/>
        <v>5.4698100407055633E-3</v>
      </c>
      <c r="AA52" s="18">
        <f t="shared" si="31"/>
        <v>7.0000000000000617E-4</v>
      </c>
      <c r="AB52" s="19">
        <f t="shared" si="32"/>
        <v>7.0000000000000617E-4</v>
      </c>
    </row>
    <row r="53" spans="1:28">
      <c r="A53" s="176">
        <v>45</v>
      </c>
      <c r="B53" s="180" t="s">
        <v>96</v>
      </c>
      <c r="C53" s="10" t="s">
        <v>97</v>
      </c>
      <c r="D53" s="11" t="s">
        <v>23</v>
      </c>
      <c r="E53" s="46">
        <v>6617726516.3100004</v>
      </c>
      <c r="F53" s="22">
        <f t="shared" si="46"/>
        <v>9.6420591406760968E-4</v>
      </c>
      <c r="G53" s="11" t="s">
        <v>23</v>
      </c>
      <c r="H53" s="208">
        <v>1</v>
      </c>
      <c r="I53" s="11" t="s">
        <v>23</v>
      </c>
      <c r="J53" s="208">
        <v>1</v>
      </c>
      <c r="K53" s="210">
        <v>1175</v>
      </c>
      <c r="L53" s="211">
        <v>0.1545851</v>
      </c>
      <c r="M53" s="211">
        <v>0.1545851</v>
      </c>
      <c r="N53" s="11" t="s">
        <v>23</v>
      </c>
      <c r="O53" s="45">
        <v>6698459505.3299999</v>
      </c>
      <c r="P53" s="22">
        <f t="shared" si="45"/>
        <v>9.7596874912608291E-4</v>
      </c>
      <c r="Q53" s="11" t="s">
        <v>23</v>
      </c>
      <c r="R53" s="34">
        <v>1</v>
      </c>
      <c r="S53" s="11" t="s">
        <v>23</v>
      </c>
      <c r="T53" s="34">
        <v>1</v>
      </c>
      <c r="U53" s="51">
        <v>1191</v>
      </c>
      <c r="V53" s="52">
        <v>0.16276177</v>
      </c>
      <c r="W53" s="52">
        <v>0.16276177</v>
      </c>
      <c r="X53" s="25">
        <f t="shared" si="28"/>
        <v>1.2199505195783713E-2</v>
      </c>
      <c r="Y53" s="25">
        <f t="shared" si="29"/>
        <v>0</v>
      </c>
      <c r="Z53" s="25">
        <f t="shared" si="30"/>
        <v>1.3617021276595745E-2</v>
      </c>
      <c r="AA53" s="18">
        <f t="shared" si="31"/>
        <v>8.176669999999997E-3</v>
      </c>
      <c r="AB53" s="19">
        <f t="shared" si="32"/>
        <v>8.176669999999997E-3</v>
      </c>
    </row>
    <row r="54" spans="1:28">
      <c r="A54" s="176">
        <v>5</v>
      </c>
      <c r="B54" s="180" t="s">
        <v>98</v>
      </c>
      <c r="C54" s="10" t="s">
        <v>99</v>
      </c>
      <c r="D54" s="11" t="s">
        <v>23</v>
      </c>
      <c r="E54" s="46">
        <v>63785981.270000003</v>
      </c>
      <c r="F54" s="22">
        <f t="shared" si="46"/>
        <v>9.2936479353687975E-6</v>
      </c>
      <c r="G54" s="11" t="s">
        <v>23</v>
      </c>
      <c r="H54" s="208">
        <v>1</v>
      </c>
      <c r="I54" s="11" t="s">
        <v>23</v>
      </c>
      <c r="J54" s="208">
        <v>1</v>
      </c>
      <c r="K54" s="210">
        <v>40</v>
      </c>
      <c r="L54" s="211">
        <v>0.105</v>
      </c>
      <c r="M54" s="211">
        <v>0.105</v>
      </c>
      <c r="N54" s="11" t="s">
        <v>23</v>
      </c>
      <c r="O54" s="45">
        <v>94439472.780000001</v>
      </c>
      <c r="P54" s="22">
        <f t="shared" si="45"/>
        <v>1.3759876288553094E-5</v>
      </c>
      <c r="Q54" s="11" t="s">
        <v>23</v>
      </c>
      <c r="R54" s="34">
        <v>1</v>
      </c>
      <c r="S54" s="11" t="s">
        <v>23</v>
      </c>
      <c r="T54" s="34">
        <v>1</v>
      </c>
      <c r="U54" s="51">
        <v>45</v>
      </c>
      <c r="V54" s="52">
        <v>0.105</v>
      </c>
      <c r="W54" s="52">
        <v>0.105</v>
      </c>
      <c r="X54" s="25">
        <f t="shared" si="28"/>
        <v>0.48056784421402376</v>
      </c>
      <c r="Y54" s="25">
        <f t="shared" si="29"/>
        <v>0</v>
      </c>
      <c r="Z54" s="25">
        <f t="shared" si="30"/>
        <v>0.125</v>
      </c>
      <c r="AA54" s="18">
        <f t="shared" si="31"/>
        <v>0</v>
      </c>
      <c r="AB54" s="19">
        <f t="shared" si="32"/>
        <v>0</v>
      </c>
    </row>
    <row r="55" spans="1:28">
      <c r="A55" s="176">
        <v>47</v>
      </c>
      <c r="B55" s="180" t="s">
        <v>100</v>
      </c>
      <c r="C55" s="10" t="s">
        <v>101</v>
      </c>
      <c r="D55" s="11" t="s">
        <v>23</v>
      </c>
      <c r="E55" s="160">
        <v>2397459238.3600001</v>
      </c>
      <c r="F55" s="22">
        <f t="shared" si="46"/>
        <v>3.4931095606103961E-4</v>
      </c>
      <c r="G55" s="11" t="s">
        <v>23</v>
      </c>
      <c r="H55" s="208">
        <v>10</v>
      </c>
      <c r="I55" s="11" t="s">
        <v>23</v>
      </c>
      <c r="J55" s="208">
        <v>10</v>
      </c>
      <c r="K55" s="163">
        <v>599</v>
      </c>
      <c r="L55" s="158">
        <v>0.16309999999999999</v>
      </c>
      <c r="M55" s="158">
        <v>0.16309999999999999</v>
      </c>
      <c r="N55" s="11" t="s">
        <v>23</v>
      </c>
      <c r="O55" s="160">
        <v>2402199818.3400002</v>
      </c>
      <c r="P55" s="22">
        <f t="shared" si="45"/>
        <v>3.5000166082823741E-4</v>
      </c>
      <c r="Q55" s="11" t="s">
        <v>23</v>
      </c>
      <c r="R55" s="34">
        <v>10</v>
      </c>
      <c r="S55" s="11" t="s">
        <v>23</v>
      </c>
      <c r="T55" s="34">
        <v>10</v>
      </c>
      <c r="U55" s="23">
        <v>596</v>
      </c>
      <c r="V55" s="24">
        <v>0.1641</v>
      </c>
      <c r="W55" s="24">
        <v>0.1641</v>
      </c>
      <c r="X55" s="25">
        <f t="shared" si="28"/>
        <v>1.9773349653455833E-3</v>
      </c>
      <c r="Y55" s="25">
        <f t="shared" si="29"/>
        <v>0</v>
      </c>
      <c r="Z55" s="25">
        <f t="shared" si="30"/>
        <v>-5.008347245409015E-3</v>
      </c>
      <c r="AA55" s="18">
        <f t="shared" si="31"/>
        <v>1.0000000000000009E-3</v>
      </c>
      <c r="AB55" s="19">
        <f t="shared" si="32"/>
        <v>1.0000000000000009E-3</v>
      </c>
    </row>
    <row r="56" spans="1:28">
      <c r="A56" s="176">
        <v>48</v>
      </c>
      <c r="B56" s="180" t="s">
        <v>102</v>
      </c>
      <c r="C56" s="10" t="s">
        <v>103</v>
      </c>
      <c r="D56" s="11" t="s">
        <v>23</v>
      </c>
      <c r="E56" s="46">
        <v>16540560890.889999</v>
      </c>
      <c r="F56" s="22">
        <f t="shared" si="46"/>
        <v>2.4099676216121921E-3</v>
      </c>
      <c r="G56" s="11" t="s">
        <v>23</v>
      </c>
      <c r="H56" s="208">
        <v>100</v>
      </c>
      <c r="I56" s="11" t="s">
        <v>23</v>
      </c>
      <c r="J56" s="208">
        <v>100</v>
      </c>
      <c r="K56" s="163">
        <v>1182</v>
      </c>
      <c r="L56" s="158">
        <v>0.19040000000000001</v>
      </c>
      <c r="M56" s="158">
        <v>0.19040000000000001</v>
      </c>
      <c r="N56" s="11" t="s">
        <v>23</v>
      </c>
      <c r="O56" s="45">
        <v>16345140874.24</v>
      </c>
      <c r="P56" s="22">
        <f t="shared" si="45"/>
        <v>2.3814948318532422E-3</v>
      </c>
      <c r="Q56" s="11" t="s">
        <v>23</v>
      </c>
      <c r="R56" s="34">
        <v>100</v>
      </c>
      <c r="S56" s="11" t="s">
        <v>23</v>
      </c>
      <c r="T56" s="34">
        <v>100</v>
      </c>
      <c r="U56" s="23">
        <v>1190</v>
      </c>
      <c r="V56" s="24">
        <v>0.1893</v>
      </c>
      <c r="W56" s="24">
        <v>0.1893</v>
      </c>
      <c r="X56" s="25">
        <f t="shared" si="28"/>
        <v>-1.1814594313886331E-2</v>
      </c>
      <c r="Y56" s="25">
        <f t="shared" si="29"/>
        <v>0</v>
      </c>
      <c r="Z56" s="25">
        <f t="shared" si="30"/>
        <v>6.7681895093062603E-3</v>
      </c>
      <c r="AA56" s="18">
        <f t="shared" si="31"/>
        <v>-1.1000000000000176E-3</v>
      </c>
      <c r="AB56" s="19">
        <f t="shared" si="32"/>
        <v>-1.1000000000000176E-3</v>
      </c>
    </row>
    <row r="57" spans="1:28">
      <c r="A57" s="176">
        <v>49</v>
      </c>
      <c r="B57" s="180" t="s">
        <v>104</v>
      </c>
      <c r="C57" s="31" t="s">
        <v>105</v>
      </c>
      <c r="D57" s="11" t="s">
        <v>23</v>
      </c>
      <c r="E57" s="53">
        <v>184308014.28999999</v>
      </c>
      <c r="F57" s="22">
        <v>0</v>
      </c>
      <c r="G57" s="11" t="s">
        <v>23</v>
      </c>
      <c r="H57" s="175">
        <v>1</v>
      </c>
      <c r="I57" s="11" t="s">
        <v>23</v>
      </c>
      <c r="J57" s="175">
        <v>1</v>
      </c>
      <c r="K57" s="163">
        <v>161</v>
      </c>
      <c r="L57" s="158">
        <v>0.1681</v>
      </c>
      <c r="M57" s="158">
        <v>0.1681</v>
      </c>
      <c r="N57" s="11" t="s">
        <v>23</v>
      </c>
      <c r="O57" s="53">
        <v>192523014.31999999</v>
      </c>
      <c r="P57" s="54">
        <f>(O57/$O$211)</f>
        <v>9.9353828573314393E-4</v>
      </c>
      <c r="Q57" s="11" t="s">
        <v>23</v>
      </c>
      <c r="R57" s="21">
        <v>1</v>
      </c>
      <c r="S57" s="11" t="s">
        <v>23</v>
      </c>
      <c r="T57" s="21">
        <v>1</v>
      </c>
      <c r="U57" s="23">
        <v>189</v>
      </c>
      <c r="V57" s="24">
        <v>0.16020000000000001</v>
      </c>
      <c r="W57" s="47">
        <v>0.16020000000000001</v>
      </c>
      <c r="X57" s="18">
        <f t="shared" si="28"/>
        <v>4.4572125968836522E-2</v>
      </c>
      <c r="Y57" s="18">
        <f t="shared" si="29"/>
        <v>0</v>
      </c>
      <c r="Z57" s="18">
        <f t="shared" si="30"/>
        <v>0.17391304347826086</v>
      </c>
      <c r="AA57" s="18">
        <f t="shared" si="31"/>
        <v>-7.8999999999999904E-3</v>
      </c>
      <c r="AB57" s="19">
        <f t="shared" si="32"/>
        <v>-7.8999999999999904E-3</v>
      </c>
    </row>
    <row r="58" spans="1:28">
      <c r="A58" s="176">
        <v>50</v>
      </c>
      <c r="B58" s="180" t="s">
        <v>106</v>
      </c>
      <c r="C58" s="10" t="s">
        <v>45</v>
      </c>
      <c r="D58" s="11" t="s">
        <v>23</v>
      </c>
      <c r="E58" s="46">
        <v>7245774535.6000004</v>
      </c>
      <c r="F58" s="22">
        <f t="shared" ref="F58:F80" si="47">(E58/$O$81)</f>
        <v>1.0557128104353257E-3</v>
      </c>
      <c r="G58" s="11" t="s">
        <v>23</v>
      </c>
      <c r="H58" s="208">
        <v>100</v>
      </c>
      <c r="I58" s="11" t="s">
        <v>23</v>
      </c>
      <c r="J58" s="208">
        <v>100</v>
      </c>
      <c r="K58" s="163">
        <v>35658</v>
      </c>
      <c r="L58" s="158">
        <v>0.16154513000000001</v>
      </c>
      <c r="M58" s="158">
        <v>0.16154513000000001</v>
      </c>
      <c r="N58" s="11" t="s">
        <v>23</v>
      </c>
      <c r="O58" s="45">
        <v>7290496228.2600002</v>
      </c>
      <c r="P58" s="22">
        <f t="shared" ref="P58:P74" si="48">(O58/$O$81)</f>
        <v>1.0622287824150699E-3</v>
      </c>
      <c r="Q58" s="11" t="s">
        <v>23</v>
      </c>
      <c r="R58" s="34">
        <v>100</v>
      </c>
      <c r="S58" s="11" t="s">
        <v>23</v>
      </c>
      <c r="T58" s="34">
        <v>100</v>
      </c>
      <c r="U58" s="23">
        <v>35892</v>
      </c>
      <c r="V58" s="24">
        <v>0.15588057999999999</v>
      </c>
      <c r="W58" s="24">
        <v>0.15588057999999999</v>
      </c>
      <c r="X58" s="25">
        <f t="shared" ref="X58" si="49">((O58-E58)/E58)</f>
        <v>6.172106576084151E-3</v>
      </c>
      <c r="Y58" s="25">
        <f t="shared" ref="Y58" si="50">((T58-J58)/J58)</f>
        <v>0</v>
      </c>
      <c r="Z58" s="25">
        <f t="shared" ref="Z58" si="51">((U58-K58)/K58)</f>
        <v>6.5623422513881877E-3</v>
      </c>
      <c r="AA58" s="18">
        <f t="shared" ref="AA58" si="52">V58-L58</f>
        <v>-5.6645500000000182E-3</v>
      </c>
      <c r="AB58" s="19">
        <f t="shared" ref="AB58" si="53">W58-M58</f>
        <v>-5.6645500000000182E-3</v>
      </c>
    </row>
    <row r="59" spans="1:28">
      <c r="A59" s="176">
        <v>51</v>
      </c>
      <c r="B59" s="180" t="s">
        <v>107</v>
      </c>
      <c r="C59" s="10" t="s">
        <v>45</v>
      </c>
      <c r="D59" s="11" t="s">
        <v>23</v>
      </c>
      <c r="E59" s="46">
        <v>696553273832.44995</v>
      </c>
      <c r="F59" s="22">
        <f t="shared" si="47"/>
        <v>0.10148814467281653</v>
      </c>
      <c r="G59" s="11" t="s">
        <v>23</v>
      </c>
      <c r="H59" s="208">
        <v>100</v>
      </c>
      <c r="I59" s="11" t="s">
        <v>23</v>
      </c>
      <c r="J59" s="208">
        <v>100</v>
      </c>
      <c r="K59" s="163">
        <v>87982</v>
      </c>
      <c r="L59" s="158">
        <v>0.16896069</v>
      </c>
      <c r="M59" s="158">
        <v>0.16896069</v>
      </c>
      <c r="N59" s="11" t="s">
        <v>23</v>
      </c>
      <c r="O59" s="45">
        <v>704618878515.31006</v>
      </c>
      <c r="P59" s="22">
        <f t="shared" si="48"/>
        <v>0.10266330712726039</v>
      </c>
      <c r="Q59" s="11" t="s">
        <v>23</v>
      </c>
      <c r="R59" s="34">
        <v>100</v>
      </c>
      <c r="S59" s="11" t="s">
        <v>23</v>
      </c>
      <c r="T59" s="34">
        <v>100</v>
      </c>
      <c r="U59" s="23">
        <v>89720</v>
      </c>
      <c r="V59" s="24">
        <v>0.16939217000000001</v>
      </c>
      <c r="W59" s="24">
        <v>0.16939217000000001</v>
      </c>
      <c r="X59" s="25">
        <f t="shared" si="28"/>
        <v>1.1579307693843703E-2</v>
      </c>
      <c r="Y59" s="25">
        <f t="shared" si="29"/>
        <v>0</v>
      </c>
      <c r="Z59" s="25">
        <f t="shared" si="30"/>
        <v>1.9754040599213474E-2</v>
      </c>
      <c r="AA59" s="18">
        <f t="shared" si="31"/>
        <v>4.3148000000001185E-4</v>
      </c>
      <c r="AB59" s="19">
        <f t="shared" si="32"/>
        <v>4.3148000000001185E-4</v>
      </c>
    </row>
    <row r="60" spans="1:28">
      <c r="A60" s="176">
        <v>52</v>
      </c>
      <c r="B60" s="180" t="s">
        <v>108</v>
      </c>
      <c r="C60" s="10" t="s">
        <v>109</v>
      </c>
      <c r="D60" s="11" t="s">
        <v>23</v>
      </c>
      <c r="E60" s="46">
        <v>7686331564.1550007</v>
      </c>
      <c r="F60" s="22">
        <f t="shared" si="47"/>
        <v>1.1199021799068287E-3</v>
      </c>
      <c r="G60" s="11" t="s">
        <v>23</v>
      </c>
      <c r="H60" s="208">
        <v>100</v>
      </c>
      <c r="I60" s="11" t="s">
        <v>23</v>
      </c>
      <c r="J60" s="208">
        <v>100</v>
      </c>
      <c r="K60" s="163">
        <v>1216</v>
      </c>
      <c r="L60" s="158">
        <v>0.16500000000000001</v>
      </c>
      <c r="M60" s="158">
        <v>0.16500000000000001</v>
      </c>
      <c r="N60" s="11" t="s">
        <v>23</v>
      </c>
      <c r="O60" s="45">
        <v>7800771958.4300003</v>
      </c>
      <c r="P60" s="22">
        <f t="shared" si="48"/>
        <v>1.1365762000096888E-3</v>
      </c>
      <c r="Q60" s="11" t="s">
        <v>23</v>
      </c>
      <c r="R60" s="34">
        <v>100</v>
      </c>
      <c r="S60" s="11" t="s">
        <v>23</v>
      </c>
      <c r="T60" s="34">
        <v>100</v>
      </c>
      <c r="U60" s="23">
        <v>1216</v>
      </c>
      <c r="V60" s="24">
        <v>0.1643</v>
      </c>
      <c r="W60" s="24">
        <v>0.1643</v>
      </c>
      <c r="X60" s="25">
        <f t="shared" si="28"/>
        <v>1.4888818328978846E-2</v>
      </c>
      <c r="Y60" s="25">
        <f t="shared" si="29"/>
        <v>0</v>
      </c>
      <c r="Z60" s="25">
        <f t="shared" si="30"/>
        <v>0</v>
      </c>
      <c r="AA60" s="18">
        <f t="shared" si="31"/>
        <v>-7.0000000000000617E-4</v>
      </c>
      <c r="AB60" s="19">
        <f t="shared" si="32"/>
        <v>-7.0000000000000617E-4</v>
      </c>
    </row>
    <row r="61" spans="1:28">
      <c r="A61" s="176">
        <v>53</v>
      </c>
      <c r="B61" s="180" t="s">
        <v>110</v>
      </c>
      <c r="C61" s="10" t="s">
        <v>49</v>
      </c>
      <c r="D61" s="11" t="s">
        <v>23</v>
      </c>
      <c r="E61" s="50">
        <v>130138621768.92</v>
      </c>
      <c r="F61" s="22">
        <f t="shared" si="47"/>
        <v>1.8961259346233526E-2</v>
      </c>
      <c r="G61" s="11" t="s">
        <v>23</v>
      </c>
      <c r="H61" s="208">
        <v>10</v>
      </c>
      <c r="I61" s="11" t="s">
        <v>23</v>
      </c>
      <c r="J61" s="208">
        <v>10</v>
      </c>
      <c r="K61" s="163">
        <v>12433</v>
      </c>
      <c r="L61" s="158">
        <v>0.17280000000000001</v>
      </c>
      <c r="M61" s="158">
        <v>0.17280000000000001</v>
      </c>
      <c r="N61" s="11" t="s">
        <v>23</v>
      </c>
      <c r="O61" s="50">
        <v>128024572586.19</v>
      </c>
      <c r="P61" s="22">
        <f t="shared" si="48"/>
        <v>1.8653241370635065E-2</v>
      </c>
      <c r="Q61" s="11" t="s">
        <v>23</v>
      </c>
      <c r="R61" s="34">
        <v>10</v>
      </c>
      <c r="S61" s="11" t="s">
        <v>23</v>
      </c>
      <c r="T61" s="34">
        <v>10</v>
      </c>
      <c r="U61" s="23">
        <v>12180</v>
      </c>
      <c r="V61" s="24">
        <v>0.18190000000000001</v>
      </c>
      <c r="W61" s="24">
        <v>0.18190000000000001</v>
      </c>
      <c r="X61" s="25">
        <f t="shared" si="28"/>
        <v>-1.6244594832760691E-2</v>
      </c>
      <c r="Y61" s="25">
        <f t="shared" si="29"/>
        <v>0</v>
      </c>
      <c r="Z61" s="25">
        <f t="shared" si="30"/>
        <v>-2.0349071020670795E-2</v>
      </c>
      <c r="AA61" s="18">
        <f t="shared" si="31"/>
        <v>9.099999999999997E-3</v>
      </c>
      <c r="AB61" s="19">
        <f t="shared" si="32"/>
        <v>9.099999999999997E-3</v>
      </c>
    </row>
    <row r="62" spans="1:28">
      <c r="A62" s="176">
        <v>54</v>
      </c>
      <c r="B62" s="180" t="s">
        <v>111</v>
      </c>
      <c r="C62" s="10" t="s">
        <v>112</v>
      </c>
      <c r="D62" s="11" t="s">
        <v>23</v>
      </c>
      <c r="E62" s="50">
        <v>880443153.67999995</v>
      </c>
      <c r="F62" s="22">
        <f t="shared" si="47"/>
        <v>1.282809879928296E-4</v>
      </c>
      <c r="G62" s="11" t="s">
        <v>23</v>
      </c>
      <c r="H62" s="208">
        <v>1</v>
      </c>
      <c r="I62" s="11" t="s">
        <v>23</v>
      </c>
      <c r="J62" s="208">
        <v>1</v>
      </c>
      <c r="K62" s="163">
        <v>459</v>
      </c>
      <c r="L62" s="158">
        <v>0.18647523999999999</v>
      </c>
      <c r="M62" s="158">
        <v>0.18647523999999999</v>
      </c>
      <c r="N62" s="11" t="s">
        <v>23</v>
      </c>
      <c r="O62" s="50">
        <v>885580485.86000001</v>
      </c>
      <c r="P62" s="22">
        <f t="shared" si="48"/>
        <v>1.2902949974505715E-4</v>
      </c>
      <c r="Q62" s="11" t="s">
        <v>23</v>
      </c>
      <c r="R62" s="34">
        <v>1</v>
      </c>
      <c r="S62" s="11" t="s">
        <v>23</v>
      </c>
      <c r="T62" s="34">
        <v>1</v>
      </c>
      <c r="U62" s="23">
        <v>461</v>
      </c>
      <c r="V62" s="47">
        <v>0.18629271999999999</v>
      </c>
      <c r="W62" s="47">
        <v>0.18629271999999999</v>
      </c>
      <c r="X62" s="25">
        <f t="shared" ref="X62" si="54">((O62-E62)/E62)</f>
        <v>5.8349390968939806E-3</v>
      </c>
      <c r="Y62" s="25">
        <f t="shared" ref="Y62" si="55">((T62-J62)/J62)</f>
        <v>0</v>
      </c>
      <c r="Z62" s="25">
        <f t="shared" ref="Z62" si="56">((U62-K62)/K62)</f>
        <v>4.3572984749455342E-3</v>
      </c>
      <c r="AA62" s="18">
        <f t="shared" ref="AA62" si="57">V62-L62</f>
        <v>-1.8251999999999158E-4</v>
      </c>
      <c r="AB62" s="19">
        <f t="shared" ref="AB62" si="58">W62-M62</f>
        <v>-1.8251999999999158E-4</v>
      </c>
    </row>
    <row r="63" spans="1:28">
      <c r="A63" s="176">
        <v>55</v>
      </c>
      <c r="B63" s="180" t="s">
        <v>113</v>
      </c>
      <c r="C63" s="10" t="s">
        <v>114</v>
      </c>
      <c r="D63" s="11" t="s">
        <v>23</v>
      </c>
      <c r="E63" s="46">
        <v>51828346074</v>
      </c>
      <c r="F63" s="22">
        <f t="shared" si="47"/>
        <v>7.5514147763178184E-3</v>
      </c>
      <c r="G63" s="11" t="s">
        <v>23</v>
      </c>
      <c r="H63" s="208">
        <v>100</v>
      </c>
      <c r="I63" s="11" t="s">
        <v>23</v>
      </c>
      <c r="J63" s="208">
        <v>100</v>
      </c>
      <c r="K63" s="163">
        <v>7654</v>
      </c>
      <c r="L63" s="158">
        <v>0.16969999999999999</v>
      </c>
      <c r="M63" s="158">
        <v>0.16969999999999999</v>
      </c>
      <c r="N63" s="11" t="s">
        <v>23</v>
      </c>
      <c r="O63" s="46">
        <v>52192895190</v>
      </c>
      <c r="P63" s="22">
        <f t="shared" si="48"/>
        <v>7.604529756628506E-3</v>
      </c>
      <c r="Q63" s="11" t="s">
        <v>23</v>
      </c>
      <c r="R63" s="34">
        <v>100</v>
      </c>
      <c r="S63" s="11" t="s">
        <v>23</v>
      </c>
      <c r="T63" s="34">
        <v>100</v>
      </c>
      <c r="U63" s="23">
        <v>7697</v>
      </c>
      <c r="V63" s="47">
        <v>0.1721</v>
      </c>
      <c r="W63" s="47">
        <v>0.1721</v>
      </c>
      <c r="X63" s="25">
        <f t="shared" si="28"/>
        <v>7.0337786870431941E-3</v>
      </c>
      <c r="Y63" s="25">
        <f t="shared" si="29"/>
        <v>0</v>
      </c>
      <c r="Z63" s="25">
        <f t="shared" si="30"/>
        <v>5.6179775280898875E-3</v>
      </c>
      <c r="AA63" s="18">
        <f t="shared" si="31"/>
        <v>2.4000000000000132E-3</v>
      </c>
      <c r="AB63" s="19">
        <f t="shared" si="32"/>
        <v>2.4000000000000132E-3</v>
      </c>
    </row>
    <row r="64" spans="1:28">
      <c r="A64" s="176">
        <v>56</v>
      </c>
      <c r="B64" s="180" t="s">
        <v>115</v>
      </c>
      <c r="C64" s="10" t="s">
        <v>116</v>
      </c>
      <c r="D64" s="11" t="s">
        <v>23</v>
      </c>
      <c r="E64" s="156">
        <v>311167557.81</v>
      </c>
      <c r="F64" s="22">
        <f t="shared" si="47"/>
        <v>4.533726178725066E-5</v>
      </c>
      <c r="G64" s="11" t="s">
        <v>23</v>
      </c>
      <c r="H64" s="208">
        <v>1.01</v>
      </c>
      <c r="I64" s="11" t="s">
        <v>23</v>
      </c>
      <c r="J64" s="208">
        <v>1.01</v>
      </c>
      <c r="K64" s="163">
        <v>165</v>
      </c>
      <c r="L64" s="158">
        <v>0.15140000000000001</v>
      </c>
      <c r="M64" s="158">
        <v>0.15140000000000001</v>
      </c>
      <c r="N64" s="11" t="s">
        <v>23</v>
      </c>
      <c r="O64" s="156">
        <v>311477920.99000001</v>
      </c>
      <c r="P64" s="22">
        <f t="shared" si="48"/>
        <v>4.5382481850806821E-5</v>
      </c>
      <c r="Q64" s="11" t="s">
        <v>23</v>
      </c>
      <c r="R64" s="34">
        <v>1.01</v>
      </c>
      <c r="S64" s="11" t="s">
        <v>23</v>
      </c>
      <c r="T64" s="34">
        <v>1.01</v>
      </c>
      <c r="U64" s="23">
        <v>166</v>
      </c>
      <c r="V64" s="47">
        <v>0.16209999999999999</v>
      </c>
      <c r="W64" s="47">
        <v>0.16209999999999999</v>
      </c>
      <c r="X64" s="25">
        <f t="shared" si="28"/>
        <v>9.9741496891368091E-4</v>
      </c>
      <c r="Y64" s="25">
        <f t="shared" si="29"/>
        <v>0</v>
      </c>
      <c r="Z64" s="25">
        <f t="shared" si="30"/>
        <v>6.0606060606060606E-3</v>
      </c>
      <c r="AA64" s="18">
        <f t="shared" si="31"/>
        <v>1.0699999999999987E-2</v>
      </c>
      <c r="AB64" s="19">
        <f t="shared" si="32"/>
        <v>1.0699999999999987E-2</v>
      </c>
    </row>
    <row r="65" spans="1:28">
      <c r="A65" s="176">
        <v>57</v>
      </c>
      <c r="B65" s="180" t="s">
        <v>117</v>
      </c>
      <c r="C65" s="10" t="s">
        <v>51</v>
      </c>
      <c r="D65" s="11" t="s">
        <v>23</v>
      </c>
      <c r="E65" s="50">
        <v>3793721429.8400002</v>
      </c>
      <c r="F65" s="22">
        <f t="shared" si="47"/>
        <v>5.5274702421767542E-4</v>
      </c>
      <c r="G65" s="11" t="s">
        <v>23</v>
      </c>
      <c r="H65" s="208">
        <v>10</v>
      </c>
      <c r="I65" s="11" t="s">
        <v>23</v>
      </c>
      <c r="J65" s="208">
        <v>10</v>
      </c>
      <c r="K65" s="163">
        <v>1157</v>
      </c>
      <c r="L65" s="158">
        <v>0.15429999999999999</v>
      </c>
      <c r="M65" s="158">
        <v>0.15429999999999999</v>
      </c>
      <c r="N65" s="11" t="s">
        <v>23</v>
      </c>
      <c r="O65" s="50">
        <v>3696015307.9400001</v>
      </c>
      <c r="P65" s="22">
        <f t="shared" si="48"/>
        <v>5.3851119559217926E-4</v>
      </c>
      <c r="Q65" s="11" t="s">
        <v>23</v>
      </c>
      <c r="R65" s="34">
        <v>10</v>
      </c>
      <c r="S65" s="11" t="s">
        <v>23</v>
      </c>
      <c r="T65" s="34">
        <v>10</v>
      </c>
      <c r="U65" s="23">
        <v>1142</v>
      </c>
      <c r="V65" s="158">
        <v>0.16009999999999999</v>
      </c>
      <c r="W65" s="24">
        <v>0.16009999999999999</v>
      </c>
      <c r="X65" s="25">
        <f t="shared" si="28"/>
        <v>-2.5754690666394249E-2</v>
      </c>
      <c r="Y65" s="25">
        <f t="shared" si="29"/>
        <v>0</v>
      </c>
      <c r="Z65" s="25">
        <f t="shared" si="30"/>
        <v>-1.2964563526361279E-2</v>
      </c>
      <c r="AA65" s="18">
        <f t="shared" si="31"/>
        <v>5.7999999999999996E-3</v>
      </c>
      <c r="AB65" s="19">
        <f t="shared" si="32"/>
        <v>5.7999999999999996E-3</v>
      </c>
    </row>
    <row r="66" spans="1:28" ht="15.6" customHeight="1">
      <c r="A66" s="176">
        <v>58</v>
      </c>
      <c r="B66" s="180" t="s">
        <v>118</v>
      </c>
      <c r="C66" s="10" t="s">
        <v>119</v>
      </c>
      <c r="D66" s="11" t="s">
        <v>23</v>
      </c>
      <c r="E66" s="50">
        <v>2541170145</v>
      </c>
      <c r="F66" s="22">
        <f t="shared" si="47"/>
        <v>3.702497037951436E-4</v>
      </c>
      <c r="G66" s="11" t="s">
        <v>23</v>
      </c>
      <c r="H66" s="208">
        <v>1</v>
      </c>
      <c r="I66" s="11" t="s">
        <v>23</v>
      </c>
      <c r="J66" s="208">
        <v>1</v>
      </c>
      <c r="K66" s="163">
        <v>343</v>
      </c>
      <c r="L66" s="158">
        <v>0.1895</v>
      </c>
      <c r="M66" s="158">
        <v>0.1895</v>
      </c>
      <c r="N66" s="11" t="s">
        <v>23</v>
      </c>
      <c r="O66" s="50">
        <v>2514708145</v>
      </c>
      <c r="P66" s="22">
        <f t="shared" si="48"/>
        <v>3.6639417775683218E-4</v>
      </c>
      <c r="Q66" s="11" t="s">
        <v>23</v>
      </c>
      <c r="R66" s="34">
        <v>1</v>
      </c>
      <c r="S66" s="11" t="s">
        <v>23</v>
      </c>
      <c r="T66" s="34">
        <v>1</v>
      </c>
      <c r="U66" s="23">
        <v>347</v>
      </c>
      <c r="V66" s="24">
        <v>0.19159999999999999</v>
      </c>
      <c r="W66" s="24">
        <v>0.19159999999999999</v>
      </c>
      <c r="X66" s="25">
        <f t="shared" si="28"/>
        <v>-1.0413312958231689E-2</v>
      </c>
      <c r="Y66" s="25">
        <f t="shared" si="29"/>
        <v>0</v>
      </c>
      <c r="Z66" s="25">
        <f t="shared" si="30"/>
        <v>1.1661807580174927E-2</v>
      </c>
      <c r="AA66" s="18">
        <f t="shared" si="31"/>
        <v>2.0999999999999908E-3</v>
      </c>
      <c r="AB66" s="19">
        <f t="shared" si="32"/>
        <v>2.0999999999999908E-3</v>
      </c>
    </row>
    <row r="67" spans="1:28">
      <c r="A67" s="176">
        <v>59</v>
      </c>
      <c r="B67" s="180" t="s">
        <v>120</v>
      </c>
      <c r="C67" s="10" t="s">
        <v>121</v>
      </c>
      <c r="D67" s="11" t="s">
        <v>23</v>
      </c>
      <c r="E67" s="50">
        <v>3577387462.4608002</v>
      </c>
      <c r="F67" s="22">
        <f t="shared" si="47"/>
        <v>5.212270618489309E-4</v>
      </c>
      <c r="G67" s="11" t="s">
        <v>23</v>
      </c>
      <c r="H67" s="208">
        <v>1</v>
      </c>
      <c r="I67" s="11" t="s">
        <v>23</v>
      </c>
      <c r="J67" s="208">
        <v>1</v>
      </c>
      <c r="K67" s="163">
        <v>4486</v>
      </c>
      <c r="L67" s="158">
        <v>0.16830000000000001</v>
      </c>
      <c r="M67" s="158">
        <v>0.16830000000000001</v>
      </c>
      <c r="N67" s="11" t="s">
        <v>23</v>
      </c>
      <c r="O67" s="50">
        <v>3547715817.6405234</v>
      </c>
      <c r="P67" s="22">
        <f t="shared" si="48"/>
        <v>5.1690388902737145E-4</v>
      </c>
      <c r="Q67" s="11" t="s">
        <v>23</v>
      </c>
      <c r="R67" s="34">
        <v>1</v>
      </c>
      <c r="S67" s="11" t="s">
        <v>23</v>
      </c>
      <c r="T67" s="34">
        <v>1</v>
      </c>
      <c r="U67" s="23">
        <v>4506</v>
      </c>
      <c r="V67" s="47">
        <v>0.16980000000000001</v>
      </c>
      <c r="W67" s="24">
        <v>0.16980000000000001</v>
      </c>
      <c r="X67" s="25">
        <f t="shared" si="28"/>
        <v>-8.2942217279048415E-3</v>
      </c>
      <c r="Y67" s="25">
        <f t="shared" si="29"/>
        <v>0</v>
      </c>
      <c r="Z67" s="25">
        <f t="shared" si="30"/>
        <v>4.4583147570218459E-3</v>
      </c>
      <c r="AA67" s="18">
        <f t="shared" si="31"/>
        <v>1.5000000000000013E-3</v>
      </c>
      <c r="AB67" s="19">
        <f t="shared" si="32"/>
        <v>1.5000000000000013E-3</v>
      </c>
    </row>
    <row r="68" spans="1:28">
      <c r="A68" s="176">
        <v>60</v>
      </c>
      <c r="B68" s="180" t="s">
        <v>122</v>
      </c>
      <c r="C68" s="10" t="s">
        <v>123</v>
      </c>
      <c r="D68" s="11" t="s">
        <v>23</v>
      </c>
      <c r="E68" s="50">
        <v>2255642302.27</v>
      </c>
      <c r="F68" s="22">
        <f t="shared" si="47"/>
        <v>3.2864816074063523E-4</v>
      </c>
      <c r="G68" s="11" t="s">
        <v>23</v>
      </c>
      <c r="H68" s="208">
        <v>1</v>
      </c>
      <c r="I68" s="11" t="s">
        <v>23</v>
      </c>
      <c r="J68" s="208">
        <v>1</v>
      </c>
      <c r="K68" s="163">
        <v>62</v>
      </c>
      <c r="L68" s="158">
        <v>0.1623</v>
      </c>
      <c r="M68" s="158">
        <v>0.1623</v>
      </c>
      <c r="N68" s="11" t="s">
        <v>23</v>
      </c>
      <c r="O68" s="50">
        <v>2268351244.3899999</v>
      </c>
      <c r="P68" s="22">
        <f t="shared" si="48"/>
        <v>3.3049985967733886E-4</v>
      </c>
      <c r="Q68" s="11" t="s">
        <v>23</v>
      </c>
      <c r="R68" s="34">
        <v>1</v>
      </c>
      <c r="S68" s="11" t="s">
        <v>23</v>
      </c>
      <c r="T68" s="34">
        <v>1</v>
      </c>
      <c r="U68" s="23">
        <v>64</v>
      </c>
      <c r="V68" s="47">
        <v>0.1658</v>
      </c>
      <c r="W68" s="24">
        <v>0.1658</v>
      </c>
      <c r="X68" s="25">
        <f t="shared" si="28"/>
        <v>5.634289668716555E-3</v>
      </c>
      <c r="Y68" s="25">
        <f t="shared" si="29"/>
        <v>0</v>
      </c>
      <c r="Z68" s="25">
        <f t="shared" si="30"/>
        <v>3.2258064516129031E-2</v>
      </c>
      <c r="AA68" s="18">
        <f t="shared" si="31"/>
        <v>3.5000000000000031E-3</v>
      </c>
      <c r="AB68" s="19">
        <f t="shared" si="32"/>
        <v>3.5000000000000031E-3</v>
      </c>
    </row>
    <row r="69" spans="1:28">
      <c r="A69" s="176">
        <v>61</v>
      </c>
      <c r="B69" s="180" t="s">
        <v>124</v>
      </c>
      <c r="C69" s="10" t="s">
        <v>125</v>
      </c>
      <c r="D69" s="11" t="s">
        <v>23</v>
      </c>
      <c r="E69" s="50">
        <v>31532089328.874798</v>
      </c>
      <c r="F69" s="22">
        <f t="shared" si="47"/>
        <v>4.594240475014672E-3</v>
      </c>
      <c r="G69" s="11" t="s">
        <v>23</v>
      </c>
      <c r="H69" s="208">
        <v>100</v>
      </c>
      <c r="I69" s="11" t="s">
        <v>23</v>
      </c>
      <c r="J69" s="208">
        <v>100</v>
      </c>
      <c r="K69" s="163">
        <v>176</v>
      </c>
      <c r="L69" s="158">
        <v>0.1628</v>
      </c>
      <c r="M69" s="158">
        <v>0.1628</v>
      </c>
      <c r="N69" s="11" t="s">
        <v>23</v>
      </c>
      <c r="O69" s="50">
        <v>32390109240.075001</v>
      </c>
      <c r="P69" s="22">
        <f t="shared" si="48"/>
        <v>4.719254385868803E-3</v>
      </c>
      <c r="Q69" s="11" t="s">
        <v>23</v>
      </c>
      <c r="R69" s="34">
        <v>100</v>
      </c>
      <c r="S69" s="11" t="s">
        <v>23</v>
      </c>
      <c r="T69" s="34">
        <v>100</v>
      </c>
      <c r="U69" s="23">
        <v>169</v>
      </c>
      <c r="V69" s="24">
        <v>0.16400000000000001</v>
      </c>
      <c r="W69" s="24">
        <v>0.16400000000000001</v>
      </c>
      <c r="X69" s="25">
        <f t="shared" si="28"/>
        <v>2.7211007245704161E-2</v>
      </c>
      <c r="Y69" s="25">
        <f t="shared" si="29"/>
        <v>0</v>
      </c>
      <c r="Z69" s="25">
        <f t="shared" si="30"/>
        <v>-3.9772727272727272E-2</v>
      </c>
      <c r="AA69" s="18">
        <f t="shared" si="31"/>
        <v>1.2000000000000066E-3</v>
      </c>
      <c r="AB69" s="19">
        <f t="shared" si="32"/>
        <v>1.2000000000000066E-3</v>
      </c>
    </row>
    <row r="70" spans="1:28">
      <c r="A70" s="176">
        <v>62</v>
      </c>
      <c r="B70" s="180" t="s">
        <v>126</v>
      </c>
      <c r="C70" s="10" t="s">
        <v>86</v>
      </c>
      <c r="D70" s="11" t="s">
        <v>23</v>
      </c>
      <c r="E70" s="50">
        <v>738598500</v>
      </c>
      <c r="F70" s="22">
        <f t="shared" si="47"/>
        <v>1.0761415420632425E-4</v>
      </c>
      <c r="G70" s="11" t="s">
        <v>23</v>
      </c>
      <c r="H70" s="208">
        <v>1000</v>
      </c>
      <c r="I70" s="11" t="s">
        <v>23</v>
      </c>
      <c r="J70" s="208">
        <v>1000</v>
      </c>
      <c r="K70" s="163">
        <v>73</v>
      </c>
      <c r="L70" s="158">
        <v>0.20089314</v>
      </c>
      <c r="M70" s="158">
        <v>0.20089314</v>
      </c>
      <c r="N70" s="11" t="s">
        <v>23</v>
      </c>
      <c r="O70" s="50">
        <v>738327500</v>
      </c>
      <c r="P70" s="22">
        <f t="shared" si="48"/>
        <v>1.0757466937689404E-4</v>
      </c>
      <c r="Q70" s="11" t="s">
        <v>23</v>
      </c>
      <c r="R70" s="34">
        <v>1000</v>
      </c>
      <c r="S70" s="11" t="s">
        <v>23</v>
      </c>
      <c r="T70" s="34">
        <v>1000</v>
      </c>
      <c r="U70" s="23">
        <v>74</v>
      </c>
      <c r="V70" s="47">
        <v>0.20091929</v>
      </c>
      <c r="W70" s="47">
        <v>0.20091929</v>
      </c>
      <c r="X70" s="25">
        <f t="shared" ref="X70:X71" si="59">((O70-E70)/E70)</f>
        <v>-3.6691111612059869E-4</v>
      </c>
      <c r="Y70" s="25">
        <f t="shared" ref="Y70:Y71" si="60">((T70-J70)/J70)</f>
        <v>0</v>
      </c>
      <c r="Z70" s="25">
        <f t="shared" ref="Z70:Z71" si="61">((U70-K70)/K70)</f>
        <v>1.3698630136986301E-2</v>
      </c>
      <c r="AA70" s="18">
        <f t="shared" ref="AA70:AA71" si="62">V70-L70</f>
        <v>2.615000000000256E-5</v>
      </c>
      <c r="AB70" s="19">
        <f t="shared" ref="AB70:AB71" si="63">W70-M70</f>
        <v>2.615000000000256E-5</v>
      </c>
    </row>
    <row r="71" spans="1:28">
      <c r="A71" s="176">
        <v>63</v>
      </c>
      <c r="B71" s="180" t="s">
        <v>345</v>
      </c>
      <c r="C71" s="10" t="s">
        <v>260</v>
      </c>
      <c r="D71" s="11" t="s">
        <v>23</v>
      </c>
      <c r="E71" s="50">
        <v>1895903767.73</v>
      </c>
      <c r="F71" s="22">
        <f t="shared" si="47"/>
        <v>2.7623408444621455E-4</v>
      </c>
      <c r="G71" s="11" t="s">
        <v>23</v>
      </c>
      <c r="H71" s="208">
        <v>100</v>
      </c>
      <c r="I71" s="11" t="s">
        <v>23</v>
      </c>
      <c r="J71" s="208">
        <v>100</v>
      </c>
      <c r="K71" s="163">
        <v>295</v>
      </c>
      <c r="L71" s="158">
        <v>0.1691</v>
      </c>
      <c r="M71" s="158">
        <v>0.1691</v>
      </c>
      <c r="N71" s="11" t="s">
        <v>23</v>
      </c>
      <c r="O71" s="50">
        <v>2004148368</v>
      </c>
      <c r="P71" s="22">
        <f t="shared" si="48"/>
        <v>2.9200537440342094E-4</v>
      </c>
      <c r="Q71" s="11" t="s">
        <v>23</v>
      </c>
      <c r="R71" s="34">
        <v>100</v>
      </c>
      <c r="S71" s="11" t="s">
        <v>23</v>
      </c>
      <c r="T71" s="34">
        <v>100</v>
      </c>
      <c r="U71" s="23">
        <v>310</v>
      </c>
      <c r="V71" s="47">
        <v>0.16769999999999999</v>
      </c>
      <c r="W71" s="47">
        <v>0.16769999999999999</v>
      </c>
      <c r="X71" s="25">
        <f t="shared" si="59"/>
        <v>5.7093931723973104E-2</v>
      </c>
      <c r="Y71" s="25">
        <f t="shared" si="60"/>
        <v>0</v>
      </c>
      <c r="Z71" s="25">
        <f t="shared" si="61"/>
        <v>5.0847457627118647E-2</v>
      </c>
      <c r="AA71" s="18">
        <f t="shared" si="62"/>
        <v>-1.4000000000000123E-3</v>
      </c>
      <c r="AB71" s="19">
        <f t="shared" si="63"/>
        <v>-1.4000000000000123E-3</v>
      </c>
    </row>
    <row r="72" spans="1:28">
      <c r="A72" s="176">
        <v>64</v>
      </c>
      <c r="B72" s="180" t="s">
        <v>127</v>
      </c>
      <c r="C72" s="10" t="s">
        <v>41</v>
      </c>
      <c r="D72" s="11" t="s">
        <v>23</v>
      </c>
      <c r="E72" s="69">
        <v>4134006408.3200002</v>
      </c>
      <c r="F72" s="22">
        <f t="shared" si="47"/>
        <v>6.0232670810309139E-4</v>
      </c>
      <c r="G72" s="11" t="s">
        <v>23</v>
      </c>
      <c r="H72" s="175">
        <v>1</v>
      </c>
      <c r="I72" s="11" t="s">
        <v>23</v>
      </c>
      <c r="J72" s="175">
        <v>1</v>
      </c>
      <c r="K72" s="163">
        <v>3112</v>
      </c>
      <c r="L72" s="158">
        <v>0.17199999999999999</v>
      </c>
      <c r="M72" s="158">
        <v>0.17199999999999999</v>
      </c>
      <c r="N72" s="11" t="s">
        <v>23</v>
      </c>
      <c r="O72" s="69">
        <v>4249852687.4200001</v>
      </c>
      <c r="P72" s="22">
        <f t="shared" si="48"/>
        <v>6.1920556629640794E-4</v>
      </c>
      <c r="Q72" s="11" t="s">
        <v>23</v>
      </c>
      <c r="R72" s="21">
        <v>1</v>
      </c>
      <c r="S72" s="11" t="s">
        <v>23</v>
      </c>
      <c r="T72" s="21">
        <v>1</v>
      </c>
      <c r="U72" s="23">
        <v>3112</v>
      </c>
      <c r="V72" s="47">
        <v>0.1759</v>
      </c>
      <c r="W72" s="24">
        <v>0.1759</v>
      </c>
      <c r="X72" s="25">
        <f t="shared" si="28"/>
        <v>2.8022762341841201E-2</v>
      </c>
      <c r="Y72" s="25">
        <f t="shared" si="29"/>
        <v>0</v>
      </c>
      <c r="Z72" s="25">
        <f t="shared" si="30"/>
        <v>0</v>
      </c>
      <c r="AA72" s="18">
        <f t="shared" si="31"/>
        <v>3.9000000000000146E-3</v>
      </c>
      <c r="AB72" s="19">
        <f t="shared" si="32"/>
        <v>3.9000000000000146E-3</v>
      </c>
    </row>
    <row r="73" spans="1:28">
      <c r="A73" s="176">
        <v>65</v>
      </c>
      <c r="B73" s="180" t="s">
        <v>128</v>
      </c>
      <c r="C73" s="10" t="s">
        <v>55</v>
      </c>
      <c r="D73" s="11" t="s">
        <v>23</v>
      </c>
      <c r="E73" s="46">
        <v>3168363448771.2402</v>
      </c>
      <c r="F73" s="22">
        <f t="shared" si="47"/>
        <v>0.46163206770356235</v>
      </c>
      <c r="G73" s="11" t="s">
        <v>23</v>
      </c>
      <c r="H73" s="208">
        <v>100</v>
      </c>
      <c r="I73" s="11" t="s">
        <v>23</v>
      </c>
      <c r="J73" s="208">
        <v>100</v>
      </c>
      <c r="K73" s="163">
        <v>393135</v>
      </c>
      <c r="L73" s="158">
        <v>0.16370000000000001</v>
      </c>
      <c r="M73" s="158">
        <v>0.16370000000000001</v>
      </c>
      <c r="N73" s="11" t="s">
        <v>23</v>
      </c>
      <c r="O73" s="46">
        <v>3221439129109.2598</v>
      </c>
      <c r="P73" s="22">
        <f t="shared" si="48"/>
        <v>0.46936521967787748</v>
      </c>
      <c r="Q73" s="11" t="s">
        <v>23</v>
      </c>
      <c r="R73" s="34">
        <v>100</v>
      </c>
      <c r="S73" s="11" t="s">
        <v>23</v>
      </c>
      <c r="T73" s="34">
        <v>100</v>
      </c>
      <c r="U73" s="23">
        <v>396126</v>
      </c>
      <c r="V73" s="47">
        <v>0.1714</v>
      </c>
      <c r="W73" s="47">
        <v>0.1714</v>
      </c>
      <c r="X73" s="25">
        <f t="shared" si="28"/>
        <v>1.6751765129282573E-2</v>
      </c>
      <c r="Y73" s="25">
        <f t="shared" si="29"/>
        <v>0</v>
      </c>
      <c r="Z73" s="25">
        <f t="shared" si="30"/>
        <v>7.6080735625166929E-3</v>
      </c>
      <c r="AA73" s="18">
        <f t="shared" si="31"/>
        <v>7.6999999999999846E-3</v>
      </c>
      <c r="AB73" s="19">
        <f t="shared" si="32"/>
        <v>7.6999999999999846E-3</v>
      </c>
    </row>
    <row r="74" spans="1:28">
      <c r="A74" s="176">
        <v>66</v>
      </c>
      <c r="B74" s="180" t="s">
        <v>129</v>
      </c>
      <c r="C74" s="31" t="s">
        <v>130</v>
      </c>
      <c r="D74" s="11" t="s">
        <v>23</v>
      </c>
      <c r="E74" s="46">
        <v>23022795250</v>
      </c>
      <c r="F74" s="22">
        <f t="shared" si="47"/>
        <v>3.354432263664399E-3</v>
      </c>
      <c r="G74" s="11" t="s">
        <v>23</v>
      </c>
      <c r="H74" s="208">
        <v>100</v>
      </c>
      <c r="I74" s="11" t="s">
        <v>23</v>
      </c>
      <c r="J74" s="208">
        <v>100</v>
      </c>
      <c r="K74" s="163">
        <v>2322</v>
      </c>
      <c r="L74" s="158">
        <v>0.187305</v>
      </c>
      <c r="M74" s="158">
        <v>0.187305</v>
      </c>
      <c r="N74" s="11" t="s">
        <v>23</v>
      </c>
      <c r="O74" s="45">
        <v>23518007419.759998</v>
      </c>
      <c r="P74" s="22">
        <f t="shared" si="48"/>
        <v>3.42658491331289E-3</v>
      </c>
      <c r="Q74" s="11" t="s">
        <v>23</v>
      </c>
      <c r="R74" s="34">
        <v>100</v>
      </c>
      <c r="S74" s="11" t="s">
        <v>23</v>
      </c>
      <c r="T74" s="34">
        <v>100</v>
      </c>
      <c r="U74" s="23">
        <v>2339</v>
      </c>
      <c r="V74" s="24">
        <v>0.18843199999999999</v>
      </c>
      <c r="W74" s="47">
        <v>0.18843199999999999</v>
      </c>
      <c r="X74" s="25">
        <f t="shared" si="28"/>
        <v>2.1509645739476328E-2</v>
      </c>
      <c r="Y74" s="25">
        <f t="shared" si="29"/>
        <v>0</v>
      </c>
      <c r="Z74" s="25">
        <f t="shared" si="30"/>
        <v>7.3212747631352286E-3</v>
      </c>
      <c r="AA74" s="18">
        <f t="shared" si="31"/>
        <v>1.1269999999999891E-3</v>
      </c>
      <c r="AB74" s="19">
        <f t="shared" si="32"/>
        <v>1.1269999999999891E-3</v>
      </c>
    </row>
    <row r="75" spans="1:28">
      <c r="A75" s="176">
        <v>67</v>
      </c>
      <c r="B75" s="207" t="s">
        <v>131</v>
      </c>
      <c r="C75" s="10" t="s">
        <v>132</v>
      </c>
      <c r="D75" s="11" t="s">
        <v>23</v>
      </c>
      <c r="E75" s="46">
        <v>23990566150.509998</v>
      </c>
      <c r="F75" s="22">
        <f t="shared" si="47"/>
        <v>3.4954369460782901E-3</v>
      </c>
      <c r="G75" s="11" t="s">
        <v>23</v>
      </c>
      <c r="H75" s="208">
        <v>1</v>
      </c>
      <c r="I75" s="11" t="s">
        <v>23</v>
      </c>
      <c r="J75" s="208">
        <v>1</v>
      </c>
      <c r="K75" s="163">
        <v>1253</v>
      </c>
      <c r="L75" s="158">
        <v>0.18534800000000001</v>
      </c>
      <c r="M75" s="158">
        <v>0.18534800000000001</v>
      </c>
      <c r="N75" s="11" t="s">
        <v>23</v>
      </c>
      <c r="O75" s="46">
        <v>24009960629.110001</v>
      </c>
      <c r="P75" s="22">
        <f t="shared" ref="P75:P80" si="64">(O75/$O$81)</f>
        <v>3.4982627308731574E-3</v>
      </c>
      <c r="Q75" s="11" t="s">
        <v>23</v>
      </c>
      <c r="R75" s="34">
        <v>1</v>
      </c>
      <c r="S75" s="11" t="s">
        <v>23</v>
      </c>
      <c r="T75" s="34">
        <v>1</v>
      </c>
      <c r="U75" s="23">
        <v>1266</v>
      </c>
      <c r="V75" s="24">
        <v>0.18720680000000001</v>
      </c>
      <c r="W75" s="24">
        <v>0.18720680000000001</v>
      </c>
      <c r="X75" s="25">
        <f t="shared" si="28"/>
        <v>8.084210467700861E-4</v>
      </c>
      <c r="Y75" s="25">
        <f t="shared" si="29"/>
        <v>0</v>
      </c>
      <c r="Z75" s="25">
        <f t="shared" si="30"/>
        <v>1.0375099760574621E-2</v>
      </c>
      <c r="AA75" s="18">
        <f t="shared" si="31"/>
        <v>1.8587999999999938E-3</v>
      </c>
      <c r="AB75" s="19">
        <f t="shared" si="32"/>
        <v>1.8587999999999938E-3</v>
      </c>
    </row>
    <row r="76" spans="1:28">
      <c r="A76" s="176">
        <v>68</v>
      </c>
      <c r="B76" s="180" t="s">
        <v>133</v>
      </c>
      <c r="C76" s="10" t="s">
        <v>58</v>
      </c>
      <c r="D76" s="11" t="s">
        <v>23</v>
      </c>
      <c r="E76" s="46">
        <v>277359936889.27002</v>
      </c>
      <c r="F76" s="22">
        <f t="shared" si="47"/>
        <v>4.0411475272503626E-2</v>
      </c>
      <c r="G76" s="11" t="s">
        <v>23</v>
      </c>
      <c r="H76" s="208">
        <v>1</v>
      </c>
      <c r="I76" s="11" t="s">
        <v>23</v>
      </c>
      <c r="J76" s="208">
        <v>1</v>
      </c>
      <c r="K76" s="163">
        <v>100000</v>
      </c>
      <c r="L76" s="158">
        <v>0.17549999999999999</v>
      </c>
      <c r="M76" s="158">
        <v>0.17549999999999999</v>
      </c>
      <c r="N76" s="11" t="s">
        <v>23</v>
      </c>
      <c r="O76" s="46">
        <v>283040940159.03998</v>
      </c>
      <c r="P76" s="22">
        <f t="shared" si="64"/>
        <v>4.1239200162169198E-2</v>
      </c>
      <c r="Q76" s="11" t="s">
        <v>23</v>
      </c>
      <c r="R76" s="34">
        <v>1</v>
      </c>
      <c r="S76" s="11" t="s">
        <v>23</v>
      </c>
      <c r="T76" s="34">
        <v>1</v>
      </c>
      <c r="U76" s="23">
        <v>100000</v>
      </c>
      <c r="V76" s="47">
        <v>0.17349999999999999</v>
      </c>
      <c r="W76" s="47">
        <v>0.17349999999999999</v>
      </c>
      <c r="X76" s="25">
        <f t="shared" si="28"/>
        <v>2.0482421987419102E-2</v>
      </c>
      <c r="Y76" s="25">
        <f t="shared" si="29"/>
        <v>0</v>
      </c>
      <c r="Z76" s="25">
        <f t="shared" si="30"/>
        <v>0</v>
      </c>
      <c r="AA76" s="18">
        <f t="shared" si="31"/>
        <v>-2.0000000000000018E-3</v>
      </c>
      <c r="AB76" s="19">
        <f t="shared" si="32"/>
        <v>-2.0000000000000018E-3</v>
      </c>
    </row>
    <row r="77" spans="1:28">
      <c r="A77" s="176">
        <v>69</v>
      </c>
      <c r="B77" s="180" t="s">
        <v>134</v>
      </c>
      <c r="C77" s="10" t="s">
        <v>135</v>
      </c>
      <c r="D77" s="11" t="s">
        <v>23</v>
      </c>
      <c r="E77" s="50">
        <v>3600665205.7399998</v>
      </c>
      <c r="F77" s="22">
        <f t="shared" si="47"/>
        <v>5.2461864016221341E-4</v>
      </c>
      <c r="G77" s="11" t="s">
        <v>23</v>
      </c>
      <c r="H77" s="208">
        <v>1</v>
      </c>
      <c r="I77" s="11" t="s">
        <v>23</v>
      </c>
      <c r="J77" s="208">
        <v>1</v>
      </c>
      <c r="K77" s="163">
        <v>176</v>
      </c>
      <c r="L77" s="158">
        <v>0.156</v>
      </c>
      <c r="M77" s="158">
        <v>0.156</v>
      </c>
      <c r="N77" s="11" t="s">
        <v>23</v>
      </c>
      <c r="O77" s="50">
        <v>3610194278.3399997</v>
      </c>
      <c r="P77" s="22">
        <f t="shared" si="64"/>
        <v>5.2600703059114018E-4</v>
      </c>
      <c r="Q77" s="11" t="s">
        <v>23</v>
      </c>
      <c r="R77" s="34">
        <v>1</v>
      </c>
      <c r="S77" s="11" t="s">
        <v>23</v>
      </c>
      <c r="T77" s="34">
        <v>1</v>
      </c>
      <c r="U77" s="23">
        <v>178</v>
      </c>
      <c r="V77" s="47">
        <v>0.16669999999999999</v>
      </c>
      <c r="W77" s="47">
        <v>0.16669999999999999</v>
      </c>
      <c r="X77" s="25">
        <f t="shared" si="28"/>
        <v>2.6464755970116677E-3</v>
      </c>
      <c r="Y77" s="25">
        <f t="shared" si="29"/>
        <v>0</v>
      </c>
      <c r="Z77" s="25">
        <f t="shared" si="30"/>
        <v>1.1363636363636364E-2</v>
      </c>
      <c r="AA77" s="18">
        <f t="shared" si="31"/>
        <v>1.0699999999999987E-2</v>
      </c>
      <c r="AB77" s="19">
        <f t="shared" si="32"/>
        <v>1.0699999999999987E-2</v>
      </c>
    </row>
    <row r="78" spans="1:28">
      <c r="A78" s="176">
        <v>70</v>
      </c>
      <c r="B78" s="180" t="s">
        <v>136</v>
      </c>
      <c r="C78" s="10" t="s">
        <v>137</v>
      </c>
      <c r="D78" s="11" t="s">
        <v>23</v>
      </c>
      <c r="E78" s="46">
        <v>12765254153.620001</v>
      </c>
      <c r="F78" s="22">
        <f t="shared" si="47"/>
        <v>1.8599036268968647E-3</v>
      </c>
      <c r="G78" s="11" t="s">
        <v>23</v>
      </c>
      <c r="H78" s="208">
        <v>1</v>
      </c>
      <c r="I78" s="11" t="s">
        <v>23</v>
      </c>
      <c r="J78" s="208">
        <v>1</v>
      </c>
      <c r="K78" s="163">
        <v>805</v>
      </c>
      <c r="L78" s="158">
        <v>0.17380000000000001</v>
      </c>
      <c r="M78" s="158">
        <v>0.17380000000000001</v>
      </c>
      <c r="N78" s="11" t="s">
        <v>23</v>
      </c>
      <c r="O78" s="46">
        <v>12765254153.620001</v>
      </c>
      <c r="P78" s="22">
        <f>(O78/$O$81)</f>
        <v>1.8599036268968647E-3</v>
      </c>
      <c r="Q78" s="11" t="s">
        <v>23</v>
      </c>
      <c r="R78" s="34">
        <v>1</v>
      </c>
      <c r="S78" s="11" t="s">
        <v>23</v>
      </c>
      <c r="T78" s="34">
        <v>1</v>
      </c>
      <c r="U78" s="23">
        <v>807</v>
      </c>
      <c r="V78" s="47">
        <v>0.17860000000000001</v>
      </c>
      <c r="W78" s="47">
        <v>0.17860000000000001</v>
      </c>
      <c r="X78" s="25">
        <f t="shared" si="28"/>
        <v>0</v>
      </c>
      <c r="Y78" s="25">
        <f t="shared" si="29"/>
        <v>0</v>
      </c>
      <c r="Z78" s="25">
        <f t="shared" si="30"/>
        <v>2.4844720496894411E-3</v>
      </c>
      <c r="AA78" s="18">
        <f t="shared" si="31"/>
        <v>4.7999999999999987E-3</v>
      </c>
      <c r="AB78" s="19">
        <f t="shared" si="32"/>
        <v>4.7999999999999987E-3</v>
      </c>
    </row>
    <row r="79" spans="1:28">
      <c r="A79" s="176">
        <v>71</v>
      </c>
      <c r="B79" s="180" t="s">
        <v>138</v>
      </c>
      <c r="C79" s="10" t="s">
        <v>60</v>
      </c>
      <c r="D79" s="11" t="s">
        <v>23</v>
      </c>
      <c r="E79" s="46">
        <v>24128643784.400002</v>
      </c>
      <c r="F79" s="22">
        <f t="shared" si="47"/>
        <v>3.5155549232822555E-3</v>
      </c>
      <c r="G79" s="11" t="s">
        <v>23</v>
      </c>
      <c r="H79" s="208">
        <v>1</v>
      </c>
      <c r="I79" s="11" t="s">
        <v>23</v>
      </c>
      <c r="J79" s="208">
        <v>1</v>
      </c>
      <c r="K79" s="163">
        <v>11649</v>
      </c>
      <c r="L79" s="158">
        <v>0.1883</v>
      </c>
      <c r="M79" s="158">
        <v>0.1883</v>
      </c>
      <c r="N79" s="11" t="s">
        <v>23</v>
      </c>
      <c r="O79" s="45">
        <v>24853501004.060001</v>
      </c>
      <c r="P79" s="22">
        <f t="shared" si="64"/>
        <v>3.621166966380175E-3</v>
      </c>
      <c r="Q79" s="11" t="s">
        <v>23</v>
      </c>
      <c r="R79" s="34">
        <v>1</v>
      </c>
      <c r="S79" s="11" t="s">
        <v>23</v>
      </c>
      <c r="T79" s="34">
        <v>1</v>
      </c>
      <c r="U79" s="23">
        <v>11793</v>
      </c>
      <c r="V79" s="24">
        <v>0.18940000000000001</v>
      </c>
      <c r="W79" s="47">
        <v>0.18940000000000001</v>
      </c>
      <c r="X79" s="25">
        <f t="shared" si="28"/>
        <v>3.0041357738002872E-2</v>
      </c>
      <c r="Y79" s="25">
        <f t="shared" si="29"/>
        <v>0</v>
      </c>
      <c r="Z79" s="25">
        <f t="shared" si="30"/>
        <v>1.2361576100952872E-2</v>
      </c>
      <c r="AA79" s="18">
        <f t="shared" si="31"/>
        <v>1.1000000000000176E-3</v>
      </c>
      <c r="AB79" s="19">
        <f t="shared" si="32"/>
        <v>1.1000000000000176E-3</v>
      </c>
    </row>
    <row r="80" spans="1:28">
      <c r="A80" s="176">
        <v>72</v>
      </c>
      <c r="B80" s="180" t="s">
        <v>139</v>
      </c>
      <c r="C80" s="10" t="s">
        <v>140</v>
      </c>
      <c r="D80" s="11" t="s">
        <v>23</v>
      </c>
      <c r="E80" s="46">
        <v>169780819929.67999</v>
      </c>
      <c r="F80" s="22">
        <f t="shared" si="47"/>
        <v>2.4737146551460303E-2</v>
      </c>
      <c r="G80" s="11" t="s">
        <v>23</v>
      </c>
      <c r="H80" s="208">
        <v>1</v>
      </c>
      <c r="I80" s="11" t="s">
        <v>23</v>
      </c>
      <c r="J80" s="208">
        <v>1</v>
      </c>
      <c r="K80" s="163">
        <v>9826</v>
      </c>
      <c r="L80" s="158">
        <v>0.15770000000000001</v>
      </c>
      <c r="M80" s="158">
        <v>0.15770000000000001</v>
      </c>
      <c r="N80" s="11" t="s">
        <v>23</v>
      </c>
      <c r="O80" s="46">
        <v>171867748385.42999</v>
      </c>
      <c r="P80" s="22">
        <f t="shared" si="64"/>
        <v>2.5041213024184859E-2</v>
      </c>
      <c r="Q80" s="11" t="s">
        <v>23</v>
      </c>
      <c r="R80" s="34">
        <v>1</v>
      </c>
      <c r="S80" s="11" t="s">
        <v>23</v>
      </c>
      <c r="T80" s="34">
        <v>1</v>
      </c>
      <c r="U80" s="23">
        <v>9853</v>
      </c>
      <c r="V80" s="47">
        <v>0.15690000000000001</v>
      </c>
      <c r="W80" s="47">
        <v>0.15690000000000001</v>
      </c>
      <c r="X80" s="25">
        <f t="shared" si="28"/>
        <v>1.2291897616081524E-2</v>
      </c>
      <c r="Y80" s="25">
        <f t="shared" si="29"/>
        <v>0</v>
      </c>
      <c r="Z80" s="25">
        <f t="shared" si="30"/>
        <v>2.7478119275391819E-3</v>
      </c>
      <c r="AA80" s="18">
        <f t="shared" si="31"/>
        <v>-7.9999999999999516E-4</v>
      </c>
      <c r="AB80" s="19">
        <f t="shared" si="32"/>
        <v>-7.9999999999999516E-4</v>
      </c>
    </row>
    <row r="81" spans="1:28">
      <c r="B81" s="35"/>
      <c r="C81" s="36" t="s">
        <v>63</v>
      </c>
      <c r="D81" s="37" t="s">
        <v>23</v>
      </c>
      <c r="E81" s="55">
        <f>SUM(E31:E80)</f>
        <v>6787301708417.2256</v>
      </c>
      <c r="F81" s="39">
        <f>(E81/E272)</f>
        <v>0.67871536194837145</v>
      </c>
      <c r="G81" s="11" t="s">
        <v>23</v>
      </c>
      <c r="H81" s="40"/>
      <c r="I81" s="11"/>
      <c r="J81" s="49"/>
      <c r="K81" s="42">
        <f>SUM(K31:K80)</f>
        <v>948511</v>
      </c>
      <c r="L81" s="56"/>
      <c r="M81" s="56"/>
      <c r="N81" s="11"/>
      <c r="O81" s="55">
        <f>SUM(O31:O80)</f>
        <v>6863395484054.2168</v>
      </c>
      <c r="P81" s="39">
        <f>(O81/O272)</f>
        <v>0.67758449018400835</v>
      </c>
      <c r="Q81" s="11"/>
      <c r="R81" s="40"/>
      <c r="S81" s="40"/>
      <c r="T81" s="49"/>
      <c r="U81" s="42">
        <f>SUM(U31:U80)</f>
        <v>954528</v>
      </c>
      <c r="V81" s="56"/>
      <c r="W81" s="56"/>
      <c r="X81" s="25">
        <f t="shared" si="28"/>
        <v>1.1211196865261498E-2</v>
      </c>
      <c r="Y81" s="25" t="e">
        <f t="shared" si="29"/>
        <v>#DIV/0!</v>
      </c>
      <c r="Z81" s="25">
        <f t="shared" si="30"/>
        <v>6.3436270111785738E-3</v>
      </c>
      <c r="AA81" s="18">
        <f t="shared" si="31"/>
        <v>0</v>
      </c>
      <c r="AB81" s="19">
        <f t="shared" si="32"/>
        <v>0</v>
      </c>
    </row>
    <row r="82" spans="1:28" ht="3" customHeight="1">
      <c r="B82" s="229"/>
      <c r="C82" s="229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</row>
    <row r="83" spans="1:28" ht="15" customHeight="1">
      <c r="A83" s="9"/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</row>
    <row r="84" spans="1:28" ht="17.399999999999999" customHeight="1">
      <c r="A84" s="176">
        <v>73</v>
      </c>
      <c r="B84" s="180" t="s">
        <v>141</v>
      </c>
      <c r="C84" s="10" t="s">
        <v>25</v>
      </c>
      <c r="D84" s="11" t="s">
        <v>23</v>
      </c>
      <c r="E84" s="69">
        <v>1355944616.97</v>
      </c>
      <c r="F84" s="22">
        <f>(E84/$E$122)</f>
        <v>5.8522838383059453E-3</v>
      </c>
      <c r="G84" s="11" t="s">
        <v>23</v>
      </c>
      <c r="H84" s="171">
        <v>1.8915999999999999</v>
      </c>
      <c r="I84" s="11" t="s">
        <v>23</v>
      </c>
      <c r="J84" s="171">
        <v>1.8915999999999999</v>
      </c>
      <c r="K84" s="163">
        <v>588</v>
      </c>
      <c r="L84" s="158">
        <v>0</v>
      </c>
      <c r="M84" s="158">
        <v>0.13320000000000001</v>
      </c>
      <c r="N84" s="11" t="s">
        <v>23</v>
      </c>
      <c r="O84" s="69">
        <v>1846843768.49</v>
      </c>
      <c r="P84" s="22">
        <f t="shared" ref="P84:P120" si="65">(O84/$O$122)</f>
        <v>7.9219745831853958E-3</v>
      </c>
      <c r="Q84" s="11" t="s">
        <v>23</v>
      </c>
      <c r="R84" s="57">
        <v>1.9041999999999999</v>
      </c>
      <c r="S84" s="11" t="s">
        <v>23</v>
      </c>
      <c r="T84" s="57">
        <v>1.9041999999999999</v>
      </c>
      <c r="U84" s="23">
        <v>589</v>
      </c>
      <c r="V84" s="47">
        <v>0</v>
      </c>
      <c r="W84" s="47">
        <v>0.14069999999999999</v>
      </c>
      <c r="X84" s="25">
        <f>((O84-E84)/E84)</f>
        <v>0.36203480981174985</v>
      </c>
      <c r="Y84" s="25">
        <f>((T84-J84)/J84)</f>
        <v>6.6610277014167605E-3</v>
      </c>
      <c r="Z84" s="25">
        <f>((U84-K84)/K84)</f>
        <v>1.7006802721088435E-3</v>
      </c>
      <c r="AA84" s="18">
        <f>V84-L84</f>
        <v>0</v>
      </c>
      <c r="AB84" s="19">
        <f>W84-M84</f>
        <v>7.4999999999999789E-3</v>
      </c>
    </row>
    <row r="85" spans="1:28" ht="15" customHeight="1">
      <c r="A85" s="176">
        <v>74</v>
      </c>
      <c r="B85" s="180" t="s">
        <v>142</v>
      </c>
      <c r="C85" s="10" t="s">
        <v>27</v>
      </c>
      <c r="D85" s="11" t="s">
        <v>23</v>
      </c>
      <c r="E85" s="69">
        <v>1333234882.01</v>
      </c>
      <c r="F85" s="22">
        <f>(E85/$E$122)</f>
        <v>5.7542681721678935E-3</v>
      </c>
      <c r="G85" s="11" t="s">
        <v>23</v>
      </c>
      <c r="H85" s="171">
        <v>1.4601</v>
      </c>
      <c r="I85" s="11" t="s">
        <v>23</v>
      </c>
      <c r="J85" s="171">
        <v>1.4601</v>
      </c>
      <c r="K85" s="163">
        <v>1691</v>
      </c>
      <c r="L85" s="158">
        <v>6.7900000000000002E-2</v>
      </c>
      <c r="M85" s="158">
        <v>0.12620000000000001</v>
      </c>
      <c r="N85" s="11" t="s">
        <v>23</v>
      </c>
      <c r="O85" s="69">
        <v>1336663759.54</v>
      </c>
      <c r="P85" s="22">
        <f t="shared" si="65"/>
        <v>5.7335744961246032E-3</v>
      </c>
      <c r="Q85" s="11" t="s">
        <v>23</v>
      </c>
      <c r="R85" s="57">
        <v>1.4654</v>
      </c>
      <c r="S85" s="11" t="s">
        <v>23</v>
      </c>
      <c r="T85" s="57">
        <v>1.4654</v>
      </c>
      <c r="U85" s="23">
        <v>1691</v>
      </c>
      <c r="V85" s="47">
        <v>0.12130000000000001</v>
      </c>
      <c r="W85" s="47">
        <v>0.12640000000000001</v>
      </c>
      <c r="X85" s="25">
        <f t="shared" ref="X85:X122" si="66">((O85-E85)/E85)</f>
        <v>2.5718480488828473E-3</v>
      </c>
      <c r="Y85" s="25">
        <f t="shared" ref="Y85:Y122" si="67">((T85-J85)/J85)</f>
        <v>3.6298883638107545E-3</v>
      </c>
      <c r="Z85" s="25">
        <f t="shared" ref="Z85:Z122" si="68">((U85-K85)/K85)</f>
        <v>0</v>
      </c>
      <c r="AA85" s="18">
        <f t="shared" ref="AA85:AA122" si="69">V85-L85</f>
        <v>5.3400000000000003E-2</v>
      </c>
      <c r="AB85" s="19">
        <f t="shared" ref="AB85:AB122" si="70">W85-M85</f>
        <v>2.0000000000000573E-4</v>
      </c>
    </row>
    <row r="86" spans="1:28" ht="15.6" customHeight="1">
      <c r="A86" s="176">
        <v>75</v>
      </c>
      <c r="B86" s="180" t="s">
        <v>143</v>
      </c>
      <c r="C86" s="10" t="s">
        <v>27</v>
      </c>
      <c r="D86" s="11" t="s">
        <v>23</v>
      </c>
      <c r="E86" s="69">
        <v>751614717.89999998</v>
      </c>
      <c r="F86" s="22">
        <f>(E86/$E$122)</f>
        <v>3.2439840175982433E-3</v>
      </c>
      <c r="G86" s="11" t="s">
        <v>23</v>
      </c>
      <c r="H86" s="171">
        <v>1.3064</v>
      </c>
      <c r="I86" s="11" t="s">
        <v>23</v>
      </c>
      <c r="J86" s="171">
        <v>1.3064</v>
      </c>
      <c r="K86" s="163">
        <v>1015</v>
      </c>
      <c r="L86" s="158">
        <v>7.5899999999999995E-2</v>
      </c>
      <c r="M86" s="158">
        <v>0.1328</v>
      </c>
      <c r="N86" s="11" t="s">
        <v>23</v>
      </c>
      <c r="O86" s="69">
        <v>748762294.28999996</v>
      </c>
      <c r="P86" s="22">
        <f t="shared" si="65"/>
        <v>3.2117908214092019E-3</v>
      </c>
      <c r="Q86" s="11" t="s">
        <v>23</v>
      </c>
      <c r="R86" s="57">
        <v>1.3102</v>
      </c>
      <c r="S86" s="11" t="s">
        <v>23</v>
      </c>
      <c r="T86" s="57">
        <v>1.3102</v>
      </c>
      <c r="U86" s="23">
        <v>1008</v>
      </c>
      <c r="V86" s="47">
        <v>0.1517</v>
      </c>
      <c r="W86" s="47">
        <v>0.1336</v>
      </c>
      <c r="X86" s="25">
        <f t="shared" si="66"/>
        <v>-3.7950608763618176E-3</v>
      </c>
      <c r="Y86" s="25">
        <f t="shared" si="67"/>
        <v>2.9087568891610727E-3</v>
      </c>
      <c r="Z86" s="25">
        <f t="shared" si="68"/>
        <v>-6.8965517241379309E-3</v>
      </c>
      <c r="AA86" s="18">
        <f t="shared" si="69"/>
        <v>7.5800000000000006E-2</v>
      </c>
      <c r="AB86" s="19">
        <f t="shared" si="70"/>
        <v>7.9999999999999516E-4</v>
      </c>
    </row>
    <row r="87" spans="1:28" ht="16.2" customHeight="1">
      <c r="A87" s="176">
        <v>76</v>
      </c>
      <c r="B87" s="180" t="s">
        <v>144</v>
      </c>
      <c r="C87" s="10" t="s">
        <v>74</v>
      </c>
      <c r="D87" s="11" t="s">
        <v>23</v>
      </c>
      <c r="E87" s="69">
        <v>361680089.5</v>
      </c>
      <c r="F87" s="22">
        <f>(E87/$E$122)</f>
        <v>1.5610184338854366E-3</v>
      </c>
      <c r="G87" s="11" t="s">
        <v>23</v>
      </c>
      <c r="H87" s="161">
        <v>1430.17</v>
      </c>
      <c r="I87" s="11" t="s">
        <v>23</v>
      </c>
      <c r="J87" s="161">
        <v>1430.17</v>
      </c>
      <c r="K87" s="163">
        <v>98</v>
      </c>
      <c r="L87" s="158">
        <v>8.2000000000000007E-3</v>
      </c>
      <c r="M87" s="158">
        <v>0.2142</v>
      </c>
      <c r="N87" s="11" t="s">
        <v>23</v>
      </c>
      <c r="O87" s="69">
        <v>369160763.38</v>
      </c>
      <c r="P87" s="22">
        <f>(O87/$O$122)</f>
        <v>1.5835027491235855E-3</v>
      </c>
      <c r="Q87" s="11" t="s">
        <v>23</v>
      </c>
      <c r="R87" s="161">
        <v>1433.54</v>
      </c>
      <c r="S87" s="11" t="s">
        <v>23</v>
      </c>
      <c r="T87" s="161">
        <v>1433.54</v>
      </c>
      <c r="U87" s="23">
        <v>99</v>
      </c>
      <c r="V87" s="47">
        <v>1.6000000000000001E-3</v>
      </c>
      <c r="W87" s="47">
        <v>0.21199999999999999</v>
      </c>
      <c r="X87" s="25">
        <f t="shared" si="66"/>
        <v>2.0683123282626802E-2</v>
      </c>
      <c r="Y87" s="25">
        <f t="shared" si="67"/>
        <v>2.3563632295460616E-3</v>
      </c>
      <c r="Z87" s="25">
        <f t="shared" si="68"/>
        <v>1.020408163265306E-2</v>
      </c>
      <c r="AA87" s="18">
        <f t="shared" si="69"/>
        <v>-6.6000000000000008E-3</v>
      </c>
      <c r="AB87" s="19">
        <f t="shared" si="70"/>
        <v>-2.2000000000000075E-3</v>
      </c>
    </row>
    <row r="88" spans="1:28" ht="15" customHeight="1">
      <c r="A88" s="176">
        <v>77</v>
      </c>
      <c r="B88" s="180" t="s">
        <v>145</v>
      </c>
      <c r="C88" s="10" t="s">
        <v>31</v>
      </c>
      <c r="D88" s="11" t="s">
        <v>23</v>
      </c>
      <c r="E88" s="69">
        <v>1874182684.6099999</v>
      </c>
      <c r="F88" s="22">
        <f>(E88/$O$122)</f>
        <v>8.0392439496199761E-3</v>
      </c>
      <c r="G88" s="11" t="s">
        <v>23</v>
      </c>
      <c r="H88" s="161">
        <v>1.1467000000000001</v>
      </c>
      <c r="I88" s="11" t="s">
        <v>23</v>
      </c>
      <c r="J88" s="161">
        <v>1.1467000000000001</v>
      </c>
      <c r="K88" s="163">
        <v>1249</v>
      </c>
      <c r="L88" s="158">
        <v>-6.1999999999999998E-3</v>
      </c>
      <c r="M88" s="158">
        <v>0.12959999999999999</v>
      </c>
      <c r="N88" s="11" t="s">
        <v>23</v>
      </c>
      <c r="O88" s="69">
        <v>1866090133.4200001</v>
      </c>
      <c r="P88" s="22">
        <f t="shared" si="65"/>
        <v>8.0045312219198302E-3</v>
      </c>
      <c r="Q88" s="11" t="s">
        <v>23</v>
      </c>
      <c r="R88" s="29">
        <v>1.1517999999999999</v>
      </c>
      <c r="S88" s="11" t="s">
        <v>23</v>
      </c>
      <c r="T88" s="29">
        <v>1.1517999999999999</v>
      </c>
      <c r="U88" s="23">
        <v>1253</v>
      </c>
      <c r="V88" s="47">
        <v>4.4000000000000003E-3</v>
      </c>
      <c r="W88" s="47">
        <v>0.1341</v>
      </c>
      <c r="X88" s="25">
        <f t="shared" si="66"/>
        <v>-4.3179094847329699E-3</v>
      </c>
      <c r="Y88" s="25">
        <f t="shared" si="67"/>
        <v>4.4475451295019463E-3</v>
      </c>
      <c r="Z88" s="25">
        <f t="shared" si="68"/>
        <v>3.2025620496397116E-3</v>
      </c>
      <c r="AA88" s="18">
        <f t="shared" si="69"/>
        <v>1.06E-2</v>
      </c>
      <c r="AB88" s="19">
        <f t="shared" si="70"/>
        <v>4.500000000000004E-3</v>
      </c>
    </row>
    <row r="89" spans="1:28" ht="15.6" customHeight="1">
      <c r="A89" s="176">
        <v>78</v>
      </c>
      <c r="B89" s="180" t="s">
        <v>146</v>
      </c>
      <c r="C89" s="10" t="s">
        <v>147</v>
      </c>
      <c r="D89" s="11" t="s">
        <v>23</v>
      </c>
      <c r="E89" s="69">
        <v>536979029.21000004</v>
      </c>
      <c r="F89" s="22">
        <f t="shared" ref="F89:F107" si="71">(E89/$E$122)</f>
        <v>2.3176121316645397E-3</v>
      </c>
      <c r="G89" s="11" t="s">
        <v>23</v>
      </c>
      <c r="H89" s="161">
        <v>3.0661999999999998</v>
      </c>
      <c r="I89" s="11" t="s">
        <v>23</v>
      </c>
      <c r="J89" s="161">
        <v>3.0661999999999998</v>
      </c>
      <c r="K89" s="163">
        <v>1383</v>
      </c>
      <c r="L89" s="158">
        <v>5.79E-2</v>
      </c>
      <c r="M89" s="158">
        <v>0.15040000000000001</v>
      </c>
      <c r="N89" s="11" t="s">
        <v>23</v>
      </c>
      <c r="O89" s="30">
        <v>538725241.37027884</v>
      </c>
      <c r="P89" s="22">
        <f t="shared" si="65"/>
        <v>2.3108439069240492E-3</v>
      </c>
      <c r="Q89" s="11" t="s">
        <v>23</v>
      </c>
      <c r="R89" s="29">
        <v>3.0760999999999998</v>
      </c>
      <c r="S89" s="11" t="s">
        <v>23</v>
      </c>
      <c r="T89" s="29">
        <v>3.0760999999999998</v>
      </c>
      <c r="U89" s="23">
        <v>1383</v>
      </c>
      <c r="V89" s="158">
        <v>0.16839999999999999</v>
      </c>
      <c r="W89" s="24">
        <v>0.15129999999999999</v>
      </c>
      <c r="X89" s="25">
        <f t="shared" si="66"/>
        <v>3.2519187254813524E-3</v>
      </c>
      <c r="Y89" s="25">
        <f t="shared" si="67"/>
        <v>3.2287522014219621E-3</v>
      </c>
      <c r="Z89" s="25">
        <f t="shared" si="68"/>
        <v>0</v>
      </c>
      <c r="AA89" s="18">
        <f t="shared" si="69"/>
        <v>0.11049999999999999</v>
      </c>
      <c r="AB89" s="19">
        <f t="shared" si="70"/>
        <v>8.9999999999998415E-4</v>
      </c>
    </row>
    <row r="90" spans="1:28" ht="15" customHeight="1">
      <c r="A90" s="176">
        <v>79</v>
      </c>
      <c r="B90" s="154" t="s">
        <v>148</v>
      </c>
      <c r="C90" s="10" t="s">
        <v>149</v>
      </c>
      <c r="D90" s="11" t="s">
        <v>23</v>
      </c>
      <c r="E90" s="69">
        <v>5911207292.7799997</v>
      </c>
      <c r="F90" s="22">
        <f t="shared" si="71"/>
        <v>2.5512887821124052E-2</v>
      </c>
      <c r="G90" s="11" t="s">
        <v>23</v>
      </c>
      <c r="H90" s="161">
        <v>1300.9886799200001</v>
      </c>
      <c r="I90" s="11" t="s">
        <v>23</v>
      </c>
      <c r="J90" s="161">
        <v>1300.9886799200001</v>
      </c>
      <c r="K90" s="163">
        <v>532</v>
      </c>
      <c r="L90" s="158">
        <v>2.7499999999999998E-3</v>
      </c>
      <c r="M90" s="158">
        <v>0.15262000000000001</v>
      </c>
      <c r="N90" s="11" t="s">
        <v>23</v>
      </c>
      <c r="O90" s="30">
        <v>5995661420.1999998</v>
      </c>
      <c r="P90" s="22">
        <f t="shared" si="65"/>
        <v>2.571818915632702E-2</v>
      </c>
      <c r="Q90" s="11" t="s">
        <v>23</v>
      </c>
      <c r="R90" s="29">
        <v>1304.6534368</v>
      </c>
      <c r="S90" s="11" t="s">
        <v>23</v>
      </c>
      <c r="T90" s="29">
        <v>1304.6534368</v>
      </c>
      <c r="U90" s="23">
        <v>529</v>
      </c>
      <c r="V90" s="24">
        <v>2.81E-3</v>
      </c>
      <c r="W90" s="24">
        <v>0.16589000000000001</v>
      </c>
      <c r="X90" s="25">
        <f t="shared" ref="X90" si="72">((O90-E90)/E90)</f>
        <v>1.4287119912568974E-2</v>
      </c>
      <c r="Y90" s="25">
        <f t="shared" si="67"/>
        <v>2.8169014354723406E-3</v>
      </c>
      <c r="Z90" s="25">
        <f t="shared" ref="Z90" si="73">((U90-K90)/K90)</f>
        <v>-5.6390977443609019E-3</v>
      </c>
      <c r="AA90" s="18">
        <f t="shared" si="69"/>
        <v>6.0000000000000157E-5</v>
      </c>
      <c r="AB90" s="19">
        <f t="shared" si="70"/>
        <v>1.3270000000000004E-2</v>
      </c>
    </row>
    <row r="91" spans="1:28" ht="16.2" customHeight="1">
      <c r="A91" s="176">
        <v>80</v>
      </c>
      <c r="B91" s="180" t="s">
        <v>150</v>
      </c>
      <c r="C91" s="10" t="s">
        <v>79</v>
      </c>
      <c r="D91" s="11" t="s">
        <v>23</v>
      </c>
      <c r="E91" s="159">
        <v>202984259.66</v>
      </c>
      <c r="F91" s="22">
        <f t="shared" si="71"/>
        <v>8.7608408733776317E-4</v>
      </c>
      <c r="G91" s="11" t="s">
        <v>23</v>
      </c>
      <c r="H91" s="161">
        <v>12.120200000000001</v>
      </c>
      <c r="I91" s="11" t="s">
        <v>23</v>
      </c>
      <c r="J91" s="161">
        <v>12.153700000000001</v>
      </c>
      <c r="K91" s="163">
        <v>47</v>
      </c>
      <c r="L91" s="158">
        <v>-2.0929999999999998E-3</v>
      </c>
      <c r="M91" s="158">
        <v>0.119215</v>
      </c>
      <c r="N91" s="11" t="s">
        <v>23</v>
      </c>
      <c r="O91" s="159">
        <v>203588584.80000001</v>
      </c>
      <c r="P91" s="22">
        <f t="shared" si="65"/>
        <v>8.7328642613389393E-4</v>
      </c>
      <c r="Q91" s="11" t="s">
        <v>23</v>
      </c>
      <c r="R91" s="29">
        <v>12.1563</v>
      </c>
      <c r="S91" s="11" t="s">
        <v>23</v>
      </c>
      <c r="T91" s="29">
        <v>12.180999999999999</v>
      </c>
      <c r="U91" s="23">
        <v>47</v>
      </c>
      <c r="V91" s="24">
        <v>2.0960000000000002E-3</v>
      </c>
      <c r="W91" s="24">
        <v>0.11984300000000001</v>
      </c>
      <c r="X91" s="25">
        <f t="shared" si="66"/>
        <v>2.9772019811401345E-3</v>
      </c>
      <c r="Y91" s="25">
        <f t="shared" si="67"/>
        <v>2.24622954326654E-3</v>
      </c>
      <c r="Z91" s="25">
        <f t="shared" si="68"/>
        <v>0</v>
      </c>
      <c r="AA91" s="18">
        <f t="shared" si="69"/>
        <v>4.189E-3</v>
      </c>
      <c r="AB91" s="19">
        <f t="shared" si="70"/>
        <v>6.2800000000000356E-4</v>
      </c>
    </row>
    <row r="92" spans="1:28" ht="16.2" customHeight="1">
      <c r="A92" s="176">
        <v>81</v>
      </c>
      <c r="B92" s="180" t="s">
        <v>151</v>
      </c>
      <c r="C92" s="10" t="s">
        <v>81</v>
      </c>
      <c r="D92" s="11" t="s">
        <v>23</v>
      </c>
      <c r="E92" s="69">
        <v>2142260511.7583747</v>
      </c>
      <c r="F92" s="22">
        <f t="shared" si="71"/>
        <v>9.2460388230457789E-3</v>
      </c>
      <c r="G92" s="11" t="s">
        <v>23</v>
      </c>
      <c r="H92" s="159">
        <v>5166.0019119897797</v>
      </c>
      <c r="I92" s="11" t="s">
        <v>23</v>
      </c>
      <c r="J92" s="159">
        <v>5166.0019119897797</v>
      </c>
      <c r="K92" s="163">
        <v>1208</v>
      </c>
      <c r="L92" s="158">
        <v>0.23853594144519671</v>
      </c>
      <c r="M92" s="158">
        <v>0.10984144918105689</v>
      </c>
      <c r="N92" s="11" t="s">
        <v>23</v>
      </c>
      <c r="O92" s="69">
        <v>2146238307.85655</v>
      </c>
      <c r="P92" s="22">
        <f t="shared" si="65"/>
        <v>9.2062174475103595E-3</v>
      </c>
      <c r="Q92" s="11" t="s">
        <v>23</v>
      </c>
      <c r="R92" s="69">
        <v>5175.8018686447704</v>
      </c>
      <c r="S92" s="11" t="s">
        <v>23</v>
      </c>
      <c r="T92" s="69">
        <v>5175.8018686447704</v>
      </c>
      <c r="U92" s="23">
        <v>1204</v>
      </c>
      <c r="V92" s="24">
        <v>9.8915515048764058E-2</v>
      </c>
      <c r="W92" s="24">
        <v>0.10978650824132931</v>
      </c>
      <c r="X92" s="25">
        <f t="shared" si="66"/>
        <v>1.8568218367197081E-3</v>
      </c>
      <c r="Y92" s="25">
        <f t="shared" si="67"/>
        <v>1.8970098776475298E-3</v>
      </c>
      <c r="Z92" s="25">
        <f t="shared" si="68"/>
        <v>-3.3112582781456954E-3</v>
      </c>
      <c r="AA92" s="18">
        <f t="shared" si="69"/>
        <v>-0.13962042639643266</v>
      </c>
      <c r="AB92" s="19">
        <f t="shared" si="70"/>
        <v>-5.4940939727576854E-5</v>
      </c>
    </row>
    <row r="93" spans="1:28" ht="15.6" customHeight="1">
      <c r="A93" s="176">
        <v>82</v>
      </c>
      <c r="B93" s="180" t="s">
        <v>152</v>
      </c>
      <c r="C93" s="10" t="s">
        <v>83</v>
      </c>
      <c r="D93" s="11" t="s">
        <v>23</v>
      </c>
      <c r="E93" s="69">
        <v>372073096.29000002</v>
      </c>
      <c r="F93" s="22">
        <f t="shared" si="71"/>
        <v>1.6058748571547263E-3</v>
      </c>
      <c r="G93" s="11" t="s">
        <v>23</v>
      </c>
      <c r="H93" s="171">
        <v>118.1</v>
      </c>
      <c r="I93" s="11" t="s">
        <v>23</v>
      </c>
      <c r="J93" s="171">
        <v>118.1</v>
      </c>
      <c r="K93" s="163">
        <v>102</v>
      </c>
      <c r="L93" s="158">
        <v>2E-3</v>
      </c>
      <c r="M93" s="158">
        <v>0.1469</v>
      </c>
      <c r="N93" s="11" t="s">
        <v>23</v>
      </c>
      <c r="O93" s="69">
        <v>373183171.85000002</v>
      </c>
      <c r="P93" s="22">
        <f t="shared" si="65"/>
        <v>1.6007567357391309E-3</v>
      </c>
      <c r="Q93" s="11" t="s">
        <v>23</v>
      </c>
      <c r="R93" s="57">
        <v>118.41</v>
      </c>
      <c r="S93" s="11" t="s">
        <v>23</v>
      </c>
      <c r="T93" s="57">
        <v>118.41</v>
      </c>
      <c r="U93" s="23">
        <v>102</v>
      </c>
      <c r="V93" s="47">
        <v>2.5999999999999999E-3</v>
      </c>
      <c r="W93" s="47">
        <v>0.1469</v>
      </c>
      <c r="X93" s="25">
        <f t="shared" si="66"/>
        <v>2.9834878443745121E-3</v>
      </c>
      <c r="Y93" s="25">
        <f t="shared" si="67"/>
        <v>2.6248941574936687E-3</v>
      </c>
      <c r="Z93" s="25">
        <f t="shared" si="68"/>
        <v>0</v>
      </c>
      <c r="AA93" s="18">
        <f t="shared" si="69"/>
        <v>5.9999999999999984E-4</v>
      </c>
      <c r="AB93" s="19">
        <f t="shared" si="70"/>
        <v>0</v>
      </c>
    </row>
    <row r="94" spans="1:28" ht="13.5" customHeight="1">
      <c r="A94" s="176">
        <v>83</v>
      </c>
      <c r="B94" s="180" t="s">
        <v>153</v>
      </c>
      <c r="C94" s="10" t="s">
        <v>33</v>
      </c>
      <c r="D94" s="11" t="s">
        <v>23</v>
      </c>
      <c r="E94" s="69">
        <v>1083821062.1800001</v>
      </c>
      <c r="F94" s="22">
        <f t="shared" si="71"/>
        <v>4.6777931830175416E-3</v>
      </c>
      <c r="G94" s="11" t="s">
        <v>23</v>
      </c>
      <c r="H94" s="171">
        <v>1.6322000000000001</v>
      </c>
      <c r="I94" s="11" t="s">
        <v>23</v>
      </c>
      <c r="J94" s="171">
        <v>1.6322000000000001</v>
      </c>
      <c r="K94" s="163">
        <v>3494</v>
      </c>
      <c r="L94" s="158">
        <v>-1.2105072025178409E-2</v>
      </c>
      <c r="M94" s="158">
        <v>0.11295614328757964</v>
      </c>
      <c r="N94" s="11" t="s">
        <v>23</v>
      </c>
      <c r="O94" s="69">
        <v>1079422827.0799999</v>
      </c>
      <c r="P94" s="22">
        <f t="shared" si="65"/>
        <v>4.630148118933421E-3</v>
      </c>
      <c r="Q94" s="11" t="s">
        <v>23</v>
      </c>
      <c r="R94" s="57">
        <v>1.6400999999999999</v>
      </c>
      <c r="S94" s="11" t="s">
        <v>23</v>
      </c>
      <c r="T94" s="57">
        <v>1.6400999999999999</v>
      </c>
      <c r="U94" s="23">
        <v>3499</v>
      </c>
      <c r="V94" s="47">
        <v>4.8400931258423263E-3</v>
      </c>
      <c r="W94" s="47">
        <v>0.11824573150318041</v>
      </c>
      <c r="X94" s="25">
        <f t="shared" si="66"/>
        <v>-4.0580823287873031E-3</v>
      </c>
      <c r="Y94" s="25">
        <f t="shared" si="67"/>
        <v>4.840093125842296E-3</v>
      </c>
      <c r="Z94" s="25">
        <f t="shared" si="68"/>
        <v>1.4310246136233543E-3</v>
      </c>
      <c r="AA94" s="18">
        <f t="shared" si="69"/>
        <v>1.6945165151020736E-2</v>
      </c>
      <c r="AB94" s="19">
        <f t="shared" si="70"/>
        <v>5.2895882156007712E-3</v>
      </c>
    </row>
    <row r="95" spans="1:28" ht="15" customHeight="1">
      <c r="A95" s="176">
        <v>84</v>
      </c>
      <c r="B95" s="180" t="s">
        <v>154</v>
      </c>
      <c r="C95" s="10" t="s">
        <v>33</v>
      </c>
      <c r="D95" s="11" t="s">
        <v>23</v>
      </c>
      <c r="E95" s="69">
        <v>331374240.07999998</v>
      </c>
      <c r="F95" s="22">
        <f t="shared" si="71"/>
        <v>1.4302177872018533E-3</v>
      </c>
      <c r="G95" s="11" t="s">
        <v>23</v>
      </c>
      <c r="H95" s="171">
        <v>1.1013999999999999</v>
      </c>
      <c r="I95" s="11" t="s">
        <v>23</v>
      </c>
      <c r="J95" s="171">
        <v>1.1013999999999999</v>
      </c>
      <c r="K95" s="163">
        <v>358</v>
      </c>
      <c r="L95" s="158">
        <v>-5.507900677200861E-3</v>
      </c>
      <c r="M95" s="158">
        <v>0.12524045762883462</v>
      </c>
      <c r="N95" s="11" t="s">
        <v>23</v>
      </c>
      <c r="O95" s="69">
        <v>313996302.54000002</v>
      </c>
      <c r="P95" s="22">
        <f t="shared" si="65"/>
        <v>1.3468766391484515E-3</v>
      </c>
      <c r="Q95" s="11" t="s">
        <v>23</v>
      </c>
      <c r="R95" s="57">
        <v>1.1053999999999999</v>
      </c>
      <c r="S95" s="11" t="s">
        <v>23</v>
      </c>
      <c r="T95" s="57">
        <v>1.1053999999999999</v>
      </c>
      <c r="U95" s="23">
        <v>359</v>
      </c>
      <c r="V95" s="47">
        <v>-5.507900677200861E-3</v>
      </c>
      <c r="W95" s="47">
        <v>0.1292902703249974</v>
      </c>
      <c r="X95" s="25">
        <f t="shared" ref="X95" si="74">((O95-E95)/E95)</f>
        <v>-5.2442029096180197E-2</v>
      </c>
      <c r="Y95" s="25">
        <f t="shared" ref="Y95" si="75">((T95-J95)/J95)</f>
        <v>3.6317414200108989E-3</v>
      </c>
      <c r="Z95" s="25">
        <f t="shared" ref="Z95" si="76">((U95-K95)/K95)</f>
        <v>2.7932960893854749E-3</v>
      </c>
      <c r="AA95" s="18">
        <f t="shared" ref="AA95" si="77">V95-L95</f>
        <v>0</v>
      </c>
      <c r="AB95" s="19">
        <f t="shared" ref="AB95" si="78">W95-M95</f>
        <v>4.0498126961627801E-3</v>
      </c>
    </row>
    <row r="96" spans="1:28" ht="15.6" customHeight="1">
      <c r="A96" s="176">
        <v>85</v>
      </c>
      <c r="B96" s="180" t="s">
        <v>155</v>
      </c>
      <c r="C96" s="10" t="s">
        <v>35</v>
      </c>
      <c r="D96" s="11" t="s">
        <v>23</v>
      </c>
      <c r="E96" s="69">
        <v>347341321.05000001</v>
      </c>
      <c r="F96" s="22">
        <f t="shared" si="71"/>
        <v>1.4991320250963653E-3</v>
      </c>
      <c r="G96" s="11" t="s">
        <v>23</v>
      </c>
      <c r="H96" s="171">
        <v>162.40119999999999</v>
      </c>
      <c r="I96" s="11" t="s">
        <v>23</v>
      </c>
      <c r="J96" s="171">
        <v>162.40119999999999</v>
      </c>
      <c r="K96" s="163">
        <v>635</v>
      </c>
      <c r="L96" s="158">
        <v>5.5699999999999999E-4</v>
      </c>
      <c r="M96" s="158">
        <v>0.16889999999999999</v>
      </c>
      <c r="N96" s="11" t="s">
        <v>23</v>
      </c>
      <c r="O96" s="69">
        <v>351906346.13</v>
      </c>
      <c r="P96" s="22">
        <f t="shared" si="65"/>
        <v>1.5094905033482247E-3</v>
      </c>
      <c r="Q96" s="11" t="s">
        <v>23</v>
      </c>
      <c r="R96" s="57">
        <v>162.59180000000001</v>
      </c>
      <c r="S96" s="11" t="s">
        <v>23</v>
      </c>
      <c r="T96" s="57">
        <v>162.59180000000001</v>
      </c>
      <c r="U96" s="23">
        <v>642</v>
      </c>
      <c r="V96" s="47">
        <v>5.6099999999999998E-4</v>
      </c>
      <c r="W96" s="47">
        <v>0.16930000000000001</v>
      </c>
      <c r="X96" s="25">
        <f t="shared" si="66"/>
        <v>1.3142764201506693E-2</v>
      </c>
      <c r="Y96" s="25">
        <f t="shared" si="67"/>
        <v>1.1736366480051728E-3</v>
      </c>
      <c r="Z96" s="25">
        <f t="shared" si="68"/>
        <v>1.1023622047244094E-2</v>
      </c>
      <c r="AA96" s="18">
        <f t="shared" si="69"/>
        <v>3.9999999999999888E-6</v>
      </c>
      <c r="AB96" s="19">
        <f t="shared" si="70"/>
        <v>4.0000000000001146E-4</v>
      </c>
    </row>
    <row r="97" spans="1:28" ht="15" customHeight="1">
      <c r="A97" s="176">
        <v>86</v>
      </c>
      <c r="B97" s="180" t="s">
        <v>156</v>
      </c>
      <c r="C97" s="10" t="s">
        <v>86</v>
      </c>
      <c r="D97" s="11" t="s">
        <v>23</v>
      </c>
      <c r="E97" s="69">
        <v>3566266877.3400002</v>
      </c>
      <c r="F97" s="22">
        <f t="shared" si="71"/>
        <v>1.5392078517174758E-2</v>
      </c>
      <c r="G97" s="11" t="s">
        <v>23</v>
      </c>
      <c r="H97" s="161">
        <v>1470.289714</v>
      </c>
      <c r="I97" s="11" t="s">
        <v>23</v>
      </c>
      <c r="J97" s="161">
        <v>1470.289714</v>
      </c>
      <c r="K97" s="163">
        <v>315</v>
      </c>
      <c r="L97" s="158">
        <v>3.4780000000000002E-3</v>
      </c>
      <c r="M97" s="158">
        <v>0.17718400000000001</v>
      </c>
      <c r="N97" s="11" t="s">
        <v>23</v>
      </c>
      <c r="O97" s="69">
        <v>3624539941.1199999</v>
      </c>
      <c r="P97" s="22">
        <f t="shared" si="65"/>
        <v>1.5547342866348363E-2</v>
      </c>
      <c r="Q97" s="11" t="s">
        <v>23</v>
      </c>
      <c r="R97" s="29">
        <v>1475.123914</v>
      </c>
      <c r="S97" s="11" t="s">
        <v>23</v>
      </c>
      <c r="T97" s="29">
        <v>1475.123914</v>
      </c>
      <c r="U97" s="23">
        <v>317</v>
      </c>
      <c r="V97" s="24">
        <v>3.5582115384615383E-3</v>
      </c>
      <c r="W97" s="24">
        <v>0.185027</v>
      </c>
      <c r="X97" s="25">
        <f t="shared" si="66"/>
        <v>1.6340073747779731E-2</v>
      </c>
      <c r="Y97" s="25">
        <f t="shared" si="67"/>
        <v>3.2879234303070217E-3</v>
      </c>
      <c r="Z97" s="25">
        <f t="shared" si="68"/>
        <v>6.3492063492063492E-3</v>
      </c>
      <c r="AA97" s="18">
        <f t="shared" si="69"/>
        <v>8.0211538461538116E-5</v>
      </c>
      <c r="AB97" s="19">
        <f t="shared" si="70"/>
        <v>7.8429999999999889E-3</v>
      </c>
    </row>
    <row r="98" spans="1:28" ht="14.4" customHeight="1">
      <c r="A98" s="176">
        <v>87</v>
      </c>
      <c r="B98" s="180" t="s">
        <v>157</v>
      </c>
      <c r="C98" s="10" t="s">
        <v>88</v>
      </c>
      <c r="D98" s="11" t="s">
        <v>23</v>
      </c>
      <c r="E98" s="69">
        <v>156940770.12</v>
      </c>
      <c r="F98" s="22">
        <f t="shared" si="71"/>
        <v>6.7735947401521737E-4</v>
      </c>
      <c r="G98" s="11" t="s">
        <v>23</v>
      </c>
      <c r="H98" s="161">
        <v>1062.71</v>
      </c>
      <c r="I98" s="11" t="s">
        <v>23</v>
      </c>
      <c r="J98" s="161">
        <v>1075.67</v>
      </c>
      <c r="K98" s="163">
        <v>70</v>
      </c>
      <c r="L98" s="158">
        <v>-1.2999999999999999E-3</v>
      </c>
      <c r="M98" s="158">
        <v>9.1499999999999998E-2</v>
      </c>
      <c r="N98" s="11" t="s">
        <v>23</v>
      </c>
      <c r="O98" s="69">
        <v>157564863.83000001</v>
      </c>
      <c r="P98" s="22">
        <f t="shared" si="65"/>
        <v>6.7586921414846605E-4</v>
      </c>
      <c r="Q98" s="11" t="s">
        <v>23</v>
      </c>
      <c r="R98" s="29">
        <v>1065.5999999999999</v>
      </c>
      <c r="S98" s="11" t="s">
        <v>23</v>
      </c>
      <c r="T98" s="29">
        <v>1079.27</v>
      </c>
      <c r="U98" s="23">
        <v>70</v>
      </c>
      <c r="V98" s="47">
        <v>2.0999999999999999E-3</v>
      </c>
      <c r="W98" s="47">
        <v>9.4799999999999995E-2</v>
      </c>
      <c r="X98" s="25">
        <f t="shared" si="66"/>
        <v>3.9766193929264776E-3</v>
      </c>
      <c r="Y98" s="25">
        <f t="shared" si="67"/>
        <v>3.3467513270797819E-3</v>
      </c>
      <c r="Z98" s="25">
        <f t="shared" si="68"/>
        <v>0</v>
      </c>
      <c r="AA98" s="18">
        <f t="shared" si="69"/>
        <v>3.3999999999999998E-3</v>
      </c>
      <c r="AB98" s="19">
        <f t="shared" si="70"/>
        <v>3.2999999999999974E-3</v>
      </c>
    </row>
    <row r="99" spans="1:28" ht="15" customHeight="1">
      <c r="A99" s="176">
        <v>88</v>
      </c>
      <c r="B99" s="180" t="s">
        <v>158</v>
      </c>
      <c r="C99" s="10" t="s">
        <v>91</v>
      </c>
      <c r="D99" s="11" t="s">
        <v>23</v>
      </c>
      <c r="E99" s="69">
        <v>806179345.11000001</v>
      </c>
      <c r="F99" s="22">
        <f t="shared" si="71"/>
        <v>3.4794860299723501E-3</v>
      </c>
      <c r="G99" s="11" t="s">
        <v>23</v>
      </c>
      <c r="H99" s="212">
        <v>1.24115</v>
      </c>
      <c r="I99" s="11" t="s">
        <v>23</v>
      </c>
      <c r="J99" s="212">
        <v>1.24115</v>
      </c>
      <c r="K99" s="163">
        <v>73</v>
      </c>
      <c r="L99" s="158">
        <v>1.771E-3</v>
      </c>
      <c r="M99" s="158">
        <v>0.12939999999999999</v>
      </c>
      <c r="N99" s="11" t="s">
        <v>23</v>
      </c>
      <c r="O99" s="30">
        <v>813775641.57000005</v>
      </c>
      <c r="P99" s="22">
        <f t="shared" si="65"/>
        <v>3.4906634004043722E-3</v>
      </c>
      <c r="Q99" s="11" t="s">
        <v>23</v>
      </c>
      <c r="R99" s="58">
        <v>1.2388300000000001</v>
      </c>
      <c r="S99" s="11" t="s">
        <v>23</v>
      </c>
      <c r="T99" s="58">
        <v>1.2388300000000001</v>
      </c>
      <c r="U99" s="23">
        <v>72</v>
      </c>
      <c r="V99" s="24">
        <v>1.6980000000000001E-3</v>
      </c>
      <c r="W99" s="24">
        <v>0.1293</v>
      </c>
      <c r="X99" s="25">
        <f t="shared" si="66"/>
        <v>9.422588790045908E-3</v>
      </c>
      <c r="Y99" s="25">
        <f t="shared" si="67"/>
        <v>-1.8692341779800005E-3</v>
      </c>
      <c r="Z99" s="25">
        <f t="shared" si="68"/>
        <v>-1.3698630136986301E-2</v>
      </c>
      <c r="AA99" s="18">
        <f t="shared" si="69"/>
        <v>-7.2999999999999931E-5</v>
      </c>
      <c r="AB99" s="19">
        <f t="shared" si="70"/>
        <v>-9.9999999999988987E-5</v>
      </c>
    </row>
    <row r="100" spans="1:28" ht="15" customHeight="1">
      <c r="A100" s="176">
        <v>89</v>
      </c>
      <c r="B100" s="180" t="s">
        <v>159</v>
      </c>
      <c r="C100" s="10" t="s">
        <v>37</v>
      </c>
      <c r="D100" s="11" t="s">
        <v>23</v>
      </c>
      <c r="E100" s="69">
        <v>1171466420.1400001</v>
      </c>
      <c r="F100" s="22">
        <f t="shared" si="71"/>
        <v>5.0560722848867852E-3</v>
      </c>
      <c r="G100" s="11" t="s">
        <v>23</v>
      </c>
      <c r="H100" s="171">
        <v>4.08</v>
      </c>
      <c r="I100" s="11" t="s">
        <v>23</v>
      </c>
      <c r="J100" s="171">
        <v>4.0999999999999996</v>
      </c>
      <c r="K100" s="210">
        <v>867</v>
      </c>
      <c r="L100" s="211">
        <v>4.0399999999999998E-2</v>
      </c>
      <c r="M100" s="211">
        <v>0.16159999999999999</v>
      </c>
      <c r="N100" s="11" t="s">
        <v>23</v>
      </c>
      <c r="O100" s="69">
        <v>1170082840.3299999</v>
      </c>
      <c r="P100" s="22">
        <f t="shared" si="65"/>
        <v>5.0190312139366134E-3</v>
      </c>
      <c r="Q100" s="11" t="s">
        <v>23</v>
      </c>
      <c r="R100" s="57">
        <v>4.09</v>
      </c>
      <c r="S100" s="11" t="s">
        <v>23</v>
      </c>
      <c r="T100" s="57">
        <v>4.12</v>
      </c>
      <c r="U100" s="51">
        <v>867</v>
      </c>
      <c r="V100" s="52">
        <v>1.4E-3</v>
      </c>
      <c r="W100" s="52">
        <v>0.16739999999999999</v>
      </c>
      <c r="X100" s="25">
        <f>((O100-E100)/E100)</f>
        <v>-1.1810665557403103E-3</v>
      </c>
      <c r="Y100" s="25">
        <f>((T100-J100)/J100)</f>
        <v>4.8780487804879176E-3</v>
      </c>
      <c r="Z100" s="25">
        <f>((U100-K100)/K100)</f>
        <v>0</v>
      </c>
      <c r="AA100" s="18">
        <f>V100-L100</f>
        <v>-3.9E-2</v>
      </c>
      <c r="AB100" s="19">
        <f>W100-M100</f>
        <v>5.7999999999999996E-3</v>
      </c>
    </row>
    <row r="101" spans="1:28" ht="14.4" customHeight="1">
      <c r="A101" s="176">
        <v>90</v>
      </c>
      <c r="B101" s="180" t="s">
        <v>160</v>
      </c>
      <c r="C101" s="10" t="s">
        <v>39</v>
      </c>
      <c r="D101" s="11" t="s">
        <v>23</v>
      </c>
      <c r="E101" s="58">
        <v>11842886404.450001</v>
      </c>
      <c r="F101" s="22">
        <f t="shared" si="71"/>
        <v>5.1114132418278085E-2</v>
      </c>
      <c r="G101" s="11" t="s">
        <v>23</v>
      </c>
      <c r="H101" s="212">
        <v>1806.47</v>
      </c>
      <c r="I101" s="11" t="s">
        <v>23</v>
      </c>
      <c r="J101" s="212">
        <v>1806.47</v>
      </c>
      <c r="K101" s="163">
        <v>2353</v>
      </c>
      <c r="L101" s="158">
        <v>1.6999999999999999E-3</v>
      </c>
      <c r="M101" s="158">
        <v>8.4199999999999997E-2</v>
      </c>
      <c r="N101" s="11" t="s">
        <v>23</v>
      </c>
      <c r="O101" s="58">
        <v>11855927365.120001</v>
      </c>
      <c r="P101" s="22">
        <f t="shared" si="65"/>
        <v>5.0855603949306875E-2</v>
      </c>
      <c r="Q101" s="11" t="s">
        <v>23</v>
      </c>
      <c r="R101" s="58">
        <v>1808.72</v>
      </c>
      <c r="S101" s="11" t="s">
        <v>23</v>
      </c>
      <c r="T101" s="58">
        <v>1808.72</v>
      </c>
      <c r="U101" s="23">
        <v>2358</v>
      </c>
      <c r="V101" s="47">
        <v>1.1999999999999999E-3</v>
      </c>
      <c r="W101" s="47">
        <v>8.5500000000000007E-2</v>
      </c>
      <c r="X101" s="25">
        <f t="shared" si="66"/>
        <v>1.1011640426695215E-3</v>
      </c>
      <c r="Y101" s="25">
        <f t="shared" si="67"/>
        <v>1.2455230366405199E-3</v>
      </c>
      <c r="Z101" s="25">
        <f t="shared" si="68"/>
        <v>2.1249468763280916E-3</v>
      </c>
      <c r="AA101" s="18">
        <f t="shared" si="69"/>
        <v>-5.0000000000000001E-4</v>
      </c>
      <c r="AB101" s="19">
        <f t="shared" si="70"/>
        <v>1.3000000000000095E-3</v>
      </c>
    </row>
    <row r="102" spans="1:28" ht="13.95" customHeight="1">
      <c r="A102" s="176">
        <v>91</v>
      </c>
      <c r="B102" s="180" t="s">
        <v>161</v>
      </c>
      <c r="C102" s="10" t="s">
        <v>101</v>
      </c>
      <c r="D102" s="11" t="s">
        <v>23</v>
      </c>
      <c r="E102" s="69">
        <v>23820111.030000001</v>
      </c>
      <c r="F102" s="22">
        <f t="shared" si="71"/>
        <v>1.0280807126107454E-4</v>
      </c>
      <c r="G102" s="11" t="s">
        <v>23</v>
      </c>
      <c r="H102" s="171">
        <v>0.72760000000000002</v>
      </c>
      <c r="I102" s="11" t="s">
        <v>23</v>
      </c>
      <c r="J102" s="171">
        <v>0.72760000000000002</v>
      </c>
      <c r="K102" s="163">
        <v>744</v>
      </c>
      <c r="L102" s="158">
        <v>2.0999999999999999E-3</v>
      </c>
      <c r="M102" s="158">
        <v>-2.467781738415168E-3</v>
      </c>
      <c r="N102" s="11" t="s">
        <v>23</v>
      </c>
      <c r="O102" s="30">
        <v>23588071.34</v>
      </c>
      <c r="P102" s="22">
        <f t="shared" si="65"/>
        <v>1.0118024318571681E-4</v>
      </c>
      <c r="Q102" s="11" t="s">
        <v>23</v>
      </c>
      <c r="R102" s="57">
        <v>0.72050000000000003</v>
      </c>
      <c r="S102" s="11" t="s">
        <v>23</v>
      </c>
      <c r="T102" s="57">
        <v>0.72050000000000003</v>
      </c>
      <c r="U102" s="23">
        <v>744</v>
      </c>
      <c r="V102" s="47">
        <v>-9.7581088510170361E-3</v>
      </c>
      <c r="W102" s="47">
        <v>-1.2201809706608197E-2</v>
      </c>
      <c r="X102" s="25">
        <f t="shared" si="66"/>
        <v>-9.7413353660594313E-3</v>
      </c>
      <c r="Y102" s="25">
        <f t="shared" si="67"/>
        <v>-9.7581088510170361E-3</v>
      </c>
      <c r="Z102" s="25">
        <f t="shared" si="68"/>
        <v>0</v>
      </c>
      <c r="AA102" s="18">
        <f t="shared" si="69"/>
        <v>-1.1858108851017036E-2</v>
      </c>
      <c r="AB102" s="19">
        <f t="shared" si="70"/>
        <v>-9.7340279681930285E-3</v>
      </c>
    </row>
    <row r="103" spans="1:28" ht="15.6" customHeight="1">
      <c r="A103" s="176">
        <v>92</v>
      </c>
      <c r="B103" s="180" t="s">
        <v>162</v>
      </c>
      <c r="C103" s="10" t="s">
        <v>45</v>
      </c>
      <c r="D103" s="11" t="s">
        <v>23</v>
      </c>
      <c r="E103" s="69">
        <v>15205362568.93</v>
      </c>
      <c r="F103" s="22">
        <f t="shared" si="71"/>
        <v>6.562664618012197E-2</v>
      </c>
      <c r="G103" s="11" t="s">
        <v>23</v>
      </c>
      <c r="H103" s="171">
        <v>1</v>
      </c>
      <c r="I103" s="11" t="s">
        <v>23</v>
      </c>
      <c r="J103" s="171">
        <v>1</v>
      </c>
      <c r="K103" s="163">
        <v>11188</v>
      </c>
      <c r="L103" s="158">
        <v>0.06</v>
      </c>
      <c r="M103" s="158">
        <v>0.06</v>
      </c>
      <c r="N103" s="11" t="s">
        <v>23</v>
      </c>
      <c r="O103" s="30">
        <v>15395759290.370001</v>
      </c>
      <c r="P103" s="22">
        <f t="shared" si="65"/>
        <v>6.6039594614368147E-2</v>
      </c>
      <c r="Q103" s="11" t="s">
        <v>23</v>
      </c>
      <c r="R103" s="57">
        <v>1</v>
      </c>
      <c r="S103" s="11" t="s">
        <v>23</v>
      </c>
      <c r="T103" s="57">
        <v>1</v>
      </c>
      <c r="U103" s="23">
        <v>11461</v>
      </c>
      <c r="V103" s="24">
        <v>0.06</v>
      </c>
      <c r="W103" s="24">
        <v>0.06</v>
      </c>
      <c r="X103" s="25">
        <f t="shared" si="66"/>
        <v>1.2521682437816328E-2</v>
      </c>
      <c r="Y103" s="25">
        <f t="shared" si="67"/>
        <v>0</v>
      </c>
      <c r="Z103" s="25">
        <f t="shared" si="68"/>
        <v>2.4401144082946014E-2</v>
      </c>
      <c r="AA103" s="18">
        <f t="shared" si="69"/>
        <v>0</v>
      </c>
      <c r="AB103" s="19">
        <f t="shared" si="70"/>
        <v>0</v>
      </c>
    </row>
    <row r="104" spans="1:28" ht="14.4" customHeight="1">
      <c r="A104" s="176">
        <v>93</v>
      </c>
      <c r="B104" s="180" t="s">
        <v>163</v>
      </c>
      <c r="C104" s="10" t="s">
        <v>164</v>
      </c>
      <c r="D104" s="11" t="s">
        <v>23</v>
      </c>
      <c r="E104" s="69">
        <v>2144316483.4400001</v>
      </c>
      <c r="F104" s="22">
        <f t="shared" si="71"/>
        <v>9.2549124375679408E-3</v>
      </c>
      <c r="G104" s="11" t="s">
        <v>23</v>
      </c>
      <c r="H104" s="159">
        <v>301.44</v>
      </c>
      <c r="I104" s="11" t="s">
        <v>23</v>
      </c>
      <c r="J104" s="159">
        <v>301.44</v>
      </c>
      <c r="K104" s="163">
        <v>613</v>
      </c>
      <c r="L104" s="158">
        <v>3.0000000000000001E-3</v>
      </c>
      <c r="M104" s="158">
        <v>0.1179</v>
      </c>
      <c r="N104" s="11" t="s">
        <v>23</v>
      </c>
      <c r="O104" s="69">
        <v>2140132664.6600001</v>
      </c>
      <c r="P104" s="22">
        <f t="shared" si="65"/>
        <v>9.1800274952023656E-3</v>
      </c>
      <c r="Q104" s="11" t="s">
        <v>23</v>
      </c>
      <c r="R104" s="69">
        <v>300.89</v>
      </c>
      <c r="S104" s="11" t="s">
        <v>23</v>
      </c>
      <c r="T104" s="69">
        <v>300.89</v>
      </c>
      <c r="U104" s="23">
        <v>613</v>
      </c>
      <c r="V104" s="158">
        <v>3.0000000000000001E-3</v>
      </c>
      <c r="W104" s="158">
        <v>0.1139</v>
      </c>
      <c r="X104" s="25">
        <f t="shared" si="66"/>
        <v>-1.9511200013200096E-3</v>
      </c>
      <c r="Y104" s="25">
        <f t="shared" si="67"/>
        <v>-1.8245753715499316E-3</v>
      </c>
      <c r="Z104" s="25">
        <f t="shared" si="68"/>
        <v>0</v>
      </c>
      <c r="AA104" s="18">
        <f t="shared" si="69"/>
        <v>0</v>
      </c>
      <c r="AB104" s="19">
        <f t="shared" si="70"/>
        <v>-4.0000000000000036E-3</v>
      </c>
    </row>
    <row r="105" spans="1:28" ht="13.95" customHeight="1">
      <c r="A105" s="176">
        <v>94</v>
      </c>
      <c r="B105" s="180" t="s">
        <v>165</v>
      </c>
      <c r="C105" s="10" t="s">
        <v>49</v>
      </c>
      <c r="D105" s="11" t="s">
        <v>23</v>
      </c>
      <c r="E105" s="69">
        <v>782903894.99000001</v>
      </c>
      <c r="F105" s="22">
        <f t="shared" si="71"/>
        <v>3.3790287259926654E-3</v>
      </c>
      <c r="G105" s="11" t="s">
        <v>23</v>
      </c>
      <c r="H105" s="171">
        <v>121.25020000000001</v>
      </c>
      <c r="I105" s="11" t="s">
        <v>23</v>
      </c>
      <c r="J105" s="171">
        <v>121.25020000000001</v>
      </c>
      <c r="K105" s="210">
        <v>200</v>
      </c>
      <c r="L105" s="211">
        <v>0.15570000000000001</v>
      </c>
      <c r="M105" s="211">
        <v>0.1772</v>
      </c>
      <c r="N105" s="11" t="s">
        <v>23</v>
      </c>
      <c r="O105" s="30">
        <v>749764743.84000003</v>
      </c>
      <c r="P105" s="22">
        <f t="shared" si="65"/>
        <v>3.2160907952302246E-3</v>
      </c>
      <c r="Q105" s="11" t="s">
        <v>23</v>
      </c>
      <c r="R105" s="57">
        <v>117.3471</v>
      </c>
      <c r="S105" s="11" t="s">
        <v>23</v>
      </c>
      <c r="T105" s="57">
        <v>117.3471</v>
      </c>
      <c r="U105" s="51">
        <v>204</v>
      </c>
      <c r="V105" s="52">
        <v>-3.2199999999999999E-2</v>
      </c>
      <c r="W105" s="52">
        <v>0.1212</v>
      </c>
      <c r="X105" s="25">
        <f t="shared" si="66"/>
        <v>-4.2328504637754116E-2</v>
      </c>
      <c r="Y105" s="25">
        <f t="shared" si="67"/>
        <v>-3.2190462366247716E-2</v>
      </c>
      <c r="Z105" s="25">
        <f t="shared" si="68"/>
        <v>0.02</v>
      </c>
      <c r="AA105" s="18">
        <f t="shared" si="69"/>
        <v>-0.18790000000000001</v>
      </c>
      <c r="AB105" s="19">
        <f t="shared" si="70"/>
        <v>-5.5999999999999994E-2</v>
      </c>
    </row>
    <row r="106" spans="1:28" ht="15.6" customHeight="1">
      <c r="A106" s="176">
        <v>95</v>
      </c>
      <c r="B106" s="154" t="s">
        <v>166</v>
      </c>
      <c r="C106" s="59" t="s">
        <v>53</v>
      </c>
      <c r="D106" s="11" t="s">
        <v>23</v>
      </c>
      <c r="E106" s="69">
        <v>1544776947.2</v>
      </c>
      <c r="F106" s="22">
        <f t="shared" si="71"/>
        <v>6.6672879177676432E-3</v>
      </c>
      <c r="G106" s="11" t="s">
        <v>23</v>
      </c>
      <c r="H106" s="171">
        <v>115.3582</v>
      </c>
      <c r="I106" s="11" t="s">
        <v>23</v>
      </c>
      <c r="J106" s="171">
        <v>116.28870000000001</v>
      </c>
      <c r="K106" s="163">
        <v>5336</v>
      </c>
      <c r="L106" s="158">
        <v>-1.01E-2</v>
      </c>
      <c r="M106" s="158">
        <v>0.12642350837400626</v>
      </c>
      <c r="N106" s="11" t="s">
        <v>23</v>
      </c>
      <c r="O106" s="30">
        <v>1551176209.3299999</v>
      </c>
      <c r="P106" s="22">
        <f t="shared" si="65"/>
        <v>6.6537184758195559E-3</v>
      </c>
      <c r="Q106" s="11" t="s">
        <v>23</v>
      </c>
      <c r="R106" s="57">
        <v>115.98950000000001</v>
      </c>
      <c r="S106" s="11" t="s">
        <v>23</v>
      </c>
      <c r="T106" s="57">
        <v>116.97329999999999</v>
      </c>
      <c r="U106" s="23">
        <v>5387</v>
      </c>
      <c r="V106" s="24">
        <v>4.7000000000000002E-3</v>
      </c>
      <c r="W106" s="24">
        <v>0.13267439375816734</v>
      </c>
      <c r="X106" s="25">
        <f t="shared" si="66"/>
        <v>4.1425152942623326E-3</v>
      </c>
      <c r="Y106" s="25">
        <f t="shared" si="67"/>
        <v>5.8870724326610321E-3</v>
      </c>
      <c r="Z106" s="25">
        <f t="shared" si="68"/>
        <v>9.557721139430285E-3</v>
      </c>
      <c r="AA106" s="18">
        <f t="shared" si="69"/>
        <v>1.4800000000000001E-2</v>
      </c>
      <c r="AB106" s="19">
        <f t="shared" si="70"/>
        <v>6.2508853841610756E-3</v>
      </c>
    </row>
    <row r="107" spans="1:28" ht="13.2" customHeight="1">
      <c r="A107" s="176">
        <v>96</v>
      </c>
      <c r="B107" s="180" t="s">
        <v>167</v>
      </c>
      <c r="C107" s="10" t="s">
        <v>22</v>
      </c>
      <c r="D107" s="11" t="s">
        <v>23</v>
      </c>
      <c r="E107" s="33">
        <v>1841468021.8499999</v>
      </c>
      <c r="F107" s="13">
        <f t="shared" si="71"/>
        <v>7.9478124756391932E-3</v>
      </c>
      <c r="G107" s="11" t="s">
        <v>23</v>
      </c>
      <c r="H107" s="60">
        <v>428.50099999999998</v>
      </c>
      <c r="I107" s="11" t="s">
        <v>23</v>
      </c>
      <c r="J107" s="60">
        <v>428.50099999999998</v>
      </c>
      <c r="K107" s="16">
        <v>97</v>
      </c>
      <c r="L107" s="17">
        <v>1.6000000000000001E-3</v>
      </c>
      <c r="M107" s="17">
        <v>0.1133</v>
      </c>
      <c r="N107" s="11" t="s">
        <v>23</v>
      </c>
      <c r="O107" s="33">
        <v>1952814943.24</v>
      </c>
      <c r="P107" s="13">
        <f t="shared" si="65"/>
        <v>8.3765343934102659E-3</v>
      </c>
      <c r="Q107" s="11" t="s">
        <v>23</v>
      </c>
      <c r="R107" s="60">
        <v>429.71359999999999</v>
      </c>
      <c r="S107" s="11" t="s">
        <v>23</v>
      </c>
      <c r="T107" s="60">
        <v>429.71359999999999</v>
      </c>
      <c r="U107" s="14">
        <v>97</v>
      </c>
      <c r="V107" s="17">
        <v>2.8E-3</v>
      </c>
      <c r="W107" s="17">
        <v>0.1164</v>
      </c>
      <c r="X107" s="18">
        <f t="shared" si="66"/>
        <v>6.0466388809802568E-2</v>
      </c>
      <c r="Y107" s="18">
        <f t="shared" si="67"/>
        <v>2.8298650411551175E-3</v>
      </c>
      <c r="Z107" s="18">
        <f t="shared" si="68"/>
        <v>0</v>
      </c>
      <c r="AA107" s="18">
        <f t="shared" si="69"/>
        <v>1.1999999999999999E-3</v>
      </c>
      <c r="AB107" s="19">
        <f t="shared" si="70"/>
        <v>3.1000000000000055E-3</v>
      </c>
    </row>
    <row r="108" spans="1:28" ht="14.4" customHeight="1">
      <c r="A108" s="176">
        <v>97</v>
      </c>
      <c r="B108" s="180" t="s">
        <v>168</v>
      </c>
      <c r="C108" s="10" t="s">
        <v>114</v>
      </c>
      <c r="D108" s="11" t="s">
        <v>23</v>
      </c>
      <c r="E108" s="46">
        <v>3838449590.8299999</v>
      </c>
      <c r="F108" s="22">
        <f>(E108/$O$81)</f>
        <v>5.5926393863618988E-4</v>
      </c>
      <c r="G108" s="11" t="s">
        <v>23</v>
      </c>
      <c r="H108" s="171">
        <v>108.77</v>
      </c>
      <c r="I108" s="61" t="s">
        <v>23</v>
      </c>
      <c r="J108" s="61">
        <v>108.77</v>
      </c>
      <c r="K108" s="163">
        <v>523</v>
      </c>
      <c r="L108" s="158">
        <v>-2.2858568569283631E-3</v>
      </c>
      <c r="M108" s="158">
        <v>0.13682394673810025</v>
      </c>
      <c r="N108" s="11" t="s">
        <v>23</v>
      </c>
      <c r="O108" s="46">
        <v>3854452805</v>
      </c>
      <c r="P108" s="22">
        <f t="shared" si="65"/>
        <v>1.6533546407265034E-2</v>
      </c>
      <c r="Q108" s="11" t="s">
        <v>23</v>
      </c>
      <c r="R108" s="57">
        <v>109.22</v>
      </c>
      <c r="S108" s="61" t="s">
        <v>23</v>
      </c>
      <c r="T108" s="61">
        <v>109.22</v>
      </c>
      <c r="U108" s="23">
        <v>524</v>
      </c>
      <c r="V108" s="47">
        <v>4.1999999999999997E-3</v>
      </c>
      <c r="W108" s="47">
        <v>0.1391</v>
      </c>
      <c r="X108" s="25">
        <f t="shared" si="66"/>
        <v>4.1691870093153033E-3</v>
      </c>
      <c r="Y108" s="25">
        <f t="shared" si="67"/>
        <v>4.1371701755999156E-3</v>
      </c>
      <c r="Z108" s="25">
        <f t="shared" si="68"/>
        <v>1.9120458891013384E-3</v>
      </c>
      <c r="AA108" s="18">
        <f t="shared" si="69"/>
        <v>6.4858568569283633E-3</v>
      </c>
      <c r="AB108" s="19">
        <f t="shared" si="70"/>
        <v>2.276053261899752E-3</v>
      </c>
    </row>
    <row r="109" spans="1:28" ht="14.4" customHeight="1">
      <c r="A109" s="176">
        <v>98</v>
      </c>
      <c r="B109" s="180" t="s">
        <v>169</v>
      </c>
      <c r="C109" s="10" t="s">
        <v>51</v>
      </c>
      <c r="D109" s="11" t="s">
        <v>23</v>
      </c>
      <c r="E109" s="159">
        <v>67669580.079999998</v>
      </c>
      <c r="F109" s="22">
        <f t="shared" ref="F109:F121" si="79">(E109/$E$122)</f>
        <v>2.9206324866872923E-4</v>
      </c>
      <c r="G109" s="11" t="s">
        <v>23</v>
      </c>
      <c r="H109" s="159">
        <v>13.42</v>
      </c>
      <c r="I109" s="11" t="s">
        <v>23</v>
      </c>
      <c r="J109" s="159">
        <v>14.1</v>
      </c>
      <c r="K109" s="163">
        <v>66</v>
      </c>
      <c r="L109" s="158">
        <v>-3.9991661763097985E-3</v>
      </c>
      <c r="M109" s="158">
        <v>0.11683546495154018</v>
      </c>
      <c r="N109" s="11" t="s">
        <v>23</v>
      </c>
      <c r="O109" s="159">
        <v>68348481.989999995</v>
      </c>
      <c r="P109" s="22">
        <f t="shared" si="65"/>
        <v>2.9317852780085684E-4</v>
      </c>
      <c r="Q109" s="11" t="s">
        <v>23</v>
      </c>
      <c r="R109" s="30">
        <v>13.410285</v>
      </c>
      <c r="S109" s="11" t="s">
        <v>23</v>
      </c>
      <c r="T109" s="30">
        <v>13.614621</v>
      </c>
      <c r="U109" s="23">
        <v>58</v>
      </c>
      <c r="V109" s="24">
        <v>3.0000000000000001E-5</v>
      </c>
      <c r="W109" s="24">
        <v>0.11989896237428233</v>
      </c>
      <c r="X109" s="25">
        <f t="shared" si="66"/>
        <v>1.0032601195358214E-2</v>
      </c>
      <c r="Y109" s="25">
        <f t="shared" si="67"/>
        <v>-3.4424042553191488E-2</v>
      </c>
      <c r="Z109" s="25">
        <f t="shared" si="68"/>
        <v>-0.12121212121212122</v>
      </c>
      <c r="AA109" s="18">
        <f t="shared" si="69"/>
        <v>4.0291661763097982E-3</v>
      </c>
      <c r="AB109" s="19">
        <f t="shared" si="70"/>
        <v>3.0634974227421452E-3</v>
      </c>
    </row>
    <row r="110" spans="1:28" ht="13.95" customHeight="1">
      <c r="A110" s="176">
        <v>99</v>
      </c>
      <c r="B110" s="180" t="s">
        <v>170</v>
      </c>
      <c r="C110" s="10" t="s">
        <v>123</v>
      </c>
      <c r="D110" s="11" t="s">
        <v>23</v>
      </c>
      <c r="E110" s="69">
        <v>1256841117.2</v>
      </c>
      <c r="F110" s="22">
        <f t="shared" si="79"/>
        <v>5.4245511693127545E-3</v>
      </c>
      <c r="G110" s="11" t="s">
        <v>23</v>
      </c>
      <c r="H110" s="159">
        <v>177.88</v>
      </c>
      <c r="I110" s="11" t="s">
        <v>23</v>
      </c>
      <c r="J110" s="159">
        <v>177.88</v>
      </c>
      <c r="K110" s="163">
        <v>194</v>
      </c>
      <c r="L110" s="158">
        <v>2.3E-2</v>
      </c>
      <c r="M110" s="158">
        <v>0.18190000000000001</v>
      </c>
      <c r="N110" s="11" t="s">
        <v>23</v>
      </c>
      <c r="O110" s="69">
        <v>1267810301.3199999</v>
      </c>
      <c r="P110" s="22">
        <f t="shared" si="65"/>
        <v>5.4382298896724678E-3</v>
      </c>
      <c r="Q110" s="11" t="s">
        <v>23</v>
      </c>
      <c r="R110" s="69">
        <v>178.49</v>
      </c>
      <c r="S110" s="11" t="s">
        <v>23</v>
      </c>
      <c r="T110" s="69">
        <v>178.49</v>
      </c>
      <c r="U110" s="23">
        <v>196</v>
      </c>
      <c r="V110" s="47">
        <v>0.18790000000000001</v>
      </c>
      <c r="W110" s="47">
        <v>0.1822</v>
      </c>
      <c r="X110" s="25">
        <f t="shared" si="66"/>
        <v>8.7275821660235901E-3</v>
      </c>
      <c r="Y110" s="25">
        <f t="shared" si="67"/>
        <v>3.4292781650551701E-3</v>
      </c>
      <c r="Z110" s="25">
        <f t="shared" si="68"/>
        <v>1.0309278350515464E-2</v>
      </c>
      <c r="AA110" s="18">
        <f t="shared" si="69"/>
        <v>0.16490000000000002</v>
      </c>
      <c r="AB110" s="19">
        <f t="shared" si="70"/>
        <v>2.9999999999999472E-4</v>
      </c>
    </row>
    <row r="111" spans="1:28" ht="14.4" customHeight="1">
      <c r="A111" s="176">
        <v>100</v>
      </c>
      <c r="B111" s="180" t="s">
        <v>171</v>
      </c>
      <c r="C111" s="10" t="s">
        <v>172</v>
      </c>
      <c r="D111" s="11" t="s">
        <v>23</v>
      </c>
      <c r="E111" s="69">
        <v>13877279438.864658</v>
      </c>
      <c r="F111" s="22">
        <f t="shared" si="79"/>
        <v>5.9894613071442185E-2</v>
      </c>
      <c r="G111" s="11" t="s">
        <v>23</v>
      </c>
      <c r="H111" s="159">
        <v>1.1117744156136355</v>
      </c>
      <c r="I111" s="11" t="s">
        <v>23</v>
      </c>
      <c r="J111" s="159">
        <v>1.1117744156136355</v>
      </c>
      <c r="K111" s="163">
        <v>5705</v>
      </c>
      <c r="L111" s="158">
        <v>0.16539999999999999</v>
      </c>
      <c r="M111" s="158">
        <v>0.16539999999999999</v>
      </c>
      <c r="N111" s="11" t="s">
        <v>23</v>
      </c>
      <c r="O111" s="30">
        <v>13893362941.462891</v>
      </c>
      <c r="P111" s="22">
        <f t="shared" si="65"/>
        <v>5.9595115718546962E-2</v>
      </c>
      <c r="Q111" s="11" t="s">
        <v>23</v>
      </c>
      <c r="R111" s="30">
        <v>1.1170076303021479</v>
      </c>
      <c r="S111" s="11" t="s">
        <v>23</v>
      </c>
      <c r="T111" s="69">
        <v>1.1170076303021479</v>
      </c>
      <c r="U111" s="23">
        <v>5711</v>
      </c>
      <c r="V111" s="47">
        <v>0.16520000000000001</v>
      </c>
      <c r="W111" s="24">
        <v>0.16520000000000001</v>
      </c>
      <c r="X111" s="25">
        <f t="shared" si="66"/>
        <v>1.1589809565402905E-3</v>
      </c>
      <c r="Y111" s="25">
        <f t="shared" si="67"/>
        <v>4.7070832131209913E-3</v>
      </c>
      <c r="Z111" s="25">
        <f t="shared" si="68"/>
        <v>1.0517090271691498E-3</v>
      </c>
      <c r="AA111" s="18">
        <f t="shared" si="69"/>
        <v>-1.9999999999997797E-4</v>
      </c>
      <c r="AB111" s="19">
        <f t="shared" si="70"/>
        <v>-1.9999999999997797E-4</v>
      </c>
    </row>
    <row r="112" spans="1:28" ht="13.5" customHeight="1">
      <c r="A112" s="176">
        <v>101</v>
      </c>
      <c r="B112" s="180" t="s">
        <v>173</v>
      </c>
      <c r="C112" s="10" t="s">
        <v>55</v>
      </c>
      <c r="D112" s="11" t="s">
        <v>23</v>
      </c>
      <c r="E112" s="69">
        <v>15080096478.969999</v>
      </c>
      <c r="F112" s="22">
        <f t="shared" si="79"/>
        <v>6.508599525339101E-2</v>
      </c>
      <c r="G112" s="11" t="s">
        <v>23</v>
      </c>
      <c r="H112" s="171">
        <v>265.14</v>
      </c>
      <c r="I112" s="11" t="s">
        <v>23</v>
      </c>
      <c r="J112" s="171">
        <v>265.14</v>
      </c>
      <c r="K112" s="163">
        <v>5921</v>
      </c>
      <c r="L112" s="158">
        <v>1.9272191361523201E-3</v>
      </c>
      <c r="M112" s="158">
        <v>2.27588335133466E-2</v>
      </c>
      <c r="N112" s="11" t="s">
        <v>23</v>
      </c>
      <c r="O112" s="69">
        <v>15046891264.33</v>
      </c>
      <c r="P112" s="22">
        <f t="shared" si="65"/>
        <v>6.4543136883439114E-2</v>
      </c>
      <c r="Q112" s="11" t="s">
        <v>23</v>
      </c>
      <c r="R112" s="57">
        <v>265.20999999999998</v>
      </c>
      <c r="S112" s="11" t="s">
        <v>23</v>
      </c>
      <c r="T112" s="171">
        <v>265.20999999999998</v>
      </c>
      <c r="U112" s="23">
        <v>5916</v>
      </c>
      <c r="V112" s="47">
        <v>2.9999999999999997E-4</v>
      </c>
      <c r="W112" s="47">
        <v>2.3E-2</v>
      </c>
      <c r="X112" s="25">
        <f t="shared" si="66"/>
        <v>-2.2019232228590738E-3</v>
      </c>
      <c r="Y112" s="25">
        <f t="shared" si="67"/>
        <v>2.6401146564076784E-4</v>
      </c>
      <c r="Z112" s="25">
        <f t="shared" si="68"/>
        <v>-8.444519506840061E-4</v>
      </c>
      <c r="AA112" s="18">
        <f t="shared" si="69"/>
        <v>-1.6272191361523202E-3</v>
      </c>
      <c r="AB112" s="19">
        <f t="shared" si="70"/>
        <v>2.4116648665339913E-4</v>
      </c>
    </row>
    <row r="113" spans="1:28" ht="13.5" customHeight="1">
      <c r="A113" s="176">
        <v>102</v>
      </c>
      <c r="B113" s="180" t="s">
        <v>174</v>
      </c>
      <c r="C113" s="10" t="s">
        <v>55</v>
      </c>
      <c r="D113" s="11" t="s">
        <v>23</v>
      </c>
      <c r="E113" s="69">
        <v>1399435756.8499999</v>
      </c>
      <c r="F113" s="22">
        <f t="shared" si="79"/>
        <v>6.0399924599146828E-3</v>
      </c>
      <c r="G113" s="11" t="s">
        <v>23</v>
      </c>
      <c r="H113" s="161">
        <v>11302.28</v>
      </c>
      <c r="I113" s="11" t="s">
        <v>23</v>
      </c>
      <c r="J113" s="161">
        <v>11354.24</v>
      </c>
      <c r="K113" s="163">
        <v>33</v>
      </c>
      <c r="L113" s="158">
        <v>-3.0835797621640501E-3</v>
      </c>
      <c r="M113" s="158">
        <v>0.204848580029903</v>
      </c>
      <c r="N113" s="11" t="s">
        <v>23</v>
      </c>
      <c r="O113" s="69">
        <v>1394613678.1500001</v>
      </c>
      <c r="P113" s="22">
        <f t="shared" si="65"/>
        <v>5.982148734053473E-3</v>
      </c>
      <c r="Q113" s="11" t="s">
        <v>23</v>
      </c>
      <c r="R113" s="29">
        <v>11267.66</v>
      </c>
      <c r="S113" s="11" t="s">
        <v>23</v>
      </c>
      <c r="T113" s="29">
        <v>11318.95</v>
      </c>
      <c r="U113" s="23">
        <v>33</v>
      </c>
      <c r="V113" s="47">
        <v>-3.0835797621640501E-3</v>
      </c>
      <c r="W113" s="47">
        <v>0.2011</v>
      </c>
      <c r="X113" s="25">
        <f t="shared" si="66"/>
        <v>-3.4457306642313194E-3</v>
      </c>
      <c r="Y113" s="25">
        <f t="shared" si="67"/>
        <v>-3.1080900174735655E-3</v>
      </c>
      <c r="Z113" s="25">
        <f t="shared" si="68"/>
        <v>0</v>
      </c>
      <c r="AA113" s="18">
        <f t="shared" si="69"/>
        <v>0</v>
      </c>
      <c r="AB113" s="19">
        <f t="shared" si="70"/>
        <v>-3.7485800299029981E-3</v>
      </c>
    </row>
    <row r="114" spans="1:28" ht="15" customHeight="1">
      <c r="A114" s="176">
        <v>103</v>
      </c>
      <c r="B114" s="180" t="s">
        <v>175</v>
      </c>
      <c r="C114" s="10" t="s">
        <v>55</v>
      </c>
      <c r="D114" s="11" t="s">
        <v>23</v>
      </c>
      <c r="E114" s="159">
        <v>6019535056.3100004</v>
      </c>
      <c r="F114" s="22">
        <f t="shared" si="79"/>
        <v>2.5980432595307464E-2</v>
      </c>
      <c r="G114" s="11" t="s">
        <v>23</v>
      </c>
      <c r="H114" s="171">
        <v>184.28</v>
      </c>
      <c r="I114" s="11" t="s">
        <v>23</v>
      </c>
      <c r="J114" s="171">
        <v>184.28</v>
      </c>
      <c r="K114" s="163">
        <v>7311</v>
      </c>
      <c r="L114" s="158">
        <v>1.90289784157013E-3</v>
      </c>
      <c r="M114" s="158">
        <v>0.14154741993433601</v>
      </c>
      <c r="N114" s="11" t="s">
        <v>23</v>
      </c>
      <c r="O114" s="159">
        <v>6019020974.5600004</v>
      </c>
      <c r="P114" s="22">
        <f t="shared" si="65"/>
        <v>2.5818389183569046E-2</v>
      </c>
      <c r="Q114" s="11" t="s">
        <v>23</v>
      </c>
      <c r="R114" s="57">
        <v>184.83</v>
      </c>
      <c r="S114" s="11" t="s">
        <v>23</v>
      </c>
      <c r="T114" s="57">
        <v>184.83</v>
      </c>
      <c r="U114" s="23">
        <v>7296</v>
      </c>
      <c r="V114" s="47">
        <v>3.0000000000000001E-3</v>
      </c>
      <c r="W114" s="47">
        <v>0.14499999999999999</v>
      </c>
      <c r="X114" s="25">
        <f t="shared" si="66"/>
        <v>-8.5402235420343938E-5</v>
      </c>
      <c r="Y114" s="25">
        <f t="shared" si="67"/>
        <v>2.9845886694161677E-3</v>
      </c>
      <c r="Z114" s="25">
        <f t="shared" si="68"/>
        <v>-2.051702913418137E-3</v>
      </c>
      <c r="AA114" s="18">
        <f t="shared" si="69"/>
        <v>1.0971021584298701E-3</v>
      </c>
      <c r="AB114" s="19">
        <f t="shared" si="70"/>
        <v>3.4525800656639849E-3</v>
      </c>
    </row>
    <row r="115" spans="1:28" ht="15" customHeight="1">
      <c r="A115" s="176">
        <v>104</v>
      </c>
      <c r="B115" s="180" t="s">
        <v>176</v>
      </c>
      <c r="C115" s="10" t="s">
        <v>55</v>
      </c>
      <c r="D115" s="11" t="s">
        <v>23</v>
      </c>
      <c r="E115" s="69">
        <v>5894847719.4399996</v>
      </c>
      <c r="F115" s="22">
        <f t="shared" si="79"/>
        <v>2.5442279578382392E-2</v>
      </c>
      <c r="G115" s="11" t="s">
        <v>23</v>
      </c>
      <c r="H115" s="171">
        <v>405.87</v>
      </c>
      <c r="I115" s="11" t="s">
        <v>23</v>
      </c>
      <c r="J115" s="171">
        <v>405.87</v>
      </c>
      <c r="K115" s="163">
        <v>15223</v>
      </c>
      <c r="L115" s="158">
        <v>1.65350444225092E-3</v>
      </c>
      <c r="M115" s="158">
        <v>5.3578381745970002E-2</v>
      </c>
      <c r="N115" s="11" t="s">
        <v>23</v>
      </c>
      <c r="O115" s="69">
        <v>5823635079.1700001</v>
      </c>
      <c r="P115" s="22">
        <f t="shared" si="65"/>
        <v>2.4980287919346769E-2</v>
      </c>
      <c r="Q115" s="11" t="s">
        <v>23</v>
      </c>
      <c r="R115" s="57">
        <v>406.33</v>
      </c>
      <c r="S115" s="11" t="s">
        <v>23</v>
      </c>
      <c r="T115" s="171">
        <v>406.33</v>
      </c>
      <c r="U115" s="23">
        <v>15278</v>
      </c>
      <c r="V115" s="47">
        <v>1.1000000000000001E-3</v>
      </c>
      <c r="W115" s="47">
        <v>5.4800000000000001E-2</v>
      </c>
      <c r="X115" s="25">
        <f t="shared" si="66"/>
        <v>-1.2080488531562031E-2</v>
      </c>
      <c r="Y115" s="25">
        <f t="shared" si="67"/>
        <v>1.1333678271367176E-3</v>
      </c>
      <c r="Z115" s="25">
        <f t="shared" si="68"/>
        <v>3.6129540826381132E-3</v>
      </c>
      <c r="AA115" s="18">
        <f t="shared" si="69"/>
        <v>-5.5350444225091993E-4</v>
      </c>
      <c r="AB115" s="19">
        <f t="shared" si="70"/>
        <v>1.2216182540299991E-3</v>
      </c>
    </row>
    <row r="116" spans="1:28" ht="15" customHeight="1">
      <c r="A116" s="176">
        <v>105</v>
      </c>
      <c r="B116" s="180" t="s">
        <v>177</v>
      </c>
      <c r="C116" s="10" t="s">
        <v>132</v>
      </c>
      <c r="D116" s="11" t="s">
        <v>23</v>
      </c>
      <c r="E116" s="69">
        <v>121892666.41</v>
      </c>
      <c r="F116" s="22">
        <f t="shared" si="79"/>
        <v>5.260911638362613E-4</v>
      </c>
      <c r="G116" s="11" t="s">
        <v>23</v>
      </c>
      <c r="H116" s="171">
        <v>125.3642</v>
      </c>
      <c r="I116" s="11" t="s">
        <v>23</v>
      </c>
      <c r="J116" s="171">
        <v>125.3642</v>
      </c>
      <c r="K116" s="163">
        <v>19</v>
      </c>
      <c r="L116" s="158">
        <v>2.2493150684930671E-3</v>
      </c>
      <c r="M116" s="158">
        <v>0.13550100000000001</v>
      </c>
      <c r="N116" s="11" t="s">
        <v>23</v>
      </c>
      <c r="O116" s="30">
        <v>116706116.04000001</v>
      </c>
      <c r="P116" s="22">
        <f t="shared" si="65"/>
        <v>5.0060698189272502E-4</v>
      </c>
      <c r="Q116" s="11" t="s">
        <v>23</v>
      </c>
      <c r="R116" s="57">
        <v>119.9294</v>
      </c>
      <c r="S116" s="11" t="s">
        <v>23</v>
      </c>
      <c r="T116" s="57">
        <v>119.9294</v>
      </c>
      <c r="U116" s="23">
        <v>17</v>
      </c>
      <c r="V116" s="24">
        <v>6.8136986301369721E-3</v>
      </c>
      <c r="W116" s="24">
        <v>7.3104000000000002E-2</v>
      </c>
      <c r="X116" s="25">
        <f t="shared" ref="X116" si="80">((O116-E116)/E116)</f>
        <v>-4.2550142865481602E-2</v>
      </c>
      <c r="Y116" s="25">
        <f t="shared" ref="Y116" si="81">((T116-J116)/J116)</f>
        <v>-4.3352089352462632E-2</v>
      </c>
      <c r="Z116" s="25">
        <f t="shared" ref="Z116" si="82">((U116-K116)/K116)</f>
        <v>-0.10526315789473684</v>
      </c>
      <c r="AA116" s="18">
        <f>V116-L116</f>
        <v>4.564383561643905E-3</v>
      </c>
      <c r="AB116" s="19">
        <f>W116-M116</f>
        <v>-6.2397000000000008E-2</v>
      </c>
    </row>
    <row r="117" spans="1:28" ht="13.95" customHeight="1">
      <c r="A117" s="176">
        <v>106</v>
      </c>
      <c r="B117" s="180" t="s">
        <v>178</v>
      </c>
      <c r="C117" s="10" t="s">
        <v>58</v>
      </c>
      <c r="D117" s="11" t="s">
        <v>23</v>
      </c>
      <c r="E117" s="69">
        <v>75051186184.669998</v>
      </c>
      <c r="F117" s="22">
        <f t="shared" si="79"/>
        <v>0.32392240690163254</v>
      </c>
      <c r="G117" s="11" t="s">
        <v>23</v>
      </c>
      <c r="H117" s="159">
        <v>1.93</v>
      </c>
      <c r="I117" s="11" t="s">
        <v>23</v>
      </c>
      <c r="J117" s="159">
        <v>1.93</v>
      </c>
      <c r="K117" s="163">
        <v>7388</v>
      </c>
      <c r="L117" s="158">
        <v>1.6000000000000001E-3</v>
      </c>
      <c r="M117" s="158">
        <v>0.1024</v>
      </c>
      <c r="N117" s="11" t="s">
        <v>23</v>
      </c>
      <c r="O117" s="69">
        <v>75175046135.649994</v>
      </c>
      <c r="P117" s="22">
        <f t="shared" si="65"/>
        <v>0.32246084641113126</v>
      </c>
      <c r="Q117" s="11" t="s">
        <v>23</v>
      </c>
      <c r="R117" s="69">
        <v>1.9298200000000001</v>
      </c>
      <c r="S117" s="11" t="s">
        <v>23</v>
      </c>
      <c r="T117" s="69">
        <v>1.9298200000000001</v>
      </c>
      <c r="U117" s="23">
        <v>7404</v>
      </c>
      <c r="V117" s="47">
        <v>1.6000000000000001E-3</v>
      </c>
      <c r="W117" s="47">
        <v>0.1024</v>
      </c>
      <c r="X117" s="25">
        <f t="shared" si="66"/>
        <v>1.6503396851746954E-3</v>
      </c>
      <c r="Y117" s="25">
        <f t="shared" si="67"/>
        <v>-9.3264248704583912E-5</v>
      </c>
      <c r="Z117" s="25">
        <f t="shared" si="68"/>
        <v>2.1656740660530591E-3</v>
      </c>
      <c r="AA117" s="18">
        <f t="shared" si="69"/>
        <v>0</v>
      </c>
      <c r="AB117" s="19">
        <f t="shared" si="70"/>
        <v>0</v>
      </c>
    </row>
    <row r="118" spans="1:28" ht="12.6" customHeight="1">
      <c r="A118" s="176">
        <v>107</v>
      </c>
      <c r="B118" s="180" t="s">
        <v>179</v>
      </c>
      <c r="C118" s="10" t="s">
        <v>58</v>
      </c>
      <c r="D118" s="11" t="s">
        <v>23</v>
      </c>
      <c r="E118" s="69">
        <v>50634160350.599998</v>
      </c>
      <c r="F118" s="22">
        <f t="shared" si="79"/>
        <v>0.21853803951681913</v>
      </c>
      <c r="G118" s="11" t="s">
        <v>23</v>
      </c>
      <c r="H118" s="159">
        <v>133.21</v>
      </c>
      <c r="I118" s="11" t="s">
        <v>23</v>
      </c>
      <c r="J118" s="159">
        <v>133.21</v>
      </c>
      <c r="K118" s="163">
        <v>2124</v>
      </c>
      <c r="L118" s="158">
        <v>3.2000000000000002E-3</v>
      </c>
      <c r="M118" s="158">
        <v>0.1825</v>
      </c>
      <c r="N118" s="11" t="s">
        <v>23</v>
      </c>
      <c r="O118" s="69">
        <v>51100314914.25</v>
      </c>
      <c r="P118" s="22">
        <f t="shared" si="65"/>
        <v>0.21919309193892436</v>
      </c>
      <c r="Q118" s="11" t="s">
        <v>23</v>
      </c>
      <c r="R118" s="69">
        <v>133.59137999999999</v>
      </c>
      <c r="S118" s="11" t="s">
        <v>23</v>
      </c>
      <c r="T118" s="69">
        <v>133.59137999999999</v>
      </c>
      <c r="U118" s="23">
        <v>2149</v>
      </c>
      <c r="V118" s="47">
        <v>3.2000000000000002E-3</v>
      </c>
      <c r="W118" s="47">
        <v>0.18240000000000001</v>
      </c>
      <c r="X118" s="25">
        <f t="shared" ref="X118:X120" si="83">((O118-E118)/E118)</f>
        <v>9.2063255403518843E-3</v>
      </c>
      <c r="Y118" s="25">
        <f t="shared" ref="Y118:Y120" si="84">((T118-J118)/J118)</f>
        <v>2.8629982734027378E-3</v>
      </c>
      <c r="Z118" s="25">
        <f t="shared" ref="Z118:Z120" si="85">((U118-K118)/K118)</f>
        <v>1.1770244821092278E-2</v>
      </c>
      <c r="AA118" s="18">
        <f t="shared" ref="AA118:AA120" si="86">V118-L118</f>
        <v>0</v>
      </c>
      <c r="AB118" s="19">
        <f t="shared" ref="AB118:AB120" si="87">W118-M118</f>
        <v>-9.9999999999988987E-5</v>
      </c>
    </row>
    <row r="119" spans="1:28" ht="15" customHeight="1">
      <c r="A119" s="176">
        <v>108</v>
      </c>
      <c r="B119" s="180" t="s">
        <v>180</v>
      </c>
      <c r="C119" s="31" t="s">
        <v>181</v>
      </c>
      <c r="D119" s="11" t="s">
        <v>23</v>
      </c>
      <c r="E119" s="69">
        <v>123893308.86</v>
      </c>
      <c r="F119" s="22">
        <f t="shared" si="79"/>
        <v>5.3472597629823887E-4</v>
      </c>
      <c r="G119" s="11" t="s">
        <v>23</v>
      </c>
      <c r="H119" s="159">
        <v>115.1</v>
      </c>
      <c r="I119" s="11" t="s">
        <v>23</v>
      </c>
      <c r="J119" s="159">
        <v>115.1</v>
      </c>
      <c r="K119" s="213">
        <v>89</v>
      </c>
      <c r="L119" s="214">
        <v>2.8822838003974591E-3</v>
      </c>
      <c r="M119" s="214">
        <v>4.2548508469847812E-2</v>
      </c>
      <c r="N119" s="11" t="s">
        <v>23</v>
      </c>
      <c r="O119" s="69">
        <v>124281412.78</v>
      </c>
      <c r="P119" s="22">
        <f t="shared" si="65"/>
        <v>5.3310096392750921E-4</v>
      </c>
      <c r="Q119" s="11" t="s">
        <v>23</v>
      </c>
      <c r="R119" s="69">
        <v>115.4</v>
      </c>
      <c r="S119" s="11" t="s">
        <v>23</v>
      </c>
      <c r="T119" s="69">
        <v>115.4</v>
      </c>
      <c r="U119" s="62">
        <v>89</v>
      </c>
      <c r="V119" s="63">
        <v>2.8822838003974591E-3</v>
      </c>
      <c r="W119" s="63">
        <v>4.5556568004246234E-2</v>
      </c>
      <c r="X119" s="25">
        <f t="shared" si="83"/>
        <v>3.1325656209453649E-3</v>
      </c>
      <c r="Y119" s="25">
        <f t="shared" si="84"/>
        <v>2.6064291920070495E-3</v>
      </c>
      <c r="Z119" s="25">
        <f t="shared" si="85"/>
        <v>0</v>
      </c>
      <c r="AA119" s="18">
        <f t="shared" si="86"/>
        <v>0</v>
      </c>
      <c r="AB119" s="19">
        <f t="shared" si="87"/>
        <v>3.0080595343984218E-3</v>
      </c>
    </row>
    <row r="120" spans="1:28" ht="15.6" customHeight="1">
      <c r="A120" s="176">
        <v>109</v>
      </c>
      <c r="B120" s="180" t="s">
        <v>182</v>
      </c>
      <c r="C120" s="10" t="s">
        <v>60</v>
      </c>
      <c r="D120" s="11" t="s">
        <v>23</v>
      </c>
      <c r="E120" s="69">
        <v>532978400.05000001</v>
      </c>
      <c r="F120" s="22">
        <f t="shared" si="79"/>
        <v>2.3003453369274196E-3</v>
      </c>
      <c r="G120" s="11" t="s">
        <v>23</v>
      </c>
      <c r="H120" s="159">
        <v>1.51</v>
      </c>
      <c r="I120" s="11" t="s">
        <v>23</v>
      </c>
      <c r="J120" s="159">
        <v>1.51</v>
      </c>
      <c r="K120" s="163">
        <v>1024</v>
      </c>
      <c r="L120" s="158">
        <v>-1.0336E-2</v>
      </c>
      <c r="M120" s="158">
        <v>0.10303900000000001</v>
      </c>
      <c r="N120" s="11" t="s">
        <v>23</v>
      </c>
      <c r="O120" s="30">
        <v>533768376.43000001</v>
      </c>
      <c r="P120" s="22">
        <f t="shared" si="65"/>
        <v>2.2895816005291357E-3</v>
      </c>
      <c r="Q120" s="11" t="s">
        <v>23</v>
      </c>
      <c r="R120" s="30">
        <v>1.52</v>
      </c>
      <c r="S120" s="11" t="s">
        <v>23</v>
      </c>
      <c r="T120" s="69">
        <v>1.52</v>
      </c>
      <c r="U120" s="23">
        <v>1026</v>
      </c>
      <c r="V120" s="24">
        <v>2.2590000000000002E-3</v>
      </c>
      <c r="W120" s="24">
        <v>0.10632999999999999</v>
      </c>
      <c r="X120" s="25">
        <f t="shared" si="83"/>
        <v>1.4821921112110465E-3</v>
      </c>
      <c r="Y120" s="25">
        <f t="shared" si="84"/>
        <v>6.6225165562913968E-3</v>
      </c>
      <c r="Z120" s="25">
        <f t="shared" si="85"/>
        <v>1.953125E-3</v>
      </c>
      <c r="AA120" s="18">
        <f t="shared" si="86"/>
        <v>1.2595E-2</v>
      </c>
      <c r="AB120" s="19">
        <f t="shared" si="87"/>
        <v>3.2909999999999884E-3</v>
      </c>
    </row>
    <row r="121" spans="1:28" ht="16.95" customHeight="1">
      <c r="A121" s="176">
        <v>110</v>
      </c>
      <c r="B121" s="180" t="s">
        <v>183</v>
      </c>
      <c r="C121" s="10" t="s">
        <v>140</v>
      </c>
      <c r="D121" s="11" t="s">
        <v>23</v>
      </c>
      <c r="E121" s="69">
        <v>2105599670.76</v>
      </c>
      <c r="F121" s="22">
        <f t="shared" si="79"/>
        <v>9.0878099067697397E-3</v>
      </c>
      <c r="G121" s="11" t="s">
        <v>23</v>
      </c>
      <c r="H121" s="171">
        <v>33.437600000000003</v>
      </c>
      <c r="I121" s="11" t="s">
        <v>23</v>
      </c>
      <c r="J121" s="171">
        <v>33.437600000000003</v>
      </c>
      <c r="K121" s="163">
        <v>1371</v>
      </c>
      <c r="L121" s="158">
        <v>2.3999999999999998E-3</v>
      </c>
      <c r="M121" s="158">
        <v>0.1032</v>
      </c>
      <c r="N121" s="11" t="s">
        <v>23</v>
      </c>
      <c r="O121" s="69">
        <v>2105599670.76</v>
      </c>
      <c r="P121" s="22">
        <f>(O121/$O$122)</f>
        <v>9.0318993727132781E-3</v>
      </c>
      <c r="Q121" s="11" t="s">
        <v>23</v>
      </c>
      <c r="R121" s="57">
        <v>33.516599999999997</v>
      </c>
      <c r="S121" s="11" t="s">
        <v>23</v>
      </c>
      <c r="T121" s="57">
        <v>33.516599999999997</v>
      </c>
      <c r="U121" s="23">
        <v>1374</v>
      </c>
      <c r="V121" s="47">
        <v>2.3999999999999998E-3</v>
      </c>
      <c r="W121" s="47">
        <v>0.10580000000000001</v>
      </c>
      <c r="X121" s="25">
        <f t="shared" si="66"/>
        <v>0</v>
      </c>
      <c r="Y121" s="25">
        <f t="shared" si="67"/>
        <v>2.3626097566809075E-3</v>
      </c>
      <c r="Z121" s="25">
        <f t="shared" si="68"/>
        <v>2.1881838074398249E-3</v>
      </c>
      <c r="AA121" s="18">
        <f t="shared" si="69"/>
        <v>0</v>
      </c>
      <c r="AB121" s="19">
        <f t="shared" si="70"/>
        <v>2.6000000000000051E-3</v>
      </c>
    </row>
    <row r="122" spans="1:28">
      <c r="A122" s="176"/>
      <c r="B122" s="35"/>
      <c r="C122" s="36" t="s">
        <v>63</v>
      </c>
      <c r="D122" s="37" t="s">
        <v>23</v>
      </c>
      <c r="E122" s="55">
        <f>SUM(E84:E121)</f>
        <v>231694950968.49301</v>
      </c>
      <c r="F122" s="39">
        <f>(E122/E272)</f>
        <v>2.3168989572567886E-2</v>
      </c>
      <c r="G122" s="11" t="s">
        <v>23</v>
      </c>
      <c r="H122" s="40"/>
      <c r="I122" s="11" t="s">
        <v>23</v>
      </c>
      <c r="J122" s="49"/>
      <c r="K122" s="42">
        <f>SUM(K84:K121)</f>
        <v>81247</v>
      </c>
      <c r="L122" s="52"/>
      <c r="M122" s="52"/>
      <c r="N122" s="11" t="s">
        <v>23</v>
      </c>
      <c r="O122" s="55">
        <f>SUM(O84:O121)</f>
        <v>233129221647.58969</v>
      </c>
      <c r="P122" s="39">
        <f>(O122/O272)</f>
        <v>2.301553876125564E-2</v>
      </c>
      <c r="Q122" s="44"/>
      <c r="R122" s="40"/>
      <c r="S122" s="40"/>
      <c r="T122" s="49"/>
      <c r="U122" s="42">
        <f>SUM(U84:U121)</f>
        <v>81666</v>
      </c>
      <c r="V122" s="52"/>
      <c r="W122" s="52"/>
      <c r="X122" s="25">
        <f t="shared" si="66"/>
        <v>6.19034067467322E-3</v>
      </c>
      <c r="Y122" s="25" t="e">
        <f t="shared" si="67"/>
        <v>#DIV/0!</v>
      </c>
      <c r="Z122" s="25">
        <f t="shared" si="68"/>
        <v>5.1571134934212956E-3</v>
      </c>
      <c r="AA122" s="18">
        <f t="shared" si="69"/>
        <v>0</v>
      </c>
      <c r="AB122" s="19">
        <f t="shared" si="70"/>
        <v>0</v>
      </c>
    </row>
    <row r="123" spans="1:28" ht="3.75" customHeight="1">
      <c r="B123" s="229"/>
      <c r="C123" s="229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</row>
    <row r="124" spans="1:28" ht="15" customHeight="1">
      <c r="A124" s="9"/>
      <c r="B124" s="228" t="s">
        <v>184</v>
      </c>
      <c r="C124" s="228"/>
      <c r="D124" s="228"/>
      <c r="E124" s="228"/>
      <c r="F124" s="228"/>
      <c r="G124" s="228"/>
      <c r="H124" s="228"/>
      <c r="I124" s="228"/>
      <c r="J124" s="228"/>
      <c r="K124" s="228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</row>
    <row r="125" spans="1:28">
      <c r="A125" s="64"/>
      <c r="B125" s="230" t="s">
        <v>185</v>
      </c>
      <c r="C125" s="230"/>
      <c r="D125" s="230"/>
      <c r="E125" s="230"/>
      <c r="F125" s="230"/>
      <c r="G125" s="230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T125" s="230"/>
      <c r="U125" s="230"/>
      <c r="V125" s="230"/>
      <c r="W125" s="230"/>
      <c r="X125" s="230"/>
      <c r="Y125" s="230"/>
      <c r="Z125" s="230"/>
      <c r="AA125" s="230"/>
      <c r="AB125" s="230"/>
    </row>
    <row r="126" spans="1:28" ht="16.5" customHeight="1">
      <c r="A126" s="176">
        <v>111</v>
      </c>
      <c r="B126" s="180" t="s">
        <v>186</v>
      </c>
      <c r="C126" s="10" t="s">
        <v>22</v>
      </c>
      <c r="D126" s="65">
        <v>3278644.85</v>
      </c>
      <c r="E126" s="30">
        <v>4368001486.3002701</v>
      </c>
      <c r="F126" s="22">
        <f t="shared" ref="F126:F131" si="88">(E126/$E$168)</f>
        <v>2.4696454772186317E-3</v>
      </c>
      <c r="G126" s="66">
        <v>120.00360000000001</v>
      </c>
      <c r="H126" s="30">
        <v>159875.78012952002</v>
      </c>
      <c r="I126" s="66">
        <v>120.00360000000001</v>
      </c>
      <c r="J126" s="30">
        <v>159875.78012952002</v>
      </c>
      <c r="K126" s="23">
        <v>192</v>
      </c>
      <c r="L126" s="24">
        <v>3.8999999999999998E-3</v>
      </c>
      <c r="M126" s="24">
        <v>4.7600000000000003E-2</v>
      </c>
      <c r="N126" s="67">
        <v>3275427.1</v>
      </c>
      <c r="O126" s="69">
        <f>N126*C273</f>
        <v>4460605676.6077404</v>
      </c>
      <c r="P126" s="22">
        <f>(O126/$O$168)</f>
        <v>2.4485849984938416E-3</v>
      </c>
      <c r="Q126" s="67">
        <v>119.9436</v>
      </c>
      <c r="R126" s="68">
        <f>Q126*C273</f>
        <v>163343.92025784001</v>
      </c>
      <c r="S126" s="67">
        <v>119.9436</v>
      </c>
      <c r="T126" s="69">
        <f>S126*C273</f>
        <v>163343.92025784001</v>
      </c>
      <c r="U126" s="23">
        <v>192</v>
      </c>
      <c r="V126" s="47">
        <v>-5.0000000000000001E-4</v>
      </c>
      <c r="W126" s="47">
        <v>4.7100000000000003E-2</v>
      </c>
      <c r="X126" s="25">
        <f>((O126-E126)/E126)</f>
        <v>2.1200585805181756E-2</v>
      </c>
      <c r="Y126" s="25">
        <f>((T126-J126)/J126)</f>
        <v>2.1692717467963907E-2</v>
      </c>
      <c r="Z126" s="25">
        <f>((U126-K126)/K126)</f>
        <v>0</v>
      </c>
      <c r="AA126" s="25">
        <f>V126-L126</f>
        <v>-4.3999999999999994E-3</v>
      </c>
      <c r="AB126" s="48">
        <f>W126-M126</f>
        <v>-5.0000000000000044E-4</v>
      </c>
    </row>
    <row r="127" spans="1:28" ht="16.5" customHeight="1">
      <c r="A127" s="176">
        <v>112</v>
      </c>
      <c r="B127" s="180" t="s">
        <v>187</v>
      </c>
      <c r="C127" s="10" t="s">
        <v>66</v>
      </c>
      <c r="D127" s="65">
        <v>3942151.1</v>
      </c>
      <c r="E127" s="30">
        <v>5251963128.6140203</v>
      </c>
      <c r="F127" s="22">
        <f t="shared" si="88"/>
        <v>2.9694328236336593E-3</v>
      </c>
      <c r="G127" s="66">
        <v>109.9242</v>
      </c>
      <c r="H127" s="30">
        <v>146447.41682844001</v>
      </c>
      <c r="I127" s="66">
        <v>109.9242</v>
      </c>
      <c r="J127" s="30">
        <v>146447.41682844001</v>
      </c>
      <c r="K127" s="23">
        <v>127</v>
      </c>
      <c r="L127" s="24">
        <v>1.0500000000000001E-2</v>
      </c>
      <c r="M127" s="24">
        <v>9.9199999999999997E-2</v>
      </c>
      <c r="N127" s="67">
        <v>3947848.77</v>
      </c>
      <c r="O127" s="30">
        <f>N127*C273</f>
        <v>5376336000.2275381</v>
      </c>
      <c r="P127" s="22">
        <f t="shared" ref="P127:P143" si="89">(O127/$O$168)</f>
        <v>2.9512619207871741E-3</v>
      </c>
      <c r="Q127" s="67">
        <v>110.1204</v>
      </c>
      <c r="R127" s="30">
        <f>Q127*C273</f>
        <v>149966.29946376002</v>
      </c>
      <c r="S127" s="67">
        <v>110.1204</v>
      </c>
      <c r="T127" s="30">
        <f>S127*C273</f>
        <v>149966.29946376002</v>
      </c>
      <c r="U127" s="23">
        <v>130</v>
      </c>
      <c r="V127" s="47">
        <v>1.8E-3</v>
      </c>
      <c r="W127" s="47">
        <v>0.1012</v>
      </c>
      <c r="X127" s="25">
        <f>((O127-E127)/E127)</f>
        <v>2.3681215684074965E-2</v>
      </c>
      <c r="Y127" s="18">
        <f>((T127-J127)/J127)</f>
        <v>2.4028301157693398E-2</v>
      </c>
      <c r="Z127" s="18">
        <f>((U127-K127)/K127)</f>
        <v>2.3622047244094488E-2</v>
      </c>
      <c r="AA127" s="18">
        <f>V127-L127</f>
        <v>-8.7000000000000011E-3</v>
      </c>
      <c r="AB127" s="19">
        <f>W127-M127</f>
        <v>2.0000000000000018E-3</v>
      </c>
    </row>
    <row r="128" spans="1:28">
      <c r="A128" s="176">
        <v>113</v>
      </c>
      <c r="B128" s="180" t="s">
        <v>188</v>
      </c>
      <c r="C128" s="10" t="s">
        <v>27</v>
      </c>
      <c r="D128" s="65">
        <v>13376146.75</v>
      </c>
      <c r="E128" s="30">
        <v>17809975566.433399</v>
      </c>
      <c r="F128" s="22">
        <f t="shared" si="88"/>
        <v>1.0069668186919881E-2</v>
      </c>
      <c r="G128" s="66">
        <v>1.2526999999999999</v>
      </c>
      <c r="H128" s="30">
        <v>1667.93597656</v>
      </c>
      <c r="I128" s="66">
        <v>1.2526999999999999</v>
      </c>
      <c r="J128" s="30">
        <v>1667.93597656</v>
      </c>
      <c r="K128" s="23">
        <v>356</v>
      </c>
      <c r="L128" s="24">
        <v>0.1545</v>
      </c>
      <c r="M128" s="24">
        <v>4.7500000000000001E-2</v>
      </c>
      <c r="N128" s="67">
        <v>13411038.08</v>
      </c>
      <c r="O128" s="69">
        <f>1337.81*N128</f>
        <v>17941420853.804798</v>
      </c>
      <c r="P128" s="22">
        <f t="shared" si="89"/>
        <v>9.8486835957443987E-3</v>
      </c>
      <c r="Q128" s="67">
        <v>1.2537</v>
      </c>
      <c r="R128" s="30">
        <f>Q128*1337.81</f>
        <v>1677.212397</v>
      </c>
      <c r="S128" s="67">
        <v>1.2537</v>
      </c>
      <c r="T128" s="69">
        <f>S128*1337.81</f>
        <v>1677.212397</v>
      </c>
      <c r="U128" s="23">
        <v>356</v>
      </c>
      <c r="V128" s="47">
        <v>4.1599999999999998E-2</v>
      </c>
      <c r="W128" s="47">
        <v>4.7399999999999998E-2</v>
      </c>
      <c r="X128" s="18">
        <f t="shared" ref="X128:X141" si="90">((O128-E128)/E128)</f>
        <v>7.3804305278854449E-3</v>
      </c>
      <c r="Y128" s="18">
        <f t="shared" ref="Y128:Y141" si="91">((T128-J128)/J128)</f>
        <v>5.5616166150046116E-3</v>
      </c>
      <c r="Z128" s="18">
        <f t="shared" ref="Z128:Z141" si="92">((U128-K128)/K128)</f>
        <v>0</v>
      </c>
      <c r="AA128" s="18">
        <f t="shared" ref="AA128:AA141" si="93">V128-L128</f>
        <v>-0.1129</v>
      </c>
      <c r="AB128" s="19">
        <f t="shared" ref="AB128:AB141" si="94">W128-M128</f>
        <v>-1.0000000000000286E-4</v>
      </c>
    </row>
    <row r="129" spans="1:101">
      <c r="A129" s="176">
        <v>114</v>
      </c>
      <c r="B129" s="180" t="s">
        <v>189</v>
      </c>
      <c r="C129" s="10" t="s">
        <v>27</v>
      </c>
      <c r="D129" s="65">
        <v>2349000.9500000002</v>
      </c>
      <c r="E129" s="30">
        <v>3127630872.0991602</v>
      </c>
      <c r="F129" s="22">
        <f t="shared" si="88"/>
        <v>1.7683463391473019E-3</v>
      </c>
      <c r="G129" s="66">
        <v>1.0855573039999999</v>
      </c>
      <c r="H129" s="30">
        <v>1445.3900231173311</v>
      </c>
      <c r="I129" s="66">
        <v>1.0855573039999999</v>
      </c>
      <c r="J129" s="30">
        <v>1445.3900231173311</v>
      </c>
      <c r="K129" s="23">
        <v>132</v>
      </c>
      <c r="L129" s="24">
        <v>7.2099999999999997E-2</v>
      </c>
      <c r="M129" s="24">
        <v>4.9799999999999997E-2</v>
      </c>
      <c r="N129" s="67">
        <v>2403229.63</v>
      </c>
      <c r="O129" s="69">
        <f>N129*1337.81</f>
        <v>3215064631.3102999</v>
      </c>
      <c r="P129" s="22">
        <f t="shared" si="89"/>
        <v>1.7648632486612016E-3</v>
      </c>
      <c r="Q129" s="67">
        <v>1.086657304</v>
      </c>
      <c r="R129" s="30">
        <f>Q129*1337.81</f>
        <v>1453.7410078642399</v>
      </c>
      <c r="S129" s="67">
        <v>1.086657304</v>
      </c>
      <c r="T129" s="69">
        <f>1337.81 *S129</f>
        <v>1453.7410078642399</v>
      </c>
      <c r="U129" s="23">
        <v>132</v>
      </c>
      <c r="V129" s="47">
        <v>5.28E-2</v>
      </c>
      <c r="W129" s="47">
        <v>4.99E-2</v>
      </c>
      <c r="X129" s="18">
        <f t="shared" si="90"/>
        <v>2.7955267992497174E-2</v>
      </c>
      <c r="Y129" s="18">
        <f t="shared" ref="Y129" si="95">((T129-J129)/J129)</f>
        <v>5.7776687353202428E-3</v>
      </c>
      <c r="Z129" s="18">
        <f t="shared" ref="Z129" si="96">((U129-K129)/K129)</f>
        <v>0</v>
      </c>
      <c r="AA129" s="18">
        <f t="shared" ref="AA129" si="97">V129-L129</f>
        <v>-1.9299999999999998E-2</v>
      </c>
      <c r="AB129" s="19">
        <f t="shared" ref="AB129" si="98">W129-M129</f>
        <v>1.0000000000000286E-4</v>
      </c>
    </row>
    <row r="130" spans="1:101">
      <c r="A130" s="176">
        <v>115</v>
      </c>
      <c r="B130" s="180" t="s">
        <v>190</v>
      </c>
      <c r="C130" s="10" t="s">
        <v>31</v>
      </c>
      <c r="D130" s="65">
        <v>32760674.809999999</v>
      </c>
      <c r="E130" s="30">
        <v>43645677653.155937</v>
      </c>
      <c r="F130" s="22">
        <f t="shared" si="88"/>
        <v>2.4677040691109577E-2</v>
      </c>
      <c r="G130" s="66">
        <v>1.2363</v>
      </c>
      <c r="H130" s="30">
        <v>1647.07081266</v>
      </c>
      <c r="I130" s="66">
        <v>1.2363</v>
      </c>
      <c r="J130" s="30">
        <v>1647.07081266</v>
      </c>
      <c r="K130" s="23">
        <v>676</v>
      </c>
      <c r="L130" s="24">
        <v>7.7000000000000002E-3</v>
      </c>
      <c r="M130" s="24">
        <v>4.99E-2</v>
      </c>
      <c r="N130" s="67">
        <v>32457330.670000002</v>
      </c>
      <c r="O130" s="30">
        <f>N130*C273</f>
        <v>44201671725.234406</v>
      </c>
      <c r="P130" s="22">
        <f t="shared" si="89"/>
        <v>2.4263868663025982E-2</v>
      </c>
      <c r="Q130" s="67">
        <v>1.2349000000000001</v>
      </c>
      <c r="R130" s="30">
        <f>Q130*C273</f>
        <v>1681.7354750600002</v>
      </c>
      <c r="S130" s="26">
        <v>1.2349000000000001</v>
      </c>
      <c r="T130" s="30">
        <f>S130*C273</f>
        <v>1681.7354750600002</v>
      </c>
      <c r="U130" s="23">
        <v>671</v>
      </c>
      <c r="V130" s="47">
        <v>3.6700000000000003E-2</v>
      </c>
      <c r="W130" s="47">
        <v>4.8800000000000003E-2</v>
      </c>
      <c r="X130" s="18">
        <f t="shared" si="90"/>
        <v>1.2738811767269364E-2</v>
      </c>
      <c r="Y130" s="18">
        <f t="shared" ref="Y130:Z133" si="99">((T130-J130)/J130)</f>
        <v>2.1046248973362113E-2</v>
      </c>
      <c r="Z130" s="18">
        <f t="shared" si="99"/>
        <v>-7.3964497041420114E-3</v>
      </c>
      <c r="AA130" s="18">
        <f t="shared" si="93"/>
        <v>2.9000000000000005E-2</v>
      </c>
      <c r="AB130" s="19">
        <f t="shared" si="94"/>
        <v>-1.0999999999999968E-3</v>
      </c>
    </row>
    <row r="131" spans="1:101">
      <c r="A131" s="176">
        <v>116</v>
      </c>
      <c r="B131" s="180" t="s">
        <v>191</v>
      </c>
      <c r="C131" s="10" t="s">
        <v>79</v>
      </c>
      <c r="D131" s="65">
        <v>911064.83</v>
      </c>
      <c r="E131" s="30">
        <v>1213773590.4991059</v>
      </c>
      <c r="F131" s="22">
        <f t="shared" si="88"/>
        <v>6.86261318258506E-4</v>
      </c>
      <c r="G131" s="66">
        <v>1.0891</v>
      </c>
      <c r="H131" s="30">
        <v>1450.96240562</v>
      </c>
      <c r="I131" s="66">
        <v>1.0891</v>
      </c>
      <c r="J131" s="30">
        <v>1450.96240562</v>
      </c>
      <c r="K131" s="23">
        <v>85</v>
      </c>
      <c r="L131" s="24">
        <v>1.255E-3</v>
      </c>
      <c r="M131" s="24">
        <v>4.7371999999999997E-2</v>
      </c>
      <c r="N131" s="67">
        <v>912671.27</v>
      </c>
      <c r="O131" s="30">
        <f>N131*C273</f>
        <v>1242911694.7340381</v>
      </c>
      <c r="P131" s="22">
        <f t="shared" si="89"/>
        <v>6.8227840585379613E-4</v>
      </c>
      <c r="Q131" s="66">
        <v>1.091</v>
      </c>
      <c r="R131" s="30">
        <f>Q131*C273</f>
        <v>1485.7667854000001</v>
      </c>
      <c r="S131" s="30">
        <v>1.0945</v>
      </c>
      <c r="T131" s="30">
        <f>S131*C273</f>
        <v>1490.5332233000001</v>
      </c>
      <c r="U131" s="23">
        <v>85</v>
      </c>
      <c r="V131" s="24">
        <v>1.4549999999999999E-3</v>
      </c>
      <c r="W131" s="24">
        <v>4.8325E-2</v>
      </c>
      <c r="X131" s="18">
        <f t="shared" si="90"/>
        <v>2.400621043579515E-2</v>
      </c>
      <c r="Y131" s="18">
        <f t="shared" si="99"/>
        <v>2.727211782106195E-2</v>
      </c>
      <c r="Z131" s="18">
        <f t="shared" si="99"/>
        <v>0</v>
      </c>
      <c r="AA131" s="18">
        <f t="shared" si="93"/>
        <v>1.9999999999999987E-4</v>
      </c>
      <c r="AB131" s="19">
        <f t="shared" si="94"/>
        <v>9.5300000000000246E-4</v>
      </c>
    </row>
    <row r="132" spans="1:101">
      <c r="A132" s="176">
        <v>117</v>
      </c>
      <c r="B132" s="180" t="s">
        <v>192</v>
      </c>
      <c r="C132" s="10" t="s">
        <v>35</v>
      </c>
      <c r="D132" s="65">
        <v>874880.29</v>
      </c>
      <c r="E132" s="30">
        <v>1165566440.370878</v>
      </c>
      <c r="F132" s="22">
        <v>0</v>
      </c>
      <c r="G132" s="66">
        <v>1.5867</v>
      </c>
      <c r="H132" s="30">
        <v>2113.89408594</v>
      </c>
      <c r="I132" s="66">
        <v>1.5867</v>
      </c>
      <c r="J132" s="30">
        <v>2113.89408594</v>
      </c>
      <c r="K132" s="23">
        <v>96</v>
      </c>
      <c r="L132" s="24">
        <v>3.7800000000000003E-4</v>
      </c>
      <c r="M132" s="24">
        <v>8.77E-2</v>
      </c>
      <c r="N132" s="67">
        <v>881202.55</v>
      </c>
      <c r="O132" s="30">
        <f>N132*C273</f>
        <v>1200056351.9704702</v>
      </c>
      <c r="P132" s="22">
        <f>(O132/$O$168)</f>
        <v>6.5875358501018676E-4</v>
      </c>
      <c r="Q132" s="168">
        <v>1.5953999999999999</v>
      </c>
      <c r="R132" s="30">
        <f>Q132*C273</f>
        <v>2172.6785787600002</v>
      </c>
      <c r="S132" s="67">
        <v>1.5953999999999999</v>
      </c>
      <c r="T132" s="30">
        <f>S132*C273</f>
        <v>2172.6785787600002</v>
      </c>
      <c r="U132" s="23">
        <v>97</v>
      </c>
      <c r="V132" s="47">
        <v>2.5099999999999998E-4</v>
      </c>
      <c r="W132" s="47">
        <v>8.7499999999999994E-2</v>
      </c>
      <c r="X132" s="18">
        <f t="shared" si="90"/>
        <v>2.9590686901226904E-2</v>
      </c>
      <c r="Y132" s="18">
        <f t="shared" si="99"/>
        <v>2.7808627315336891E-2</v>
      </c>
      <c r="Z132" s="18">
        <f t="shared" si="99"/>
        <v>1.0416666666666666E-2</v>
      </c>
      <c r="AA132" s="18">
        <f t="shared" si="93"/>
        <v>-1.2700000000000005E-4</v>
      </c>
      <c r="AB132" s="19">
        <f t="shared" si="94"/>
        <v>-2.0000000000000573E-4</v>
      </c>
    </row>
    <row r="133" spans="1:101">
      <c r="A133" s="176">
        <v>118</v>
      </c>
      <c r="B133" s="180" t="s">
        <v>193</v>
      </c>
      <c r="C133" s="10" t="s">
        <v>88</v>
      </c>
      <c r="D133" s="65">
        <v>3135993.15</v>
      </c>
      <c r="E133" s="30">
        <v>4177952589.2313299</v>
      </c>
      <c r="F133" s="22">
        <f t="shared" ref="F133:F143" si="100">(E133/$E$168)</f>
        <v>2.3621928125231711E-3</v>
      </c>
      <c r="G133" s="66">
        <v>109.29</v>
      </c>
      <c r="H133" s="30">
        <v>145602.498678</v>
      </c>
      <c r="I133" s="66">
        <v>109.9</v>
      </c>
      <c r="J133" s="30">
        <v>146415.17618000001</v>
      </c>
      <c r="K133" s="23">
        <v>88</v>
      </c>
      <c r="L133" s="24">
        <v>6.3E-3</v>
      </c>
      <c r="M133" s="24">
        <v>3.9199999999999999E-2</v>
      </c>
      <c r="N133" s="67">
        <v>3169328.56</v>
      </c>
      <c r="O133" s="30">
        <f>N133*C273</f>
        <v>4316116504.5532646</v>
      </c>
      <c r="P133" s="22">
        <f t="shared" si="89"/>
        <v>2.3692697563972923E-3</v>
      </c>
      <c r="Q133" s="67">
        <v>109.46</v>
      </c>
      <c r="R133" s="30">
        <f>Q133*C273</f>
        <v>149066.94072399999</v>
      </c>
      <c r="S133" s="69">
        <v>110.09</v>
      </c>
      <c r="T133" s="30">
        <f>S133*C273</f>
        <v>149924.899546</v>
      </c>
      <c r="U133" s="163">
        <v>88</v>
      </c>
      <c r="V133" s="47">
        <v>8.0000000000000002E-3</v>
      </c>
      <c r="W133" s="47">
        <v>4.0800000000000003E-2</v>
      </c>
      <c r="X133" s="18">
        <f t="shared" si="90"/>
        <v>3.3069766200327907E-2</v>
      </c>
      <c r="Y133" s="18">
        <f t="shared" si="99"/>
        <v>2.397103536374675E-2</v>
      </c>
      <c r="Z133" s="18">
        <f t="shared" si="99"/>
        <v>0</v>
      </c>
      <c r="AA133" s="18">
        <f t="shared" si="93"/>
        <v>1.7000000000000001E-3</v>
      </c>
      <c r="AB133" s="19">
        <f t="shared" si="94"/>
        <v>1.6000000000000042E-3</v>
      </c>
    </row>
    <row r="134" spans="1:101">
      <c r="A134" s="176">
        <v>119</v>
      </c>
      <c r="B134" s="180" t="s">
        <v>194</v>
      </c>
      <c r="C134" s="10" t="s">
        <v>91</v>
      </c>
      <c r="D134" s="65">
        <v>3392092.25</v>
      </c>
      <c r="E134" s="30">
        <v>4525729479.9499998</v>
      </c>
      <c r="F134" s="22">
        <f t="shared" si="100"/>
        <v>2.558824070076154E-3</v>
      </c>
      <c r="G134" s="66">
        <v>117.2144</v>
      </c>
      <c r="H134" s="30">
        <v>156387.45248000001</v>
      </c>
      <c r="I134" s="66">
        <v>117.2144</v>
      </c>
      <c r="J134" s="30">
        <v>156387.45248000001</v>
      </c>
      <c r="K134" s="23">
        <v>67</v>
      </c>
      <c r="L134" s="24">
        <v>8.0800000000000002E-4</v>
      </c>
      <c r="M134" s="24">
        <v>6.08E-2</v>
      </c>
      <c r="N134" s="67">
        <v>3380315.41</v>
      </c>
      <c r="O134" s="30">
        <f>N134*1370</f>
        <v>4631032111.6999998</v>
      </c>
      <c r="P134" s="22">
        <f t="shared" si="89"/>
        <v>2.5421381261558785E-3</v>
      </c>
      <c r="Q134" s="67">
        <v>117.34258</v>
      </c>
      <c r="R134" s="30">
        <f>Q134*1370</f>
        <v>160759.3346</v>
      </c>
      <c r="S134" s="67">
        <v>117.34258</v>
      </c>
      <c r="T134" s="159">
        <f>S134*1370</f>
        <v>160759.3346</v>
      </c>
      <c r="U134" s="23">
        <v>68</v>
      </c>
      <c r="V134" s="24">
        <v>8.0800000000000002E-4</v>
      </c>
      <c r="W134" s="24">
        <v>6.0600000000000001E-2</v>
      </c>
      <c r="X134" s="18">
        <f t="shared" si="90"/>
        <v>2.3267548848536872E-2</v>
      </c>
      <c r="Y134" s="18">
        <f t="shared" si="91"/>
        <v>2.7955453271157438E-2</v>
      </c>
      <c r="Z134" s="18">
        <f t="shared" si="92"/>
        <v>1.4925373134328358E-2</v>
      </c>
      <c r="AA134" s="18">
        <f t="shared" si="93"/>
        <v>0</v>
      </c>
      <c r="AB134" s="19">
        <f t="shared" si="94"/>
        <v>-1.9999999999999879E-4</v>
      </c>
    </row>
    <row r="135" spans="1:101">
      <c r="A135" s="176">
        <v>120</v>
      </c>
      <c r="B135" s="180" t="s">
        <v>195</v>
      </c>
      <c r="C135" s="10" t="s">
        <v>37</v>
      </c>
      <c r="D135" s="65">
        <v>4673015.29</v>
      </c>
      <c r="E135" s="30">
        <v>6225662938.827878</v>
      </c>
      <c r="F135" s="22">
        <f t="shared" si="100"/>
        <v>3.5199576666323017E-3</v>
      </c>
      <c r="G135" s="66">
        <v>1.55</v>
      </c>
      <c r="H135" s="30">
        <v>2065.0002100000002</v>
      </c>
      <c r="I135" s="66">
        <v>1.56</v>
      </c>
      <c r="J135" s="30">
        <v>2078.3227919999999</v>
      </c>
      <c r="K135" s="51">
        <v>122</v>
      </c>
      <c r="L135" s="52">
        <v>1.0999999999999999E-2</v>
      </c>
      <c r="M135" s="52">
        <v>6.0999999999999999E-2</v>
      </c>
      <c r="N135" s="70">
        <v>4679021.22</v>
      </c>
      <c r="O135" s="30">
        <f>N135*C273</f>
        <v>6372075450.8320675</v>
      </c>
      <c r="P135" s="22">
        <f t="shared" si="89"/>
        <v>3.4978586966342043E-3</v>
      </c>
      <c r="Q135" s="67">
        <v>1.55</v>
      </c>
      <c r="R135" s="30">
        <f>Q135*C273</f>
        <v>2110.8510700000002</v>
      </c>
      <c r="S135" s="69">
        <v>1.56</v>
      </c>
      <c r="T135" s="30">
        <f>S135*C273</f>
        <v>2124.4694640000002</v>
      </c>
      <c r="U135" s="51">
        <v>123</v>
      </c>
      <c r="V135" s="52">
        <v>2.0000000000000001E-4</v>
      </c>
      <c r="W135" s="52">
        <v>6.2E-2</v>
      </c>
      <c r="X135" s="18">
        <f>((O135-E135)/E135)</f>
        <v>2.3517577717073607E-2</v>
      </c>
      <c r="Y135" s="18">
        <f>((T135-J135)/J135)</f>
        <v>2.2203804037385696E-2</v>
      </c>
      <c r="Z135" s="18">
        <f>((U135-K135)/K135)</f>
        <v>8.1967213114754103E-3</v>
      </c>
      <c r="AA135" s="18">
        <f>V135-L135</f>
        <v>-1.0799999999999999E-2</v>
      </c>
      <c r="AB135" s="19">
        <f>W135-M135</f>
        <v>1.0000000000000009E-3</v>
      </c>
    </row>
    <row r="136" spans="1:101">
      <c r="A136" s="176">
        <v>121</v>
      </c>
      <c r="B136" s="180" t="s">
        <v>196</v>
      </c>
      <c r="C136" s="10" t="s">
        <v>39</v>
      </c>
      <c r="D136" s="65">
        <v>43159074.960000001</v>
      </c>
      <c r="E136" s="30">
        <v>57554352822.158401</v>
      </c>
      <c r="F136" s="22">
        <f t="shared" si="100"/>
        <v>3.2540933785689154E-2</v>
      </c>
      <c r="G136" s="66">
        <v>135.69999999999999</v>
      </c>
      <c r="H136" s="30">
        <v>180961.37799999997</v>
      </c>
      <c r="I136" s="66">
        <v>135.71</v>
      </c>
      <c r="J136" s="30">
        <v>180974.71340000001</v>
      </c>
      <c r="K136" s="23">
        <v>2759</v>
      </c>
      <c r="L136" s="24">
        <v>1.2999999999999999E-3</v>
      </c>
      <c r="M136" s="24">
        <v>6.0400000000000002E-2</v>
      </c>
      <c r="N136" s="53">
        <v>42895596.469999999</v>
      </c>
      <c r="O136" s="29">
        <f>N136*1372.29</f>
        <v>58865198079.816299</v>
      </c>
      <c r="P136" s="22">
        <f t="shared" si="89"/>
        <v>3.231319946245987E-2</v>
      </c>
      <c r="Q136" s="67">
        <v>135.88</v>
      </c>
      <c r="R136" s="69">
        <f>Q136*1372.29</f>
        <v>186466.76519999999</v>
      </c>
      <c r="S136" s="69">
        <v>135.88999999999999</v>
      </c>
      <c r="T136" s="69">
        <f>S136*1372.29</f>
        <v>186480.48809999999</v>
      </c>
      <c r="U136" s="23">
        <v>2761</v>
      </c>
      <c r="V136" s="47">
        <v>1.2999999999999999E-3</v>
      </c>
      <c r="W136" s="47">
        <v>6.2300000000000001E-2</v>
      </c>
      <c r="X136" s="18">
        <f t="shared" si="90"/>
        <v>2.2775779647950852E-2</v>
      </c>
      <c r="Y136" s="18">
        <f t="shared" si="91"/>
        <v>3.0422894981084025E-2</v>
      </c>
      <c r="Z136" s="18">
        <f t="shared" si="92"/>
        <v>7.2490032620514677E-4</v>
      </c>
      <c r="AA136" s="18">
        <f t="shared" si="93"/>
        <v>0</v>
      </c>
      <c r="AB136" s="19">
        <f t="shared" si="94"/>
        <v>1.8999999999999989E-3</v>
      </c>
      <c r="CW136" s="20" t="s">
        <v>197</v>
      </c>
    </row>
    <row r="137" spans="1:101">
      <c r="A137" s="176">
        <v>122</v>
      </c>
      <c r="B137" s="240" t="s">
        <v>198</v>
      </c>
      <c r="C137" s="10" t="s">
        <v>39</v>
      </c>
      <c r="D137" s="162">
        <v>125665214.90000001</v>
      </c>
      <c r="E137" s="30">
        <v>167579590677.746</v>
      </c>
      <c r="F137" s="22">
        <f t="shared" si="100"/>
        <v>9.4748634928233363E-2</v>
      </c>
      <c r="G137" s="66">
        <v>132.57</v>
      </c>
      <c r="H137" s="30">
        <v>176787.39779999998</v>
      </c>
      <c r="I137" s="66">
        <v>132.59</v>
      </c>
      <c r="J137" s="30">
        <v>176814.0686</v>
      </c>
      <c r="K137" s="23">
        <v>1137</v>
      </c>
      <c r="L137" s="24">
        <v>1.4E-3</v>
      </c>
      <c r="M137" s="24">
        <v>6.3299999999999995E-2</v>
      </c>
      <c r="N137" s="53">
        <v>125632821.51000001</v>
      </c>
      <c r="O137" s="29">
        <f>N137*1372.29</f>
        <v>172404664629.95792</v>
      </c>
      <c r="P137" s="22">
        <f t="shared" si="89"/>
        <v>9.4639048167180065E-2</v>
      </c>
      <c r="Q137" s="67">
        <v>132.74</v>
      </c>
      <c r="R137" s="69">
        <f>Q137*1372.29</f>
        <v>182157.7746</v>
      </c>
      <c r="S137" s="69">
        <v>132.75</v>
      </c>
      <c r="T137" s="69">
        <f>S137*1372.29</f>
        <v>182171.4975</v>
      </c>
      <c r="U137" s="23">
        <v>1142</v>
      </c>
      <c r="V137" s="47">
        <v>1.1999999999999999E-3</v>
      </c>
      <c r="W137" s="47">
        <v>6.4600000000000005E-2</v>
      </c>
      <c r="X137" s="18">
        <f t="shared" si="90"/>
        <v>2.8792730264453781E-2</v>
      </c>
      <c r="Y137" s="18">
        <f t="shared" si="91"/>
        <v>3.0299788599514186E-2</v>
      </c>
      <c r="Z137" s="18">
        <f t="shared" si="92"/>
        <v>4.3975373790677225E-3</v>
      </c>
      <c r="AA137" s="18">
        <f t="shared" si="93"/>
        <v>-2.0000000000000009E-4</v>
      </c>
      <c r="AB137" s="19">
        <f t="shared" si="94"/>
        <v>1.3000000000000095E-3</v>
      </c>
    </row>
    <row r="138" spans="1:101">
      <c r="A138" s="176">
        <v>123</v>
      </c>
      <c r="B138" s="180" t="s">
        <v>199</v>
      </c>
      <c r="C138" s="10" t="s">
        <v>97</v>
      </c>
      <c r="D138" s="65">
        <v>1666882.69</v>
      </c>
      <c r="E138" s="30">
        <v>2220718132.190558</v>
      </c>
      <c r="F138" s="22">
        <f t="shared" si="100"/>
        <v>1.2555825607072162E-3</v>
      </c>
      <c r="G138" s="66">
        <v>1</v>
      </c>
      <c r="H138" s="30">
        <v>1332.2582</v>
      </c>
      <c r="I138" s="66">
        <v>1</v>
      </c>
      <c r="J138" s="30">
        <v>1332.2582</v>
      </c>
      <c r="K138" s="23">
        <v>36</v>
      </c>
      <c r="L138" s="24">
        <v>8.4829856999999995E-2</v>
      </c>
      <c r="M138" s="24">
        <v>8.4757110730000002E-2</v>
      </c>
      <c r="N138" s="66">
        <v>1695456.11</v>
      </c>
      <c r="O138" s="30">
        <f>N138*C273</f>
        <v>2308938931.5687342</v>
      </c>
      <c r="P138" s="22">
        <f t="shared" si="89"/>
        <v>1.2674586457902619E-3</v>
      </c>
      <c r="Q138" s="66">
        <v>1</v>
      </c>
      <c r="R138" s="30">
        <f>1*C273</f>
        <v>1361.8394000000001</v>
      </c>
      <c r="S138" s="30">
        <v>1</v>
      </c>
      <c r="T138" s="30">
        <f>1*C273</f>
        <v>1361.8394000000001</v>
      </c>
      <c r="U138" s="23">
        <v>35</v>
      </c>
      <c r="V138" s="24">
        <v>8.2808999999999994E-2</v>
      </c>
      <c r="W138" s="24">
        <v>8.4599900000000006E-2</v>
      </c>
      <c r="X138" s="18">
        <f t="shared" ref="X138" si="101">((O138-E138)/E138)</f>
        <v>3.9726248054341579E-2</v>
      </c>
      <c r="Y138" s="18">
        <f t="shared" ref="Y138" si="102">((T138-J138)/J138)</f>
        <v>2.2203804037385606E-2</v>
      </c>
      <c r="Z138" s="18">
        <f t="shared" si="92"/>
        <v>-2.7777777777777776E-2</v>
      </c>
      <c r="AA138" s="18">
        <f t="shared" si="93"/>
        <v>-2.0208570000000009E-3</v>
      </c>
      <c r="AB138" s="19">
        <f t="shared" si="94"/>
        <v>-1.5721072999999586E-4</v>
      </c>
    </row>
    <row r="139" spans="1:101">
      <c r="A139" s="176">
        <v>124</v>
      </c>
      <c r="B139" s="180" t="s">
        <v>200</v>
      </c>
      <c r="C139" s="10" t="s">
        <v>43</v>
      </c>
      <c r="D139" s="65">
        <v>221687.6293</v>
      </c>
      <c r="E139" s="30">
        <v>295345161.97348523</v>
      </c>
      <c r="F139" s="22">
        <f t="shared" si="100"/>
        <v>1.6698662895923771E-4</v>
      </c>
      <c r="G139" s="66">
        <v>151.98949999999999</v>
      </c>
      <c r="H139" s="30">
        <v>202489.25768889999</v>
      </c>
      <c r="I139" s="66">
        <v>151.98949999999999</v>
      </c>
      <c r="J139" s="30">
        <v>202489.25768889999</v>
      </c>
      <c r="K139" s="23">
        <v>11</v>
      </c>
      <c r="L139" s="24">
        <v>7.9000000000000008E-3</v>
      </c>
      <c r="M139" s="24">
        <v>0.1235</v>
      </c>
      <c r="N139" s="67">
        <v>221916.4711</v>
      </c>
      <c r="O139" s="69">
        <f>N139*C273</f>
        <v>302214593.85294133</v>
      </c>
      <c r="P139" s="22">
        <f t="shared" si="89"/>
        <v>1.6589633213151105E-4</v>
      </c>
      <c r="Q139" s="67">
        <v>152.1464</v>
      </c>
      <c r="R139" s="30">
        <f>Q139*C273</f>
        <v>207198.96208816001</v>
      </c>
      <c r="S139" s="67">
        <v>152.1464</v>
      </c>
      <c r="T139" s="30">
        <f>S139*C273</f>
        <v>207198.96208816001</v>
      </c>
      <c r="U139" s="23">
        <v>11</v>
      </c>
      <c r="V139" s="47">
        <v>1E-3</v>
      </c>
      <c r="W139" s="47">
        <v>0.12470000000000001</v>
      </c>
      <c r="X139" s="18">
        <f t="shared" si="90"/>
        <v>2.3258995791753685E-2</v>
      </c>
      <c r="Y139" s="18">
        <f t="shared" si="91"/>
        <v>2.3259033358183911E-2</v>
      </c>
      <c r="Z139" s="18">
        <f t="shared" si="92"/>
        <v>0</v>
      </c>
      <c r="AA139" s="18">
        <f t="shared" si="93"/>
        <v>-6.9000000000000008E-3</v>
      </c>
      <c r="AB139" s="19">
        <f t="shared" si="94"/>
        <v>1.2000000000000066E-3</v>
      </c>
    </row>
    <row r="140" spans="1:101">
      <c r="A140" s="176">
        <v>125</v>
      </c>
      <c r="B140" s="180" t="s">
        <v>201</v>
      </c>
      <c r="C140" s="10" t="s">
        <v>112</v>
      </c>
      <c r="D140" s="65">
        <v>63996.160000000003</v>
      </c>
      <c r="E140" s="30">
        <v>85259408.928512007</v>
      </c>
      <c r="F140" s="22">
        <f t="shared" si="100"/>
        <v>4.8205229396334261E-5</v>
      </c>
      <c r="G140" s="66">
        <v>100</v>
      </c>
      <c r="H140" s="21">
        <v>133225.82</v>
      </c>
      <c r="I140" s="66">
        <v>100</v>
      </c>
      <c r="J140" s="21">
        <v>133225.82</v>
      </c>
      <c r="K140" s="23">
        <v>9</v>
      </c>
      <c r="L140" s="24">
        <v>0</v>
      </c>
      <c r="M140" s="24">
        <v>5.2878469999999997E-2</v>
      </c>
      <c r="N140" s="67">
        <v>69050.080000000002</v>
      </c>
      <c r="O140" s="30">
        <f>N140*C273</f>
        <v>94035119.517152011</v>
      </c>
      <c r="P140" s="22">
        <f t="shared" si="89"/>
        <v>5.1619219378382635E-5</v>
      </c>
      <c r="Q140" s="66">
        <v>100</v>
      </c>
      <c r="R140" s="21">
        <f>Q140*C273</f>
        <v>136183.94</v>
      </c>
      <c r="S140" s="21">
        <v>100</v>
      </c>
      <c r="T140" s="21">
        <f>S140*C273</f>
        <v>136183.94</v>
      </c>
      <c r="U140" s="23">
        <v>9</v>
      </c>
      <c r="V140" s="47">
        <v>1.5821183933651302E-3</v>
      </c>
      <c r="W140" s="47">
        <v>0</v>
      </c>
      <c r="X140" s="18">
        <f>((O140-E140)/E140)</f>
        <v>0.10292952647605415</v>
      </c>
      <c r="Y140" s="18">
        <f>((T140-J140)/J140)</f>
        <v>2.2203804037385508E-2</v>
      </c>
      <c r="Z140" s="18">
        <f>((U140-K140)/K140)</f>
        <v>0</v>
      </c>
      <c r="AA140" s="18">
        <f>V140-L140</f>
        <v>1.5821183933651302E-3</v>
      </c>
      <c r="AB140" s="19">
        <f>W140-M140</f>
        <v>-5.2878469999999997E-2</v>
      </c>
    </row>
    <row r="141" spans="1:101">
      <c r="A141" s="176">
        <v>126</v>
      </c>
      <c r="B141" s="180" t="s">
        <v>202</v>
      </c>
      <c r="C141" s="10" t="s">
        <v>114</v>
      </c>
      <c r="D141" s="65">
        <v>34780079.909999996</v>
      </c>
      <c r="E141" s="30">
        <v>46336046656.752754</v>
      </c>
      <c r="F141" s="22">
        <f t="shared" si="100"/>
        <v>2.6198161428504244E-2</v>
      </c>
      <c r="G141" s="66">
        <v>104.76</v>
      </c>
      <c r="H141" s="30">
        <v>139567.36903200002</v>
      </c>
      <c r="I141" s="66">
        <v>104.76</v>
      </c>
      <c r="J141" s="30">
        <v>139567.36903200002</v>
      </c>
      <c r="K141" s="23">
        <v>1055</v>
      </c>
      <c r="L141" s="52">
        <v>7.016562317051723E-3</v>
      </c>
      <c r="M141" s="24">
        <v>0.11459718119208806</v>
      </c>
      <c r="N141" s="67">
        <v>34748889</v>
      </c>
      <c r="O141" s="30">
        <f>N141*C273</f>
        <v>47322406146.426605</v>
      </c>
      <c r="P141" s="22">
        <f t="shared" si="89"/>
        <v>2.5976950706589584E-2</v>
      </c>
      <c r="Q141" s="67">
        <v>104.7</v>
      </c>
      <c r="R141" s="30">
        <f>Q141*C273</f>
        <v>142584.58518000002</v>
      </c>
      <c r="S141" s="67">
        <v>104.7</v>
      </c>
      <c r="T141" s="30">
        <f>S141*C273</f>
        <v>142584.58518000002</v>
      </c>
      <c r="U141" s="23">
        <v>1060</v>
      </c>
      <c r="V141" s="52">
        <v>-5.0000000000000001E-4</v>
      </c>
      <c r="W141" s="47">
        <v>0.11119999999999999</v>
      </c>
      <c r="X141" s="18">
        <f t="shared" si="90"/>
        <v>2.1287087717702487E-2</v>
      </c>
      <c r="Y141" s="18">
        <f t="shared" si="91"/>
        <v>2.1618349395897973E-2</v>
      </c>
      <c r="Z141" s="18">
        <f t="shared" si="92"/>
        <v>4.7393364928909956E-3</v>
      </c>
      <c r="AA141" s="18">
        <f t="shared" si="93"/>
        <v>-7.5165623170517226E-3</v>
      </c>
      <c r="AB141" s="19">
        <f t="shared" si="94"/>
        <v>-3.3971811920880668E-3</v>
      </c>
    </row>
    <row r="142" spans="1:101">
      <c r="A142" s="176">
        <v>127</v>
      </c>
      <c r="B142" s="180" t="s">
        <v>203</v>
      </c>
      <c r="C142" s="10" t="s">
        <v>51</v>
      </c>
      <c r="D142" s="65">
        <v>1944956.65</v>
      </c>
      <c r="E142" s="30">
        <v>2591184445.6070299</v>
      </c>
      <c r="F142" s="22">
        <f t="shared" si="100"/>
        <v>1.4650423006501608E-3</v>
      </c>
      <c r="G142" s="66">
        <v>162.91999999999999</v>
      </c>
      <c r="H142" s="30">
        <v>217051.50594399997</v>
      </c>
      <c r="I142" s="66">
        <v>169.49</v>
      </c>
      <c r="J142" s="30">
        <v>225804.44231800002</v>
      </c>
      <c r="K142" s="23">
        <v>60</v>
      </c>
      <c r="L142" s="24">
        <v>3.396874701835606E-2</v>
      </c>
      <c r="M142" s="24">
        <v>-2.8278110209327023E-2</v>
      </c>
      <c r="N142" s="66">
        <v>1938767.13</v>
      </c>
      <c r="O142" s="30">
        <f>N142*C273</f>
        <v>2640289465.0589218</v>
      </c>
      <c r="P142" s="22">
        <f t="shared" si="89"/>
        <v>1.4493487307627633E-3</v>
      </c>
      <c r="Q142" s="66">
        <v>154.721746</v>
      </c>
      <c r="R142" s="30">
        <f>Q142*C273</f>
        <v>210706.16973959241</v>
      </c>
      <c r="S142" s="30">
        <v>161.35787300000001</v>
      </c>
      <c r="T142" s="30">
        <f>S142*C273</f>
        <v>219743.50895159622</v>
      </c>
      <c r="U142" s="23">
        <v>54</v>
      </c>
      <c r="V142" s="24">
        <v>-2.0000000000000002E-5</v>
      </c>
      <c r="W142" s="24">
        <v>-3.1370465169756501E-2</v>
      </c>
      <c r="X142" s="18">
        <f t="shared" ref="X142:X143" si="103">((O142-E142)/E142)</f>
        <v>1.8950800486295834E-2</v>
      </c>
      <c r="Y142" s="18">
        <f t="shared" ref="Y142:Y143" si="104">((T142-J142)/J142)</f>
        <v>-2.6841515180946691E-2</v>
      </c>
      <c r="Z142" s="18">
        <f t="shared" ref="Z142:Z143" si="105">((U142-K142)/K142)</f>
        <v>-0.1</v>
      </c>
      <c r="AA142" s="18">
        <f t="shared" ref="AA142:AA143" si="106">V142-L142</f>
        <v>-3.3988747018356059E-2</v>
      </c>
      <c r="AB142" s="19">
        <f t="shared" ref="AB142:AB143" si="107">W142-M142</f>
        <v>-3.0923549604294776E-3</v>
      </c>
    </row>
    <row r="143" spans="1:101" ht="15" customHeight="1">
      <c r="A143" s="176">
        <v>128</v>
      </c>
      <c r="B143" s="180" t="s">
        <v>204</v>
      </c>
      <c r="C143" s="10" t="s">
        <v>58</v>
      </c>
      <c r="D143" s="65">
        <v>100496954.25</v>
      </c>
      <c r="E143" s="21">
        <v>134016708370.545</v>
      </c>
      <c r="F143" s="22">
        <f t="shared" si="100"/>
        <v>7.5772354642530598E-2</v>
      </c>
      <c r="G143" s="66">
        <v>123.02</v>
      </c>
      <c r="H143" s="30">
        <v>164052.09079999998</v>
      </c>
      <c r="I143" s="66">
        <v>123.02</v>
      </c>
      <c r="J143" s="30">
        <v>164052.09079999998</v>
      </c>
      <c r="K143" s="23">
        <v>4759</v>
      </c>
      <c r="L143" s="24">
        <v>1.1000000000000001E-3</v>
      </c>
      <c r="M143" s="24">
        <v>7.8100000000000003E-2</v>
      </c>
      <c r="N143" s="67">
        <v>118561603.95999999</v>
      </c>
      <c r="O143" s="67">
        <f>N143*1372.29</f>
        <v>162700903498.26837</v>
      </c>
      <c r="P143" s="22">
        <f t="shared" si="89"/>
        <v>8.9312308782744654E-2</v>
      </c>
      <c r="Q143" s="67">
        <v>123.1497</v>
      </c>
      <c r="R143" s="67">
        <f>Q143*1372.29</f>
        <v>168997.10181299999</v>
      </c>
      <c r="S143" s="71">
        <v>123.1497</v>
      </c>
      <c r="T143" s="69">
        <f>S143*1372.29</f>
        <v>168997.10181299999</v>
      </c>
      <c r="U143" s="23">
        <v>4795</v>
      </c>
      <c r="V143" s="47">
        <v>1.1000000000000001E-3</v>
      </c>
      <c r="W143" s="47">
        <v>7.8100000000000003E-2</v>
      </c>
      <c r="X143" s="18">
        <f t="shared" si="103"/>
        <v>0.21403446985441524</v>
      </c>
      <c r="Y143" s="18">
        <f t="shared" si="104"/>
        <v>3.0142931972921925E-2</v>
      </c>
      <c r="Z143" s="18">
        <f t="shared" si="105"/>
        <v>7.5646144147930236E-3</v>
      </c>
      <c r="AA143" s="18">
        <f t="shared" si="106"/>
        <v>0</v>
      </c>
      <c r="AB143" s="19">
        <f t="shared" si="107"/>
        <v>0</v>
      </c>
    </row>
    <row r="144" spans="1:101" ht="4.95" customHeight="1">
      <c r="B144" s="229"/>
      <c r="C144" s="229"/>
      <c r="D144" s="229"/>
      <c r="E144" s="229"/>
      <c r="F144" s="229"/>
      <c r="G144" s="229"/>
      <c r="H144" s="229"/>
      <c r="I144" s="229"/>
      <c r="J144" s="229"/>
      <c r="K144" s="229"/>
      <c r="L144" s="229"/>
      <c r="M144" s="229"/>
      <c r="N144" s="229"/>
      <c r="O144" s="229"/>
      <c r="P144" s="229"/>
      <c r="Q144" s="229"/>
      <c r="R144" s="229"/>
      <c r="S144" s="229"/>
      <c r="T144" s="229"/>
      <c r="U144" s="229"/>
      <c r="V144" s="229"/>
      <c r="W144" s="229"/>
      <c r="X144" s="229"/>
      <c r="Y144" s="229"/>
      <c r="Z144" s="229"/>
      <c r="AA144" s="229"/>
      <c r="AB144" s="229"/>
    </row>
    <row r="145" spans="1:29">
      <c r="A145" s="64"/>
      <c r="B145" s="230" t="s">
        <v>205</v>
      </c>
      <c r="C145" s="230"/>
      <c r="D145" s="230"/>
      <c r="E145" s="230"/>
      <c r="F145" s="230"/>
      <c r="G145" s="230"/>
      <c r="H145" s="230"/>
      <c r="I145" s="230"/>
      <c r="J145" s="230"/>
      <c r="K145" s="230"/>
      <c r="L145" s="230"/>
      <c r="M145" s="230"/>
      <c r="N145" s="230"/>
      <c r="O145" s="230"/>
      <c r="P145" s="230"/>
      <c r="Q145" s="230"/>
      <c r="R145" s="230"/>
      <c r="S145" s="230"/>
      <c r="T145" s="230"/>
      <c r="U145" s="230"/>
      <c r="V145" s="230"/>
      <c r="W145" s="230"/>
      <c r="X145" s="230"/>
      <c r="Y145" s="230"/>
      <c r="Z145" s="230"/>
      <c r="AA145" s="230"/>
      <c r="AB145" s="230"/>
      <c r="AC145" s="72">
        <v>1374.9431</v>
      </c>
    </row>
    <row r="146" spans="1:29">
      <c r="A146" s="176">
        <v>129</v>
      </c>
      <c r="B146" s="180" t="s">
        <v>206</v>
      </c>
      <c r="C146" s="10" t="s">
        <v>68</v>
      </c>
      <c r="D146" s="65">
        <v>563542.68999999994</v>
      </c>
      <c r="E146" s="21">
        <v>750784369.80255795</v>
      </c>
      <c r="F146" s="22">
        <f>(E146/$E$168)</f>
        <v>4.2448960447122579E-4</v>
      </c>
      <c r="G146" s="66">
        <v>1.03</v>
      </c>
      <c r="H146" s="30">
        <v>1345.580782</v>
      </c>
      <c r="I146" s="66">
        <v>1.03</v>
      </c>
      <c r="J146" s="30">
        <v>1345.580782</v>
      </c>
      <c r="K146" s="23">
        <v>62</v>
      </c>
      <c r="L146" s="24">
        <v>0.12280000000000001</v>
      </c>
      <c r="M146" s="24">
        <v>0.1242</v>
      </c>
      <c r="N146" s="67">
        <v>543461.96</v>
      </c>
      <c r="O146" s="21">
        <f>N146*C273</f>
        <v>740107909.52922404</v>
      </c>
      <c r="P146" s="22">
        <f>(O146/$O$168)</f>
        <v>4.0627153707925909E-4</v>
      </c>
      <c r="Q146" s="66">
        <v>1.0334000000000001</v>
      </c>
      <c r="R146" s="30">
        <f>1.01*C273</f>
        <v>1375.4577940000001</v>
      </c>
      <c r="S146" s="30">
        <v>1.0334000000000001</v>
      </c>
      <c r="T146" s="30">
        <f>1.01*C273</f>
        <v>1375.4577940000001</v>
      </c>
      <c r="U146" s="23">
        <v>62</v>
      </c>
      <c r="V146" s="24">
        <v>7.9750000000000001E-2</v>
      </c>
      <c r="W146" s="24">
        <v>0.12325</v>
      </c>
      <c r="X146" s="18">
        <f>((O146-E146)/E146)</f>
        <v>-1.422040828599244E-2</v>
      </c>
      <c r="Y146" s="18">
        <f t="shared" ref="Y146:Z148" si="108">((T146-J146)/J146)</f>
        <v>2.2203804037385658E-2</v>
      </c>
      <c r="Z146" s="18">
        <f t="shared" si="108"/>
        <v>0</v>
      </c>
      <c r="AA146" s="18">
        <f t="shared" ref="AA146:AB148" si="109">V146-L146</f>
        <v>-4.3050000000000005E-2</v>
      </c>
      <c r="AB146" s="19">
        <f t="shared" si="109"/>
        <v>-9.5000000000000639E-4</v>
      </c>
      <c r="AC146" s="72"/>
    </row>
    <row r="147" spans="1:29">
      <c r="A147" s="176">
        <v>130</v>
      </c>
      <c r="B147" s="180" t="s">
        <v>344</v>
      </c>
      <c r="C147" s="10" t="s">
        <v>236</v>
      </c>
      <c r="D147" s="65">
        <v>225145.00471820051</v>
      </c>
      <c r="E147" s="21">
        <v>299951278.72486132</v>
      </c>
      <c r="F147" s="22">
        <v>0</v>
      </c>
      <c r="G147" s="67">
        <v>100.5560539161235</v>
      </c>
      <c r="H147" s="69">
        <v>133966.62738939765</v>
      </c>
      <c r="I147" s="67">
        <v>100.5560539161235</v>
      </c>
      <c r="J147" s="69">
        <v>133966.62738939765</v>
      </c>
      <c r="K147" s="23">
        <v>15</v>
      </c>
      <c r="L147" s="47">
        <v>0</v>
      </c>
      <c r="M147" s="47">
        <v>4.4499999999999998E-2</v>
      </c>
      <c r="N147" s="67">
        <v>225379.85563997127</v>
      </c>
      <c r="O147" s="21">
        <f>N147*C273</f>
        <v>306931167.37682509</v>
      </c>
      <c r="P147" s="22">
        <f>(O147/$O$168)</f>
        <v>1.6848542697919951E-4</v>
      </c>
      <c r="Q147" s="67">
        <v>100.66094490396216</v>
      </c>
      <c r="R147" s="69">
        <f>Q147*C273</f>
        <v>137084.04081144489</v>
      </c>
      <c r="S147" s="69">
        <v>100.660944903962</v>
      </c>
      <c r="T147" s="69">
        <f>S147*C273</f>
        <v>137084.04081144469</v>
      </c>
      <c r="U147" s="23">
        <v>15</v>
      </c>
      <c r="V147" s="47">
        <v>0</v>
      </c>
      <c r="W147" s="47">
        <v>4.4499999999999998E-2</v>
      </c>
      <c r="X147" s="18">
        <f>((O147-E147)/E147)</f>
        <v>2.3270074665580166E-2</v>
      </c>
      <c r="Y147" s="18">
        <f t="shared" si="108"/>
        <v>2.3270074665578701E-2</v>
      </c>
      <c r="Z147" s="18">
        <f t="shared" si="108"/>
        <v>0</v>
      </c>
      <c r="AA147" s="18">
        <f t="shared" si="109"/>
        <v>0</v>
      </c>
      <c r="AB147" s="19">
        <f t="shared" si="109"/>
        <v>0</v>
      </c>
      <c r="AC147" s="72"/>
    </row>
    <row r="148" spans="1:29" ht="14.4" customHeight="1">
      <c r="A148" s="176">
        <v>131</v>
      </c>
      <c r="B148" s="180" t="s">
        <v>207</v>
      </c>
      <c r="C148" s="10" t="s">
        <v>74</v>
      </c>
      <c r="D148" s="65">
        <v>1051178.3</v>
      </c>
      <c r="E148" s="21">
        <v>1400440909.83706</v>
      </c>
      <c r="F148" s="22">
        <f>(E148/$E$168)</f>
        <v>7.918020563725803E-4</v>
      </c>
      <c r="G148" s="66">
        <v>122.33</v>
      </c>
      <c r="H148" s="30">
        <v>162975.14560600001</v>
      </c>
      <c r="I148" s="66">
        <v>122.33</v>
      </c>
      <c r="J148" s="30">
        <v>162975.14560600001</v>
      </c>
      <c r="K148" s="23">
        <v>30</v>
      </c>
      <c r="L148" s="24">
        <v>3.3E-3</v>
      </c>
      <c r="M148" s="24">
        <v>7.46E-2</v>
      </c>
      <c r="N148" s="67">
        <v>1096547.1599999999</v>
      </c>
      <c r="O148" s="21">
        <f>1051178.3*C273</f>
        <v>1431536025.36502</v>
      </c>
      <c r="P148" s="22">
        <f>(O148/$O$168)</f>
        <v>7.8582100518196816E-4</v>
      </c>
      <c r="Q148" s="67">
        <v>122.52</v>
      </c>
      <c r="R148" s="69">
        <f>Q148*C273</f>
        <v>166852.563288</v>
      </c>
      <c r="S148" s="69">
        <v>122.52</v>
      </c>
      <c r="T148" s="30">
        <f>S148*C273</f>
        <v>166852.563288</v>
      </c>
      <c r="U148" s="23">
        <v>31</v>
      </c>
      <c r="V148" s="47">
        <v>1.1000000000000001E-3</v>
      </c>
      <c r="W148" s="47">
        <v>7.4700000000000003E-2</v>
      </c>
      <c r="X148" s="18">
        <f>((O148-E148)/E148)</f>
        <v>2.2203804037385592E-2</v>
      </c>
      <c r="Y148" s="18">
        <f t="shared" si="108"/>
        <v>2.3791466285134281E-2</v>
      </c>
      <c r="Z148" s="18">
        <f t="shared" si="108"/>
        <v>3.3333333333333333E-2</v>
      </c>
      <c r="AA148" s="18">
        <f t="shared" si="109"/>
        <v>-2.1999999999999997E-3</v>
      </c>
      <c r="AB148" s="19">
        <f t="shared" si="109"/>
        <v>1.0000000000000286E-4</v>
      </c>
    </row>
    <row r="149" spans="1:29">
      <c r="A149" s="176">
        <v>132</v>
      </c>
      <c r="B149" s="154" t="s">
        <v>208</v>
      </c>
      <c r="C149" s="10" t="s">
        <v>29</v>
      </c>
      <c r="D149" s="65">
        <v>19993192.640000001</v>
      </c>
      <c r="E149" s="30">
        <v>26636094838.819649</v>
      </c>
      <c r="F149" s="22">
        <f>(E149/$E$168)</f>
        <v>1.5059910431755618E-2</v>
      </c>
      <c r="G149" s="66">
        <v>135.86080000000001</v>
      </c>
      <c r="H149" s="21">
        <v>181001.66485856002</v>
      </c>
      <c r="I149" s="66">
        <v>135.86080000000001</v>
      </c>
      <c r="J149" s="21">
        <v>181001.66485856002</v>
      </c>
      <c r="K149" s="23">
        <v>717</v>
      </c>
      <c r="L149" s="24">
        <v>5.0000000000000001E-4</v>
      </c>
      <c r="M149" s="24">
        <v>3.9576721605455445E-2</v>
      </c>
      <c r="N149" s="67">
        <v>17626984.77</v>
      </c>
      <c r="O149" s="30">
        <f>N149*C273</f>
        <v>24005122362.985939</v>
      </c>
      <c r="P149" s="22">
        <f>(O149/$O$168)</f>
        <v>1.3177264875320052E-2</v>
      </c>
      <c r="Q149" s="67">
        <v>135.9812</v>
      </c>
      <c r="R149" s="21">
        <f>Q149*C273</f>
        <v>185184.55581928001</v>
      </c>
      <c r="S149" s="26">
        <v>135.9812</v>
      </c>
      <c r="T149" s="21">
        <f>S149*C273</f>
        <v>185184.55581928001</v>
      </c>
      <c r="U149" s="23">
        <v>717</v>
      </c>
      <c r="V149" s="47">
        <v>5.0000000000000001E-4</v>
      </c>
      <c r="W149" s="47">
        <v>4.0464511980745854E-2</v>
      </c>
      <c r="X149" s="18">
        <f t="shared" ref="X149:X168" si="110">((O149-E149)/E149)</f>
        <v>-9.8774707469478987E-2</v>
      </c>
      <c r="Y149" s="18">
        <f t="shared" ref="Y149:Y168" si="111">((T149-J149)/J149)</f>
        <v>2.3109682245125326E-2</v>
      </c>
      <c r="Z149" s="18">
        <f t="shared" ref="Z149:Z168" si="112">((U149-K149)/K149)</f>
        <v>0</v>
      </c>
      <c r="AA149" s="18">
        <f t="shared" ref="AA149:AA168" si="113">V149-L149</f>
        <v>0</v>
      </c>
      <c r="AB149" s="19">
        <f t="shared" ref="AB149:AB168" si="114">W149-M149</f>
        <v>8.8779037529040927E-4</v>
      </c>
    </row>
    <row r="150" spans="1:29">
      <c r="A150" s="176">
        <v>133</v>
      </c>
      <c r="B150" s="154" t="s">
        <v>209</v>
      </c>
      <c r="C150" s="10" t="s">
        <v>149</v>
      </c>
      <c r="D150" s="65">
        <v>460621.84</v>
      </c>
      <c r="E150" s="30">
        <v>613667223.43908799</v>
      </c>
      <c r="F150" s="22">
        <f>(E150/$E$168)</f>
        <v>3.4696427820296675E-4</v>
      </c>
      <c r="G150" s="66">
        <v>107.77300889</v>
      </c>
      <c r="H150" s="21">
        <v>143581.47483237539</v>
      </c>
      <c r="I150" s="66">
        <v>107.77300889</v>
      </c>
      <c r="J150" s="21">
        <v>143581.47483237539</v>
      </c>
      <c r="K150" s="23">
        <v>19</v>
      </c>
      <c r="L150" s="24">
        <v>1.3799999999999999E-3</v>
      </c>
      <c r="M150" s="24">
        <v>5.0529999999999999E-2</v>
      </c>
      <c r="N150" s="67">
        <v>461254.48</v>
      </c>
      <c r="O150" s="30">
        <f>N150*C273</f>
        <v>628154524.29051197</v>
      </c>
      <c r="P150" s="22">
        <f>(O150/$O$168)</f>
        <v>3.4481634478022045E-4</v>
      </c>
      <c r="Q150" s="67">
        <v>107.92102948</v>
      </c>
      <c r="R150" s="21">
        <f>Q150*C273</f>
        <v>146971.11003442551</v>
      </c>
      <c r="S150" s="21">
        <v>107.92102948</v>
      </c>
      <c r="T150" s="21">
        <f>S150*C273</f>
        <v>146971.11003442551</v>
      </c>
      <c r="U150" s="23">
        <v>19</v>
      </c>
      <c r="V150" s="24">
        <v>1.3699999999999999E-3</v>
      </c>
      <c r="W150" s="24">
        <v>5.1982E-2</v>
      </c>
      <c r="X150" s="18">
        <v>0</v>
      </c>
      <c r="Y150" s="18">
        <f t="shared" ref="Y150" si="115">((T150-J150)/J150)</f>
        <v>2.3607747489760508E-2</v>
      </c>
      <c r="Z150" s="18">
        <f t="shared" ref="Z150" si="116">((U150-K150)/K150)</f>
        <v>0</v>
      </c>
      <c r="AA150" s="18">
        <f t="shared" ref="AA150" si="117">V150-L150</f>
        <v>-1.0000000000000026E-5</v>
      </c>
      <c r="AB150" s="19">
        <f t="shared" ref="AB150" si="118">W150-M150</f>
        <v>1.4520000000000019E-3</v>
      </c>
    </row>
    <row r="151" spans="1:29">
      <c r="A151" s="176">
        <v>134</v>
      </c>
      <c r="B151" s="180" t="s">
        <v>210</v>
      </c>
      <c r="C151" s="10" t="s">
        <v>83</v>
      </c>
      <c r="D151" s="65">
        <v>15432832.029999999</v>
      </c>
      <c r="E151" s="21">
        <v>20556532263.959999</v>
      </c>
      <c r="F151" s="22">
        <f>(E151/$E$168)</f>
        <v>1.1622557156222036E-2</v>
      </c>
      <c r="G151" s="66">
        <v>118.99</v>
      </c>
      <c r="H151" s="21">
        <v>158494.68</v>
      </c>
      <c r="I151" s="66">
        <v>118.99</v>
      </c>
      <c r="J151" s="21">
        <v>158494.68</v>
      </c>
      <c r="K151" s="23">
        <v>491</v>
      </c>
      <c r="L151" s="24">
        <v>1.1999999999999999E-3</v>
      </c>
      <c r="M151" s="24">
        <v>6.4899999999999999E-2</v>
      </c>
      <c r="N151" s="67">
        <v>15448867.43</v>
      </c>
      <c r="O151" s="21">
        <f>N151*1332</f>
        <v>20577891416.759998</v>
      </c>
      <c r="P151" s="22">
        <f t="shared" ref="P151:P152" si="119">(O151/$O$122)</f>
        <v>8.8268177070768991E-2</v>
      </c>
      <c r="Q151" s="67">
        <v>119.13</v>
      </c>
      <c r="R151" s="21">
        <f>Q151*1332</f>
        <v>158681.16</v>
      </c>
      <c r="S151" s="67">
        <v>119.13</v>
      </c>
      <c r="T151" s="21">
        <f>S151*1332</f>
        <v>158681.16</v>
      </c>
      <c r="U151" s="23">
        <v>490</v>
      </c>
      <c r="V151" s="47">
        <v>1.1999999999999999E-3</v>
      </c>
      <c r="W151" s="47">
        <v>6.4899999999999999E-2</v>
      </c>
      <c r="X151" s="18">
        <f t="shared" si="110"/>
        <v>1.0390445492329658E-3</v>
      </c>
      <c r="Y151" s="18">
        <f t="shared" si="111"/>
        <v>1.1765694596185215E-3</v>
      </c>
      <c r="Z151" s="18">
        <f t="shared" si="112"/>
        <v>-2.0366598778004071E-3</v>
      </c>
      <c r="AA151" s="18">
        <f t="shared" si="113"/>
        <v>0</v>
      </c>
      <c r="AB151" s="19">
        <f t="shared" si="114"/>
        <v>0</v>
      </c>
    </row>
    <row r="152" spans="1:29">
      <c r="A152" s="176">
        <v>135</v>
      </c>
      <c r="B152" s="180" t="s">
        <v>211</v>
      </c>
      <c r="C152" s="10" t="s">
        <v>33</v>
      </c>
      <c r="D152" s="65">
        <v>248723.13</v>
      </c>
      <c r="E152" s="30">
        <v>331363429.472166</v>
      </c>
      <c r="F152" s="22">
        <f t="shared" ref="F152" si="120">(E152/$E$122)</f>
        <v>1.4301711284042025E-3</v>
      </c>
      <c r="G152" s="66">
        <v>1.0170999999999999</v>
      </c>
      <c r="H152" s="29">
        <v>1355.0398152199998</v>
      </c>
      <c r="I152" s="66">
        <v>1.0170999999999999</v>
      </c>
      <c r="J152" s="29">
        <v>1355.0398152199998</v>
      </c>
      <c r="K152" s="23">
        <v>15</v>
      </c>
      <c r="L152" s="24">
        <v>1.2140511493681005E-2</v>
      </c>
      <c r="M152" s="24">
        <v>3.4823388545200507E-2</v>
      </c>
      <c r="N152" s="67">
        <v>250798.96</v>
      </c>
      <c r="O152" s="30">
        <f>N152*C273</f>
        <v>341547905.20702398</v>
      </c>
      <c r="P152" s="22">
        <f t="shared" si="119"/>
        <v>1.4650583174138747E-3</v>
      </c>
      <c r="Q152" s="67">
        <v>1.0174000000000001</v>
      </c>
      <c r="R152" s="29">
        <f>Q152*C273</f>
        <v>1385.5354055600001</v>
      </c>
      <c r="S152" s="67">
        <v>1.0174000000000001</v>
      </c>
      <c r="T152" s="29">
        <f>S152*C273</f>
        <v>1385.5354055600001</v>
      </c>
      <c r="U152" s="23">
        <v>16</v>
      </c>
      <c r="V152" s="47">
        <v>1.2140511493681005E-2</v>
      </c>
      <c r="W152" s="47">
        <v>3.5122729994013335E-2</v>
      </c>
      <c r="X152" s="25">
        <f t="shared" si="110"/>
        <v>3.0735062559803256E-2</v>
      </c>
      <c r="Y152" s="25">
        <f t="shared" si="111"/>
        <v>2.2505309436275937E-2</v>
      </c>
      <c r="Z152" s="25">
        <f t="shared" si="112"/>
        <v>6.6666666666666666E-2</v>
      </c>
      <c r="AA152" s="18">
        <f t="shared" si="113"/>
        <v>0</v>
      </c>
      <c r="AB152" s="19">
        <f t="shared" si="114"/>
        <v>2.9934144881282876E-4</v>
      </c>
    </row>
    <row r="153" spans="1:29">
      <c r="A153" s="176">
        <v>136</v>
      </c>
      <c r="B153" s="180" t="s">
        <v>212</v>
      </c>
      <c r="C153" s="10" t="s">
        <v>81</v>
      </c>
      <c r="D153" s="65">
        <v>13477531.912435031</v>
      </c>
      <c r="E153" s="21">
        <v>17955552406.103252</v>
      </c>
      <c r="F153" s="22">
        <f t="shared" ref="F153:F167" si="121">(E153/$E$168)</f>
        <v>1.015197658008459E-2</v>
      </c>
      <c r="G153" s="66">
        <v>1.4143545395995762</v>
      </c>
      <c r="H153" s="21">
        <v>1884.2854330887601</v>
      </c>
      <c r="I153" s="66">
        <v>1.4143545395995762</v>
      </c>
      <c r="J153" s="21">
        <v>1884.2854330887601</v>
      </c>
      <c r="K153" s="23">
        <v>416</v>
      </c>
      <c r="L153" s="24">
        <v>0.181708273652879</v>
      </c>
      <c r="M153" s="24">
        <v>6.9796787056588178E-2</v>
      </c>
      <c r="N153" s="66">
        <f>O153/C273</f>
        <v>13448335.734935366</v>
      </c>
      <c r="O153" s="21">
        <v>18314473468.262939</v>
      </c>
      <c r="P153" s="22">
        <f t="shared" ref="P153:P167" si="122">(O153/$O$168)</f>
        <v>1.0053465435170696E-2</v>
      </c>
      <c r="Q153" s="66">
        <f>R153/C273</f>
        <v>1.4266861471101127</v>
      </c>
      <c r="R153" s="21">
        <v>1942.9174065687478</v>
      </c>
      <c r="S153" s="21">
        <f>T153/C273</f>
        <v>1.4266861471101127</v>
      </c>
      <c r="T153" s="21">
        <v>1942.9174065687478</v>
      </c>
      <c r="U153" s="23">
        <v>417</v>
      </c>
      <c r="V153" s="24">
        <v>0.1042947738659491</v>
      </c>
      <c r="W153" s="24">
        <v>7.0748922040538634E-2</v>
      </c>
      <c r="X153" s="18">
        <f t="shared" si="110"/>
        <v>1.9989419096774021E-2</v>
      </c>
      <c r="Y153" s="18">
        <f t="shared" si="111"/>
        <v>3.1116290796706372E-2</v>
      </c>
      <c r="Z153" s="25">
        <f t="shared" si="112"/>
        <v>2.403846153846154E-3</v>
      </c>
      <c r="AA153" s="18">
        <f t="shared" si="113"/>
        <v>-7.7413499786929907E-2</v>
      </c>
      <c r="AB153" s="19">
        <f t="shared" si="114"/>
        <v>9.5213498395045615E-4</v>
      </c>
    </row>
    <row r="154" spans="1:29">
      <c r="A154" s="176">
        <v>137</v>
      </c>
      <c r="B154" s="180" t="s">
        <v>341</v>
      </c>
      <c r="C154" s="10" t="s">
        <v>81</v>
      </c>
      <c r="D154" s="65">
        <v>102058.90466726187</v>
      </c>
      <c r="E154" s="21">
        <v>135968812.6259779</v>
      </c>
      <c r="F154" s="22">
        <f t="shared" si="121"/>
        <v>7.6876064304857785E-5</v>
      </c>
      <c r="G154" s="67">
        <v>101.0439785293221</v>
      </c>
      <c r="H154" s="21">
        <v>134616.66895631331</v>
      </c>
      <c r="I154" s="67">
        <v>101.0439785293221</v>
      </c>
      <c r="J154" s="21">
        <v>134616.66895631331</v>
      </c>
      <c r="K154" s="23">
        <v>1</v>
      </c>
      <c r="L154" s="47">
        <v>8.122440245056417E-2</v>
      </c>
      <c r="M154" s="47">
        <v>5.6656075159296049E-2</v>
      </c>
      <c r="N154" s="67">
        <f>O154/C273</f>
        <v>102853.77432917288</v>
      </c>
      <c r="O154" s="21">
        <v>140070322.32017621</v>
      </c>
      <c r="P154" s="22">
        <f t="shared" si="122"/>
        <v>7.6889578418913286E-5</v>
      </c>
      <c r="Q154" s="67">
        <f>R154/C273</f>
        <v>101.83094359928396</v>
      </c>
      <c r="R154" s="21">
        <v>138677.39113268271</v>
      </c>
      <c r="S154" s="21">
        <f>T154/C273</f>
        <v>101.83094359928396</v>
      </c>
      <c r="T154" s="21">
        <v>138677.39113268271</v>
      </c>
      <c r="U154" s="23">
        <v>1</v>
      </c>
      <c r="V154" s="47">
        <v>5.609631617432511E-2</v>
      </c>
      <c r="W154" s="47">
        <v>5.66531301938396E-2</v>
      </c>
      <c r="X154" s="18">
        <f t="shared" si="110"/>
        <v>3.0165076939229554E-2</v>
      </c>
      <c r="Y154" s="18">
        <f t="shared" si="111"/>
        <v>3.0165076939225172E-2</v>
      </c>
      <c r="Z154" s="25">
        <f t="shared" si="112"/>
        <v>0</v>
      </c>
      <c r="AA154" s="18">
        <f t="shared" si="113"/>
        <v>-2.512808627623906E-2</v>
      </c>
      <c r="AB154" s="19">
        <f t="shared" si="114"/>
        <v>-2.9449654564486782E-6</v>
      </c>
    </row>
    <row r="155" spans="1:29">
      <c r="A155" s="176">
        <v>138</v>
      </c>
      <c r="B155" s="180" t="s">
        <v>213</v>
      </c>
      <c r="C155" s="10" t="s">
        <v>103</v>
      </c>
      <c r="D155" s="65">
        <v>194587.98</v>
      </c>
      <c r="E155" s="21">
        <v>259241431.97643602</v>
      </c>
      <c r="F155" s="22">
        <f t="shared" si="121"/>
        <v>1.4657376651457373E-4</v>
      </c>
      <c r="G155" s="66">
        <v>1.0900000000000001</v>
      </c>
      <c r="H155" s="21">
        <v>1438.8388560000001</v>
      </c>
      <c r="I155" s="66">
        <v>1.0900000000000001</v>
      </c>
      <c r="J155" s="21">
        <v>1438.8388560000001</v>
      </c>
      <c r="K155" s="23">
        <v>10</v>
      </c>
      <c r="L155" s="24">
        <v>6.8000000000000005E-2</v>
      </c>
      <c r="M155" s="24">
        <v>6.8000000000000005E-2</v>
      </c>
      <c r="N155" s="66">
        <v>194817.38</v>
      </c>
      <c r="O155" s="21">
        <f>N155*C273</f>
        <v>265309983.88877201</v>
      </c>
      <c r="P155" s="22">
        <f t="shared" si="122"/>
        <v>1.4563808002744869E-4</v>
      </c>
      <c r="Q155" s="66">
        <v>1.0900000000000001</v>
      </c>
      <c r="R155" s="21">
        <f>1.08*C273</f>
        <v>1470.7865520000003</v>
      </c>
      <c r="S155" s="66">
        <v>1.0900000000000001</v>
      </c>
      <c r="T155" s="21">
        <f>1.08*C273</f>
        <v>1470.7865520000003</v>
      </c>
      <c r="U155" s="23">
        <v>10</v>
      </c>
      <c r="V155" s="24">
        <v>6.8000000000000005E-2</v>
      </c>
      <c r="W155" s="24">
        <v>6.8000000000000005E-2</v>
      </c>
      <c r="X155" s="18">
        <f t="shared" si="110"/>
        <v>2.3408881312180062E-2</v>
      </c>
      <c r="Y155" s="18">
        <f t="shared" si="111"/>
        <v>2.2203804037385668E-2</v>
      </c>
      <c r="Z155" s="25">
        <f t="shared" si="112"/>
        <v>0</v>
      </c>
      <c r="AA155" s="18">
        <f t="shared" si="113"/>
        <v>0</v>
      </c>
      <c r="AB155" s="19">
        <f t="shared" si="114"/>
        <v>0</v>
      </c>
    </row>
    <row r="156" spans="1:29">
      <c r="A156" s="176">
        <v>139</v>
      </c>
      <c r="B156" s="180" t="s">
        <v>214</v>
      </c>
      <c r="C156" s="10" t="s">
        <v>45</v>
      </c>
      <c r="D156" s="65">
        <v>120121538.44999999</v>
      </c>
      <c r="E156" s="21">
        <v>159701585369.27499</v>
      </c>
      <c r="F156" s="22">
        <f t="shared" si="121"/>
        <v>9.0294451421064029E-2</v>
      </c>
      <c r="G156" s="66">
        <v>100</v>
      </c>
      <c r="H156" s="21">
        <v>132950</v>
      </c>
      <c r="I156" s="66">
        <v>100</v>
      </c>
      <c r="J156" s="21">
        <v>132950</v>
      </c>
      <c r="K156" s="23">
        <v>5727</v>
      </c>
      <c r="L156" s="24">
        <v>5.6376000000000002E-2</v>
      </c>
      <c r="M156" s="24">
        <v>5.2798029896193803E-2</v>
      </c>
      <c r="N156" s="66">
        <f>O156/1329.5</f>
        <v>121339136.17999999</v>
      </c>
      <c r="O156" s="21">
        <v>161320381551.31</v>
      </c>
      <c r="P156" s="22">
        <f t="shared" si="122"/>
        <v>8.8554491218385434E-2</v>
      </c>
      <c r="Q156" s="66">
        <v>100</v>
      </c>
      <c r="R156" s="21">
        <f>Q156*1329.5</f>
        <v>132950</v>
      </c>
      <c r="S156" s="21">
        <v>100</v>
      </c>
      <c r="T156" s="21">
        <f>S156*1329.5</f>
        <v>132950</v>
      </c>
      <c r="U156" s="23">
        <v>5795</v>
      </c>
      <c r="V156" s="24">
        <v>5.5809999999999998E-2</v>
      </c>
      <c r="W156" s="24">
        <v>5.2869345270270297E-2</v>
      </c>
      <c r="X156" s="18">
        <f t="shared" si="110"/>
        <v>1.0136381415950827E-2</v>
      </c>
      <c r="Y156" s="18">
        <f t="shared" si="111"/>
        <v>0</v>
      </c>
      <c r="Z156" s="18">
        <f t="shared" si="112"/>
        <v>1.1873581281648332E-2</v>
      </c>
      <c r="AA156" s="18">
        <f t="shared" si="113"/>
        <v>-5.66000000000004E-4</v>
      </c>
      <c r="AB156" s="19">
        <f t="shared" si="114"/>
        <v>7.1315374076494353E-5</v>
      </c>
    </row>
    <row r="157" spans="1:29">
      <c r="A157" s="176">
        <v>140</v>
      </c>
      <c r="B157" s="180" t="s">
        <v>215</v>
      </c>
      <c r="C157" s="10" t="s">
        <v>164</v>
      </c>
      <c r="D157" s="65">
        <v>1210212.8500000001</v>
      </c>
      <c r="E157" s="21">
        <v>1612315993.1578701</v>
      </c>
      <c r="F157" s="22">
        <f t="shared" si="121"/>
        <v>9.115951340305646E-4</v>
      </c>
      <c r="G157" s="66">
        <v>1.1599999999999999</v>
      </c>
      <c r="H157" s="21">
        <v>1545.4195119999999</v>
      </c>
      <c r="I157" s="66">
        <v>1.1599999999999999</v>
      </c>
      <c r="J157" s="21">
        <v>1545.4195119999999</v>
      </c>
      <c r="K157" s="23">
        <v>76</v>
      </c>
      <c r="L157" s="24">
        <v>1.9E-3</v>
      </c>
      <c r="M157" s="24">
        <v>8.1199999999999994E-2</v>
      </c>
      <c r="N157" s="67">
        <v>1218508.48</v>
      </c>
      <c r="O157" s="21">
        <f>N157*C273</f>
        <v>1659412857.2981122</v>
      </c>
      <c r="P157" s="22">
        <f t="shared" si="122"/>
        <v>9.1091069762032969E-4</v>
      </c>
      <c r="Q157" s="67">
        <v>1.17</v>
      </c>
      <c r="R157" s="21">
        <f>Q157*C273</f>
        <v>1593.3520980000001</v>
      </c>
      <c r="S157" s="21">
        <v>1.17</v>
      </c>
      <c r="T157" s="21">
        <f>S157*C273</f>
        <v>1593.3520980000001</v>
      </c>
      <c r="U157" s="23">
        <v>76</v>
      </c>
      <c r="V157" s="47">
        <v>1.9E-3</v>
      </c>
      <c r="W157" s="47">
        <v>8.1199999999999994E-2</v>
      </c>
      <c r="X157" s="18">
        <f t="shared" si="110"/>
        <v>2.9210690919215243E-2</v>
      </c>
      <c r="Y157" s="18">
        <f t="shared" si="111"/>
        <v>3.1015905796328611E-2</v>
      </c>
      <c r="Z157" s="18">
        <f t="shared" si="112"/>
        <v>0</v>
      </c>
      <c r="AA157" s="18">
        <f t="shared" si="113"/>
        <v>0</v>
      </c>
      <c r="AB157" s="19">
        <f t="shared" si="114"/>
        <v>0</v>
      </c>
    </row>
    <row r="158" spans="1:29">
      <c r="A158" s="176">
        <v>141</v>
      </c>
      <c r="B158" s="180" t="s">
        <v>216</v>
      </c>
      <c r="C158" s="10" t="s">
        <v>49</v>
      </c>
      <c r="D158" s="65">
        <v>6093495.6200000001</v>
      </c>
      <c r="E158" s="30">
        <v>8118109506.4090843</v>
      </c>
      <c r="F158" s="22">
        <f t="shared" si="121"/>
        <v>4.589937180412982E-3</v>
      </c>
      <c r="G158" s="66">
        <v>11.892200000000001</v>
      </c>
      <c r="H158" s="21">
        <v>15843.480966040001</v>
      </c>
      <c r="I158" s="66">
        <v>11.915800000000001</v>
      </c>
      <c r="J158" s="21">
        <v>15874.92225956</v>
      </c>
      <c r="K158" s="23">
        <v>161</v>
      </c>
      <c r="L158" s="24">
        <v>6.1200000000000004E-2</v>
      </c>
      <c r="M158" s="24">
        <v>7.9199999999999993E-2</v>
      </c>
      <c r="N158" s="66">
        <v>6069840.6299999999</v>
      </c>
      <c r="O158" s="30">
        <f>N158*C273</f>
        <v>8266148121.6548223</v>
      </c>
      <c r="P158" s="22">
        <f t="shared" si="122"/>
        <v>4.5375825063749421E-3</v>
      </c>
      <c r="Q158" s="66">
        <v>10.92</v>
      </c>
      <c r="R158" s="21">
        <f>Q158*C273</f>
        <v>14871.286248</v>
      </c>
      <c r="S158" s="21">
        <v>10.92</v>
      </c>
      <c r="T158" s="21">
        <f>S158*C273</f>
        <v>14871.286248</v>
      </c>
      <c r="U158" s="23">
        <v>159</v>
      </c>
      <c r="V158" s="24">
        <v>1.8E-3</v>
      </c>
      <c r="W158" s="24">
        <v>5.4899999999999997E-2</v>
      </c>
      <c r="X158" s="18">
        <f t="shared" si="110"/>
        <v>1.8235602159451598E-2</v>
      </c>
      <c r="Y158" s="18">
        <f t="shared" si="111"/>
        <v>-6.3221475680336175E-2</v>
      </c>
      <c r="Z158" s="18">
        <f t="shared" si="112"/>
        <v>-1.2422360248447204E-2</v>
      </c>
      <c r="AA158" s="18">
        <f t="shared" si="113"/>
        <v>-5.9400000000000001E-2</v>
      </c>
      <c r="AB158" s="19">
        <f t="shared" si="114"/>
        <v>-2.4299999999999995E-2</v>
      </c>
    </row>
    <row r="159" spans="1:29">
      <c r="A159" s="176">
        <v>142</v>
      </c>
      <c r="B159" s="154" t="s">
        <v>217</v>
      </c>
      <c r="C159" s="59" t="s">
        <v>53</v>
      </c>
      <c r="D159" s="65">
        <v>28103468.166168839</v>
      </c>
      <c r="E159" s="21">
        <v>37441075912.817398</v>
      </c>
      <c r="F159" s="22">
        <f t="shared" si="121"/>
        <v>2.1168990917310445E-2</v>
      </c>
      <c r="G159" s="66">
        <v>1.0752999999999999</v>
      </c>
      <c r="H159" s="21">
        <v>1432.57724246</v>
      </c>
      <c r="I159" s="66">
        <v>1.0762</v>
      </c>
      <c r="J159" s="21">
        <v>1433.77627484</v>
      </c>
      <c r="K159" s="23">
        <v>806</v>
      </c>
      <c r="L159" s="24">
        <v>5.8999999999999999E-3</v>
      </c>
      <c r="M159" s="24">
        <v>0.1258</v>
      </c>
      <c r="N159" s="66">
        <f>O159/C273</f>
        <v>27757106.945704069</v>
      </c>
      <c r="O159" s="21">
        <v>37800721868.673462</v>
      </c>
      <c r="P159" s="22">
        <f t="shared" si="122"/>
        <v>2.0750159778808751E-2</v>
      </c>
      <c r="Q159" s="66">
        <v>1.0752999999999999</v>
      </c>
      <c r="R159" s="21">
        <f>Q159*C273</f>
        <v>1464.3859068199999</v>
      </c>
      <c r="S159" s="21">
        <v>1.0762</v>
      </c>
      <c r="T159" s="21">
        <f>S159*C273</f>
        <v>1465.61156228</v>
      </c>
      <c r="U159" s="23">
        <v>808</v>
      </c>
      <c r="V159" s="24">
        <v>-1.1000000000000001E-3</v>
      </c>
      <c r="W159" s="158">
        <v>8.5500000000000007E-2</v>
      </c>
      <c r="X159" s="18">
        <f t="shared" si="110"/>
        <v>9.6056522706107483E-3</v>
      </c>
      <c r="Y159" s="18">
        <f t="shared" si="111"/>
        <v>2.2203804037385547E-2</v>
      </c>
      <c r="Z159" s="18">
        <f t="shared" si="112"/>
        <v>2.4813895781637717E-3</v>
      </c>
      <c r="AA159" s="18">
        <f t="shared" si="113"/>
        <v>-7.0000000000000001E-3</v>
      </c>
      <c r="AB159" s="19">
        <f t="shared" si="114"/>
        <v>-4.0299999999999989E-2</v>
      </c>
    </row>
    <row r="160" spans="1:29">
      <c r="A160" s="176">
        <v>143</v>
      </c>
      <c r="B160" s="180" t="s">
        <v>218</v>
      </c>
      <c r="C160" s="10" t="s">
        <v>116</v>
      </c>
      <c r="D160" s="65">
        <v>323161.93</v>
      </c>
      <c r="E160" s="30">
        <v>430952591.75149995</v>
      </c>
      <c r="F160" s="22">
        <f t="shared" si="121"/>
        <v>2.4365836926859872E-4</v>
      </c>
      <c r="G160" s="66">
        <v>1.34</v>
      </c>
      <c r="H160" s="21">
        <v>1786.9570000000001</v>
      </c>
      <c r="I160" s="66">
        <v>1.34</v>
      </c>
      <c r="J160" s="21">
        <v>1786.9570000000001</v>
      </c>
      <c r="K160" s="23">
        <v>2</v>
      </c>
      <c r="L160" s="24">
        <v>1E-3</v>
      </c>
      <c r="M160" s="24">
        <v>1.3100000000000001E-2</v>
      </c>
      <c r="N160" s="168">
        <v>336928.51</v>
      </c>
      <c r="O160" s="30">
        <f>N160*1361.84</f>
        <v>458842722.05839998</v>
      </c>
      <c r="P160" s="22">
        <f t="shared" si="122"/>
        <v>2.5187507871233828E-4</v>
      </c>
      <c r="Q160" s="67">
        <v>1.35</v>
      </c>
      <c r="R160" s="21">
        <f>Q160*1361.84</f>
        <v>1838.4839999999999</v>
      </c>
      <c r="S160" s="21">
        <v>1.35</v>
      </c>
      <c r="T160" s="21">
        <f>S160*1361.84</f>
        <v>1838.4839999999999</v>
      </c>
      <c r="U160" s="23">
        <v>2</v>
      </c>
      <c r="V160" s="47">
        <v>1E-3</v>
      </c>
      <c r="W160" s="47">
        <v>1.49E-2</v>
      </c>
      <c r="X160" s="18">
        <f t="shared" si="110"/>
        <v>6.4717397785096276E-2</v>
      </c>
      <c r="Y160" s="18">
        <f t="shared" si="111"/>
        <v>2.8835053109839696E-2</v>
      </c>
      <c r="Z160" s="18">
        <f t="shared" si="112"/>
        <v>0</v>
      </c>
      <c r="AA160" s="18">
        <f t="shared" ref="AA160" si="123">V160-L160</f>
        <v>0</v>
      </c>
      <c r="AB160" s="19">
        <f t="shared" ref="AB160" si="124">W160-M160</f>
        <v>1.7999999999999995E-3</v>
      </c>
    </row>
    <row r="161" spans="1:28">
      <c r="A161" s="176">
        <v>144</v>
      </c>
      <c r="B161" s="180" t="s">
        <v>219</v>
      </c>
      <c r="C161" s="10" t="s">
        <v>121</v>
      </c>
      <c r="D161" s="65">
        <v>538922.1</v>
      </c>
      <c r="E161" s="30">
        <v>717983386.88621998</v>
      </c>
      <c r="F161" s="22">
        <f t="shared" si="121"/>
        <v>4.0594409816548663E-4</v>
      </c>
      <c r="G161" s="66">
        <v>1.0806</v>
      </c>
      <c r="H161" s="21">
        <v>1439.6382109199999</v>
      </c>
      <c r="I161" s="66">
        <v>1.0806</v>
      </c>
      <c r="J161" s="21">
        <v>1439.6382109199999</v>
      </c>
      <c r="K161" s="23">
        <v>20</v>
      </c>
      <c r="L161" s="24">
        <v>1.18E-2</v>
      </c>
      <c r="M161" s="24">
        <v>1.4500000000000001E-2</v>
      </c>
      <c r="N161" s="67">
        <v>538840.62</v>
      </c>
      <c r="O161" s="30">
        <f>N161*C273</f>
        <v>733814386.636428</v>
      </c>
      <c r="P161" s="22">
        <f t="shared" si="122"/>
        <v>4.0281679867371209E-4</v>
      </c>
      <c r="Q161" s="67">
        <v>1.0824</v>
      </c>
      <c r="R161" s="21">
        <f>Q161*C273</f>
        <v>1474.0549665600001</v>
      </c>
      <c r="S161" s="21">
        <v>1.0824</v>
      </c>
      <c r="T161" s="21">
        <f>S161*C273</f>
        <v>1474.0549665600001</v>
      </c>
      <c r="U161" s="23">
        <v>20</v>
      </c>
      <c r="V161" s="24">
        <v>1.8E-3</v>
      </c>
      <c r="W161" s="24">
        <v>1.6299999999999999E-2</v>
      </c>
      <c r="X161" s="18">
        <f t="shared" ref="X161" si="125">((O161-E161)/E161)</f>
        <v>2.2049256346814032E-2</v>
      </c>
      <c r="Y161" s="18">
        <f t="shared" ref="Y161" si="126">((T161-J161)/J161)</f>
        <v>2.3906531084643995E-2</v>
      </c>
      <c r="Z161" s="18">
        <f t="shared" si="112"/>
        <v>0</v>
      </c>
      <c r="AA161" s="18">
        <f t="shared" si="113"/>
        <v>-0.01</v>
      </c>
      <c r="AB161" s="19">
        <f t="shared" si="114"/>
        <v>1.7999999999999978E-3</v>
      </c>
    </row>
    <row r="162" spans="1:28">
      <c r="A162" s="176">
        <v>145</v>
      </c>
      <c r="B162" s="180" t="s">
        <v>339</v>
      </c>
      <c r="C162" s="10" t="s">
        <v>55</v>
      </c>
      <c r="D162" s="65">
        <v>588375742.17999995</v>
      </c>
      <c r="E162" s="30">
        <v>784622587226.71716</v>
      </c>
      <c r="F162" s="22">
        <f t="shared" si="121"/>
        <v>0.44362155780979906</v>
      </c>
      <c r="G162" s="66">
        <v>1.7236</v>
      </c>
      <c r="H162" s="21">
        <v>2298.489544</v>
      </c>
      <c r="I162" s="66">
        <v>1.7236</v>
      </c>
      <c r="J162" s="175">
        <v>2298.489544</v>
      </c>
      <c r="K162" s="23">
        <v>14157</v>
      </c>
      <c r="L162" s="24">
        <v>8.1291371501571695E-4</v>
      </c>
      <c r="M162" s="24">
        <v>3.8506381014272902E-2</v>
      </c>
      <c r="N162" s="67">
        <v>578239281.88</v>
      </c>
      <c r="O162" s="69">
        <f>1372.29*N162</f>
        <v>793511984131.10522</v>
      </c>
      <c r="P162" s="22">
        <f t="shared" si="122"/>
        <v>0.43558693176083019</v>
      </c>
      <c r="Q162" s="168">
        <v>1.7250000000000001</v>
      </c>
      <c r="R162" s="21">
        <f>Q162*1372.29</f>
        <v>2367.2002499999999</v>
      </c>
      <c r="S162" s="168">
        <v>1.7250000000000001</v>
      </c>
      <c r="T162" s="21">
        <f>S162*1372.29</f>
        <v>2367.2002499999999</v>
      </c>
      <c r="U162" s="23">
        <v>14165</v>
      </c>
      <c r="V162" s="47">
        <v>8.1291371501571695E-4</v>
      </c>
      <c r="W162" s="47">
        <v>3.8600000000000002E-2</v>
      </c>
      <c r="X162" s="18">
        <f t="shared" si="110"/>
        <v>1.1329519502883575E-2</v>
      </c>
      <c r="Y162" s="18">
        <f t="shared" si="111"/>
        <v>2.9893851890413405E-2</v>
      </c>
      <c r="Z162" s="18">
        <f t="shared" si="112"/>
        <v>5.6509147418238323E-4</v>
      </c>
      <c r="AA162" s="18">
        <f t="shared" si="113"/>
        <v>0</v>
      </c>
      <c r="AB162" s="19">
        <f t="shared" si="114"/>
        <v>9.3618985727100812E-5</v>
      </c>
    </row>
    <row r="163" spans="1:28">
      <c r="A163" s="176">
        <v>146</v>
      </c>
      <c r="B163" s="180" t="s">
        <v>220</v>
      </c>
      <c r="C163" s="31" t="s">
        <v>130</v>
      </c>
      <c r="D163" s="65">
        <v>674032.56</v>
      </c>
      <c r="E163" s="30">
        <v>897985405.12699211</v>
      </c>
      <c r="F163" s="22">
        <f t="shared" si="121"/>
        <v>5.0771630946916868E-4</v>
      </c>
      <c r="G163" s="66">
        <v>121.53</v>
      </c>
      <c r="H163" s="21">
        <v>161909.33904600001</v>
      </c>
      <c r="I163" s="66">
        <v>121.53</v>
      </c>
      <c r="J163" s="21">
        <v>161909.33904600001</v>
      </c>
      <c r="K163" s="23">
        <v>35</v>
      </c>
      <c r="L163" s="24">
        <v>1.2999999999999999E-3</v>
      </c>
      <c r="M163" s="24">
        <v>7.1400000000000005E-2</v>
      </c>
      <c r="N163" s="67">
        <v>675017.05</v>
      </c>
      <c r="O163" s="30">
        <f>N163*C273</f>
        <v>919264814.36177015</v>
      </c>
      <c r="P163" s="22">
        <f t="shared" si="122"/>
        <v>5.0461712988744808E-4</v>
      </c>
      <c r="Q163" s="67">
        <v>121.6865</v>
      </c>
      <c r="R163" s="21">
        <f>Q163*C273</f>
        <v>165717.47014809999</v>
      </c>
      <c r="S163" s="21">
        <v>121.6865</v>
      </c>
      <c r="T163" s="21">
        <f>S163*C273</f>
        <v>165717.47014809999</v>
      </c>
      <c r="U163" s="23">
        <v>35</v>
      </c>
      <c r="V163" s="24">
        <v>1.2999999999999999E-3</v>
      </c>
      <c r="W163" s="24">
        <v>7.2599999999999998E-2</v>
      </c>
      <c r="X163" s="18">
        <f t="shared" ref="X163" si="127">((O163-E163)/E163)</f>
        <v>2.3696831945468799E-2</v>
      </c>
      <c r="Y163" s="18">
        <f t="shared" ref="Y163" si="128">((T163-J163)/J163)</f>
        <v>2.3520144820170372E-2</v>
      </c>
      <c r="Z163" s="18">
        <f t="shared" ref="Z163" si="129">((U163-K163)/K163)</f>
        <v>0</v>
      </c>
      <c r="AA163" s="18">
        <f t="shared" ref="AA163" si="130">V163-L163</f>
        <v>0</v>
      </c>
      <c r="AB163" s="19">
        <f t="shared" ref="AB163" si="131">W163-M163</f>
        <v>1.1999999999999927E-3</v>
      </c>
    </row>
    <row r="164" spans="1:28" ht="16.5" customHeight="1">
      <c r="A164" s="176">
        <v>147</v>
      </c>
      <c r="B164" s="180" t="s">
        <v>221</v>
      </c>
      <c r="C164" s="10" t="s">
        <v>58</v>
      </c>
      <c r="D164" s="65">
        <v>145749483.44999999</v>
      </c>
      <c r="E164" s="30">
        <v>194362766159.91296</v>
      </c>
      <c r="F164" s="22">
        <f t="shared" si="121"/>
        <v>0.10989170399598495</v>
      </c>
      <c r="G164" s="66">
        <v>1.24</v>
      </c>
      <c r="H164" s="21">
        <v>1653.5896</v>
      </c>
      <c r="I164" s="66">
        <v>1.24</v>
      </c>
      <c r="J164" s="21">
        <v>1653.5896</v>
      </c>
      <c r="K164" s="23">
        <v>1305</v>
      </c>
      <c r="L164" s="24">
        <v>8.9999999999999998E-4</v>
      </c>
      <c r="M164" s="24">
        <v>0.1041</v>
      </c>
      <c r="N164" s="168">
        <v>146323985.91</v>
      </c>
      <c r="O164" s="69">
        <f>N164*1372.29</f>
        <v>200798942624.4339</v>
      </c>
      <c r="P164" s="22">
        <f t="shared" si="122"/>
        <v>0.11022567657169118</v>
      </c>
      <c r="Q164" s="67">
        <v>1.2363299999999999</v>
      </c>
      <c r="R164" s="67">
        <f>Q164*1372.29</f>
        <v>1696.6032956999998</v>
      </c>
      <c r="S164" s="21">
        <v>1.2363299999999999</v>
      </c>
      <c r="T164" s="21">
        <f>S164*1372.29</f>
        <v>1696.6032956999998</v>
      </c>
      <c r="U164" s="23">
        <v>1339</v>
      </c>
      <c r="V164" s="47">
        <v>8.9999999999999998E-4</v>
      </c>
      <c r="W164" s="47">
        <v>0.1041</v>
      </c>
      <c r="X164" s="18">
        <f t="shared" si="110"/>
        <v>3.31142460651416E-2</v>
      </c>
      <c r="Y164" s="18">
        <f t="shared" si="111"/>
        <v>2.6012316296619029E-2</v>
      </c>
      <c r="Z164" s="18">
        <f t="shared" si="112"/>
        <v>2.6053639846743294E-2</v>
      </c>
      <c r="AA164" s="18">
        <f t="shared" si="113"/>
        <v>0</v>
      </c>
      <c r="AB164" s="19">
        <f t="shared" si="114"/>
        <v>0</v>
      </c>
    </row>
    <row r="165" spans="1:28" ht="16.5" customHeight="1">
      <c r="A165" s="176">
        <v>148</v>
      </c>
      <c r="B165" s="180" t="s">
        <v>222</v>
      </c>
      <c r="C165" s="10" t="s">
        <v>125</v>
      </c>
      <c r="D165" s="65">
        <v>1417906.1727768099</v>
      </c>
      <c r="E165" s="21">
        <v>1889017125.5125217</v>
      </c>
      <c r="F165" s="22">
        <f t="shared" si="121"/>
        <v>1.0680405249500044E-3</v>
      </c>
      <c r="G165" s="66">
        <v>116.79</v>
      </c>
      <c r="H165" s="21">
        <v>155594.43517800001</v>
      </c>
      <c r="I165" s="66">
        <v>116.79</v>
      </c>
      <c r="J165" s="21">
        <v>155594.43517800001</v>
      </c>
      <c r="K165" s="23">
        <v>24</v>
      </c>
      <c r="L165" s="24">
        <v>5.1000000000000004E-3</v>
      </c>
      <c r="M165" s="24">
        <v>4.5900000000000003E-2</v>
      </c>
      <c r="N165" s="67">
        <v>1447209.4387070378</v>
      </c>
      <c r="O165" s="69">
        <f>N165*C273</f>
        <v>1970866833.6831293</v>
      </c>
      <c r="P165" s="22">
        <f t="shared" si="122"/>
        <v>1.0818788552176127E-3</v>
      </c>
      <c r="Q165" s="67">
        <v>116.73</v>
      </c>
      <c r="R165" s="21">
        <f>Q165*C273</f>
        <v>158967.51316200002</v>
      </c>
      <c r="S165" s="66">
        <v>116.73</v>
      </c>
      <c r="T165" s="21">
        <f>S165*C273</f>
        <v>158967.51316200002</v>
      </c>
      <c r="U165" s="23">
        <v>24</v>
      </c>
      <c r="V165" s="47">
        <v>-5.0000000000000001E-4</v>
      </c>
      <c r="W165" s="47">
        <v>4.53E-2</v>
      </c>
      <c r="X165" s="18">
        <f t="shared" si="110"/>
        <v>4.3329256821004407E-2</v>
      </c>
      <c r="Y165" s="18">
        <f t="shared" si="111"/>
        <v>2.1678654382087652E-2</v>
      </c>
      <c r="Z165" s="18">
        <f t="shared" si="112"/>
        <v>0</v>
      </c>
      <c r="AA165" s="18">
        <f t="shared" si="113"/>
        <v>-5.6000000000000008E-3</v>
      </c>
      <c r="AB165" s="19">
        <f t="shared" si="114"/>
        <v>-6.0000000000000331E-4</v>
      </c>
    </row>
    <row r="166" spans="1:28" ht="16.5" customHeight="1">
      <c r="A166" s="176">
        <v>149</v>
      </c>
      <c r="B166" s="180" t="s">
        <v>223</v>
      </c>
      <c r="C166" s="10" t="s">
        <v>137</v>
      </c>
      <c r="D166" s="65">
        <v>4055926.75</v>
      </c>
      <c r="E166" s="21">
        <v>5403541671.28685</v>
      </c>
      <c r="F166" s="22">
        <f t="shared" si="121"/>
        <v>3.0551345486741462E-3</v>
      </c>
      <c r="G166" s="66">
        <v>1.17</v>
      </c>
      <c r="H166" s="21">
        <v>1558.742094</v>
      </c>
      <c r="I166" s="66">
        <v>1.17</v>
      </c>
      <c r="J166" s="21">
        <v>1558.742094</v>
      </c>
      <c r="K166" s="23">
        <v>58</v>
      </c>
      <c r="L166" s="24">
        <v>3.2000000000000002E-3</v>
      </c>
      <c r="M166" s="24">
        <v>8.6999999999999994E-3</v>
      </c>
      <c r="N166" s="67">
        <v>4055926.75</v>
      </c>
      <c r="O166" s="21">
        <f>N166*C273</f>
        <v>5523520851.66395</v>
      </c>
      <c r="P166" s="22">
        <f t="shared" si="122"/>
        <v>3.0320569171085753E-3</v>
      </c>
      <c r="Q166" s="67">
        <v>1.17</v>
      </c>
      <c r="R166" s="21">
        <f>Q166*C273</f>
        <v>1593.3520980000001</v>
      </c>
      <c r="S166" s="21">
        <v>1.17</v>
      </c>
      <c r="T166" s="21">
        <f>S166*C273</f>
        <v>1593.3520980000001</v>
      </c>
      <c r="U166" s="23">
        <v>58</v>
      </c>
      <c r="V166" s="47">
        <v>7.3000000000000001E-3</v>
      </c>
      <c r="W166" s="47">
        <v>7.4999999999999997E-3</v>
      </c>
      <c r="X166" s="18">
        <f t="shared" ref="X166" si="132">((O166-E166)/E166)</f>
        <v>2.2203804037385543E-2</v>
      </c>
      <c r="Y166" s="18">
        <f t="shared" ref="Y166" si="133">((T166-J166)/J166)</f>
        <v>2.2203804037385623E-2</v>
      </c>
      <c r="Z166" s="18">
        <f t="shared" si="112"/>
        <v>0</v>
      </c>
      <c r="AA166" s="18">
        <f t="shared" si="113"/>
        <v>4.0999999999999995E-3</v>
      </c>
      <c r="AB166" s="19">
        <f t="shared" si="114"/>
        <v>-1.1999999999999997E-3</v>
      </c>
    </row>
    <row r="167" spans="1:28">
      <c r="A167" s="176">
        <v>150</v>
      </c>
      <c r="B167" s="180" t="s">
        <v>224</v>
      </c>
      <c r="C167" s="10" t="s">
        <v>60</v>
      </c>
      <c r="D167" s="65">
        <v>1761564.14</v>
      </c>
      <c r="E167" s="21">
        <v>2346858270.3409476</v>
      </c>
      <c r="F167" s="22">
        <f t="shared" si="121"/>
        <v>1.326901543234098E-3</v>
      </c>
      <c r="G167" s="66">
        <v>1.58</v>
      </c>
      <c r="H167" s="21">
        <v>2104.967956</v>
      </c>
      <c r="I167" s="66">
        <v>1.58</v>
      </c>
      <c r="J167" s="21">
        <v>2104.967956</v>
      </c>
      <c r="K167" s="23">
        <v>168</v>
      </c>
      <c r="L167" s="24">
        <v>1.1448E-2</v>
      </c>
      <c r="M167" s="24">
        <v>6.3292000000000001E-2</v>
      </c>
      <c r="N167" s="67">
        <v>1759767.74</v>
      </c>
      <c r="O167" s="21">
        <f>N167*C273</f>
        <v>2396521043.1809559</v>
      </c>
      <c r="P167" s="22">
        <f t="shared" si="122"/>
        <v>1.3155355797713863E-3</v>
      </c>
      <c r="Q167" s="66">
        <v>1.56</v>
      </c>
      <c r="R167" s="21">
        <f>Q167*C273</f>
        <v>2124.4694640000002</v>
      </c>
      <c r="S167" s="21">
        <v>1.56</v>
      </c>
      <c r="T167" s="21">
        <f>S167*C273</f>
        <v>2124.4694640000002</v>
      </c>
      <c r="U167" s="23">
        <v>170</v>
      </c>
      <c r="V167" s="47">
        <v>-1.2702E-2</v>
      </c>
      <c r="W167" s="24">
        <v>5.0167000000000003E-2</v>
      </c>
      <c r="X167" s="18">
        <f t="shared" si="110"/>
        <v>2.1161385613965234E-2</v>
      </c>
      <c r="Y167" s="18">
        <f t="shared" si="111"/>
        <v>9.2645153786845985E-3</v>
      </c>
      <c r="Z167" s="18">
        <f t="shared" si="112"/>
        <v>1.1904761904761904E-2</v>
      </c>
      <c r="AA167" s="18">
        <f t="shared" si="113"/>
        <v>-2.4149999999999998E-2</v>
      </c>
      <c r="AB167" s="19">
        <f t="shared" si="114"/>
        <v>-1.3124999999999998E-2</v>
      </c>
    </row>
    <row r="168" spans="1:28">
      <c r="B168" s="35"/>
      <c r="C168" s="74" t="s">
        <v>63</v>
      </c>
      <c r="D168" s="55">
        <f>SUM(D126:D167)</f>
        <v>1326867380.2200661</v>
      </c>
      <c r="E168" s="55">
        <f>SUM(E126:E167)</f>
        <v>1768675515005.3391</v>
      </c>
      <c r="F168" s="39">
        <f>(E168/E272)</f>
        <v>0.17686369251087947</v>
      </c>
      <c r="G168" s="66"/>
      <c r="H168" s="40"/>
      <c r="I168" s="66">
        <v>0</v>
      </c>
      <c r="J168" s="49"/>
      <c r="K168" s="42">
        <f>SUM(K126:K167)</f>
        <v>36082</v>
      </c>
      <c r="L168" s="75"/>
      <c r="M168" s="75"/>
      <c r="N168" s="55">
        <f>SUM(N126:N167)</f>
        <v>1333442365.6304159</v>
      </c>
      <c r="O168" s="55">
        <f>SUM(O126:O167)</f>
        <v>1821707508357.4883</v>
      </c>
      <c r="P168" s="39">
        <f>(O168/O272)</f>
        <v>0.17984695129146927</v>
      </c>
      <c r="Q168" s="76"/>
      <c r="R168" s="40"/>
      <c r="S168" s="40"/>
      <c r="T168" s="49"/>
      <c r="U168" s="42">
        <f>SUM(U126:U167)</f>
        <v>36238</v>
      </c>
      <c r="V168" s="75"/>
      <c r="W168" s="75"/>
      <c r="X168" s="18">
        <f t="shared" si="110"/>
        <v>2.9984015101825551E-2</v>
      </c>
      <c r="Y168" s="18" t="e">
        <f t="shared" si="111"/>
        <v>#DIV/0!</v>
      </c>
      <c r="Z168" s="18">
        <f t="shared" si="112"/>
        <v>4.3234853943794694E-3</v>
      </c>
      <c r="AA168" s="18">
        <f t="shared" si="113"/>
        <v>0</v>
      </c>
      <c r="AB168" s="19">
        <f t="shared" si="114"/>
        <v>0</v>
      </c>
    </row>
    <row r="169" spans="1:28" ht="6" customHeight="1"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</row>
    <row r="170" spans="1:28">
      <c r="A170" s="9"/>
      <c r="B170" s="231" t="s">
        <v>225</v>
      </c>
      <c r="C170" s="231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  <c r="O170" s="231"/>
      <c r="P170" s="231"/>
      <c r="Q170" s="231"/>
      <c r="R170" s="231"/>
      <c r="S170" s="231"/>
      <c r="T170" s="231"/>
      <c r="U170" s="231"/>
      <c r="V170" s="231"/>
      <c r="W170" s="231"/>
      <c r="X170" s="231"/>
      <c r="Y170" s="231"/>
      <c r="Z170" s="231"/>
      <c r="AA170" s="231"/>
      <c r="AB170" s="231"/>
    </row>
    <row r="171" spans="1:28">
      <c r="A171" s="176">
        <v>151</v>
      </c>
      <c r="B171" s="180" t="s">
        <v>226</v>
      </c>
      <c r="C171" s="10" t="s">
        <v>227</v>
      </c>
      <c r="D171" s="11" t="s">
        <v>23</v>
      </c>
      <c r="E171" s="77">
        <v>2728268953.5706782</v>
      </c>
      <c r="F171" s="22">
        <f>(E171/$E$177)</f>
        <v>5.2407879616543588E-3</v>
      </c>
      <c r="G171" s="11" t="s">
        <v>23</v>
      </c>
      <c r="H171" s="171">
        <v>128.57063871680859</v>
      </c>
      <c r="I171" s="11" t="s">
        <v>23</v>
      </c>
      <c r="J171" s="171">
        <v>128.57063871680859</v>
      </c>
      <c r="K171" s="163">
        <v>8</v>
      </c>
      <c r="L171" s="158">
        <v>1.5800000000000002E-2</v>
      </c>
      <c r="M171" s="158">
        <v>0.22299382096243892</v>
      </c>
      <c r="N171" s="11" t="s">
        <v>23</v>
      </c>
      <c r="O171" s="77">
        <v>2771375603.0370951</v>
      </c>
      <c r="P171" s="22">
        <f>(O171/$O$177)</f>
        <v>5.3211411522116918E-3</v>
      </c>
      <c r="Q171" s="11" t="s">
        <v>23</v>
      </c>
      <c r="R171" s="57">
        <v>130.60205480853418</v>
      </c>
      <c r="S171" s="11" t="s">
        <v>23</v>
      </c>
      <c r="T171" s="57">
        <v>130.60205480853418</v>
      </c>
      <c r="U171" s="23">
        <v>8</v>
      </c>
      <c r="V171" s="24">
        <v>1.5800000000000002E-2</v>
      </c>
      <c r="W171" s="24">
        <v>0.24231712333364563</v>
      </c>
      <c r="X171" s="18">
        <f t="shared" ref="X171:X177" si="134">((O171-E171)/E171)</f>
        <v>1.5800000000000043E-2</v>
      </c>
      <c r="Y171" s="18">
        <f>((T171-J171)/J171)</f>
        <v>1.5800000000000102E-2</v>
      </c>
      <c r="Z171" s="18">
        <f>((U171-K171)/K171)</f>
        <v>0</v>
      </c>
      <c r="AA171" s="18">
        <f>V171-L171</f>
        <v>0</v>
      </c>
      <c r="AB171" s="19">
        <f>W171-M171</f>
        <v>1.9323302371206719E-2</v>
      </c>
    </row>
    <row r="172" spans="1:28">
      <c r="A172" s="176">
        <v>152</v>
      </c>
      <c r="B172" s="180" t="s">
        <v>228</v>
      </c>
      <c r="C172" s="10" t="s">
        <v>27</v>
      </c>
      <c r="D172" s="11" t="s">
        <v>23</v>
      </c>
      <c r="E172" s="77">
        <v>260485411061.76001</v>
      </c>
      <c r="F172" s="22">
        <v>0</v>
      </c>
      <c r="G172" s="11" t="s">
        <v>23</v>
      </c>
      <c r="H172" s="171">
        <v>109.32098499999999</v>
      </c>
      <c r="I172" s="11" t="s">
        <v>23</v>
      </c>
      <c r="J172" s="171">
        <v>109.32098499999999</v>
      </c>
      <c r="K172" s="163">
        <v>45</v>
      </c>
      <c r="L172" s="158">
        <v>4.1099999999999998E-2</v>
      </c>
      <c r="M172" s="158">
        <v>0.10349999999999999</v>
      </c>
      <c r="N172" s="11" t="s">
        <v>23</v>
      </c>
      <c r="O172" s="77">
        <v>260673905272.23999</v>
      </c>
      <c r="P172" s="22">
        <f t="shared" ref="P172:P176" si="135">(O172/$O$177)</f>
        <v>0.50050330353336892</v>
      </c>
      <c r="Q172" s="11" t="s">
        <v>23</v>
      </c>
      <c r="R172" s="57">
        <v>109.396385</v>
      </c>
      <c r="S172" s="11" t="s">
        <v>23</v>
      </c>
      <c r="T172" s="57">
        <v>109.396385</v>
      </c>
      <c r="U172" s="23">
        <v>45</v>
      </c>
      <c r="V172" s="47">
        <v>3.5999999999999997E-2</v>
      </c>
      <c r="W172" s="47">
        <v>0.10199999999999999</v>
      </c>
      <c r="X172" s="18">
        <f t="shared" ref="X172" si="136">((O172-E172)/E172)</f>
        <v>7.2362674635659068E-4</v>
      </c>
      <c r="Y172" s="18">
        <f t="shared" ref="Y172" si="137">((T172-J172)/J172)</f>
        <v>6.8971204384960416E-4</v>
      </c>
      <c r="Z172" s="18">
        <f t="shared" ref="Z172" si="138">((U172-K172)/K172)</f>
        <v>0</v>
      </c>
      <c r="AA172" s="18">
        <f t="shared" ref="AA172" si="139">V172-L172</f>
        <v>-5.1000000000000004E-3</v>
      </c>
      <c r="AB172" s="19">
        <f t="shared" ref="AB172" si="140">W172-M172</f>
        <v>-1.5000000000000013E-3</v>
      </c>
    </row>
    <row r="173" spans="1:28">
      <c r="A173" s="176">
        <v>153</v>
      </c>
      <c r="B173" s="180" t="s">
        <v>229</v>
      </c>
      <c r="C173" s="10" t="s">
        <v>53</v>
      </c>
      <c r="D173" s="11" t="s">
        <v>23</v>
      </c>
      <c r="E173" s="69">
        <v>187215600086</v>
      </c>
      <c r="F173" s="22">
        <f>(E173/$E$177)</f>
        <v>0.35962629779607902</v>
      </c>
      <c r="G173" s="11" t="s">
        <v>23</v>
      </c>
      <c r="H173" s="171">
        <v>113</v>
      </c>
      <c r="I173" s="11" t="s">
        <v>23</v>
      </c>
      <c r="J173" s="171">
        <v>113</v>
      </c>
      <c r="K173" s="163">
        <v>2249</v>
      </c>
      <c r="L173" s="158">
        <v>0</v>
      </c>
      <c r="M173" s="158">
        <v>7.0999999999999994E-2</v>
      </c>
      <c r="N173" s="11" t="s">
        <v>23</v>
      </c>
      <c r="O173" s="30">
        <v>187215600086</v>
      </c>
      <c r="P173" s="22">
        <f t="shared" si="135"/>
        <v>0.35946070711667699</v>
      </c>
      <c r="Q173" s="11" t="s">
        <v>23</v>
      </c>
      <c r="R173" s="57">
        <v>113</v>
      </c>
      <c r="S173" s="11" t="s">
        <v>23</v>
      </c>
      <c r="T173" s="57">
        <v>113</v>
      </c>
      <c r="U173" s="23">
        <v>2249</v>
      </c>
      <c r="V173" s="24">
        <v>0</v>
      </c>
      <c r="W173" s="24">
        <v>7.0999999999999994E-2</v>
      </c>
      <c r="X173" s="18">
        <f t="shared" si="134"/>
        <v>0</v>
      </c>
      <c r="Y173" s="18">
        <f t="shared" ref="Y173:Z177" si="141">((T173-J173)/J173)</f>
        <v>0</v>
      </c>
      <c r="Z173" s="18">
        <f t="shared" si="141"/>
        <v>0</v>
      </c>
      <c r="AA173" s="18">
        <f t="shared" ref="AA173:AB177" si="142">V173-L173</f>
        <v>0</v>
      </c>
      <c r="AB173" s="19">
        <f t="shared" si="142"/>
        <v>0</v>
      </c>
    </row>
    <row r="174" spans="1:28" ht="15.75" customHeight="1">
      <c r="A174" s="176">
        <v>154</v>
      </c>
      <c r="B174" s="180" t="s">
        <v>230</v>
      </c>
      <c r="C174" s="10" t="s">
        <v>172</v>
      </c>
      <c r="D174" s="11" t="s">
        <v>23</v>
      </c>
      <c r="E174" s="69">
        <v>6255684003.6174431</v>
      </c>
      <c r="F174" s="22">
        <f>(E174/$E$177)</f>
        <v>1.2016672100880806E-2</v>
      </c>
      <c r="G174" s="11" t="s">
        <v>23</v>
      </c>
      <c r="H174" s="171">
        <v>341.08</v>
      </c>
      <c r="I174" s="11" t="s">
        <v>23</v>
      </c>
      <c r="J174" s="171">
        <v>341.08</v>
      </c>
      <c r="K174" s="163">
        <v>5797</v>
      </c>
      <c r="L174" s="158">
        <v>6.3466701938141135E-2</v>
      </c>
      <c r="M174" s="158">
        <v>1.654884233416886E-2</v>
      </c>
      <c r="N174" s="11" t="s">
        <v>23</v>
      </c>
      <c r="O174" s="30">
        <v>6247777455.6919088</v>
      </c>
      <c r="P174" s="22">
        <f t="shared" si="135"/>
        <v>1.199595814183751E-2</v>
      </c>
      <c r="Q174" s="11" t="s">
        <v>23</v>
      </c>
      <c r="R174" s="171">
        <v>418.75</v>
      </c>
      <c r="S174" s="11" t="s">
        <v>23</v>
      </c>
      <c r="T174" s="171">
        <v>418.75</v>
      </c>
      <c r="U174" s="23">
        <v>5797</v>
      </c>
      <c r="V174" s="24">
        <v>6.3466701938141135E-2</v>
      </c>
      <c r="W174" s="24">
        <v>1.5798479905252155E-2</v>
      </c>
      <c r="X174" s="18">
        <f t="shared" si="134"/>
        <v>-1.2638982277497022E-3</v>
      </c>
      <c r="Y174" s="18">
        <f t="shared" si="141"/>
        <v>0.22771783745748803</v>
      </c>
      <c r="Z174" s="18">
        <f t="shared" si="141"/>
        <v>0</v>
      </c>
      <c r="AA174" s="18">
        <f t="shared" si="142"/>
        <v>0</v>
      </c>
      <c r="AB174" s="19">
        <f t="shared" si="142"/>
        <v>-7.5036242891670518E-4</v>
      </c>
    </row>
    <row r="175" spans="1:28">
      <c r="A175" s="176">
        <v>155</v>
      </c>
      <c r="B175" s="180" t="s">
        <v>231</v>
      </c>
      <c r="C175" s="10" t="s">
        <v>172</v>
      </c>
      <c r="D175" s="11" t="s">
        <v>23</v>
      </c>
      <c r="E175" s="69">
        <v>27695179082.709999</v>
      </c>
      <c r="F175" s="22">
        <f>(E175/$E$177)</f>
        <v>5.3200239273539084E-2</v>
      </c>
      <c r="G175" s="11" t="s">
        <v>23</v>
      </c>
      <c r="H175" s="171">
        <v>152.77000000000001</v>
      </c>
      <c r="I175" s="11" t="s">
        <v>23</v>
      </c>
      <c r="J175" s="171">
        <v>152.77000000000001</v>
      </c>
      <c r="K175" s="163">
        <v>8766</v>
      </c>
      <c r="L175" s="158">
        <v>3.1872857860157359E-2</v>
      </c>
      <c r="M175" s="158">
        <v>5.1255063571352691E-2</v>
      </c>
      <c r="N175" s="11" t="s">
        <v>23</v>
      </c>
      <c r="O175" s="30">
        <v>27711299059.41</v>
      </c>
      <c r="P175" s="22">
        <f t="shared" si="135"/>
        <v>5.3206694049221591E-2</v>
      </c>
      <c r="Q175" s="11" t="s">
        <v>23</v>
      </c>
      <c r="R175" s="171">
        <v>70</v>
      </c>
      <c r="S175" s="11" t="s">
        <v>23</v>
      </c>
      <c r="T175" s="171">
        <v>70</v>
      </c>
      <c r="U175" s="23">
        <v>8766</v>
      </c>
      <c r="V175" s="24">
        <v>3.1872857860157359E-2</v>
      </c>
      <c r="W175" s="24">
        <v>5.0991632109101265E-2</v>
      </c>
      <c r="X175" s="18">
        <f t="shared" si="134"/>
        <v>5.8204991749139499E-4</v>
      </c>
      <c r="Y175" s="18">
        <f t="shared" si="141"/>
        <v>-0.5417948550108006</v>
      </c>
      <c r="Z175" s="18">
        <f t="shared" si="141"/>
        <v>0</v>
      </c>
      <c r="AA175" s="18">
        <f t="shared" si="142"/>
        <v>0</v>
      </c>
      <c r="AB175" s="19">
        <f t="shared" si="142"/>
        <v>-2.6343146225142611E-4</v>
      </c>
    </row>
    <row r="176" spans="1:28">
      <c r="A176" s="176">
        <v>156</v>
      </c>
      <c r="B176" s="180" t="s">
        <v>232</v>
      </c>
      <c r="C176" s="10" t="s">
        <v>172</v>
      </c>
      <c r="D176" s="11" t="s">
        <v>23</v>
      </c>
      <c r="E176" s="69">
        <v>36203588406.29203</v>
      </c>
      <c r="F176" s="22">
        <f>(E176/$E$177)</f>
        <v>6.9544217786910112E-2</v>
      </c>
      <c r="G176" s="11" t="s">
        <v>23</v>
      </c>
      <c r="H176" s="171">
        <v>21.15</v>
      </c>
      <c r="I176" s="11" t="s">
        <v>23</v>
      </c>
      <c r="J176" s="171">
        <v>21.15</v>
      </c>
      <c r="K176" s="163">
        <v>220273</v>
      </c>
      <c r="L176" s="158">
        <v>0</v>
      </c>
      <c r="M176" s="158">
        <v>0</v>
      </c>
      <c r="N176" s="11" t="s">
        <v>23</v>
      </c>
      <c r="O176" s="30">
        <v>36203588406.29203</v>
      </c>
      <c r="P176" s="22">
        <f t="shared" si="135"/>
        <v>6.9512196006683277E-2</v>
      </c>
      <c r="Q176" s="11" t="s">
        <v>23</v>
      </c>
      <c r="R176" s="57">
        <v>17.5</v>
      </c>
      <c r="S176" s="11" t="s">
        <v>23</v>
      </c>
      <c r="T176" s="57">
        <v>17.5</v>
      </c>
      <c r="U176" s="23">
        <v>220273</v>
      </c>
      <c r="V176" s="24">
        <v>0</v>
      </c>
      <c r="W176" s="24">
        <v>0</v>
      </c>
      <c r="X176" s="18">
        <f t="shared" si="134"/>
        <v>0</v>
      </c>
      <c r="Y176" s="18">
        <f t="shared" si="141"/>
        <v>-0.17257683215130018</v>
      </c>
      <c r="Z176" s="18">
        <f t="shared" si="141"/>
        <v>0</v>
      </c>
      <c r="AA176" s="18">
        <f t="shared" si="142"/>
        <v>0</v>
      </c>
      <c r="AB176" s="19">
        <f t="shared" si="142"/>
        <v>0</v>
      </c>
    </row>
    <row r="177" spans="1:31">
      <c r="B177" s="78"/>
      <c r="C177" s="36" t="s">
        <v>63</v>
      </c>
      <c r="D177" s="37" t="s">
        <v>23</v>
      </c>
      <c r="E177" s="38">
        <f>SUM(E171:E176)</f>
        <v>520583731593.9502</v>
      </c>
      <c r="F177" s="39">
        <f>(E177/E272)</f>
        <v>5.2057237322313848E-2</v>
      </c>
      <c r="G177" s="11"/>
      <c r="H177" s="40"/>
      <c r="I177" s="40"/>
      <c r="J177" s="79"/>
      <c r="K177" s="42">
        <f>SUM(K171:K176)</f>
        <v>237138</v>
      </c>
      <c r="L177" s="80"/>
      <c r="M177" s="80"/>
      <c r="N177" s="11"/>
      <c r="O177" s="38">
        <f>SUM(O171:O176)</f>
        <v>520823545882.67102</v>
      </c>
      <c r="P177" s="39">
        <f>(O177/O272)</f>
        <v>5.1417983654393394E-2</v>
      </c>
      <c r="Q177" s="44"/>
      <c r="R177" s="40"/>
      <c r="S177" s="40"/>
      <c r="T177" s="79"/>
      <c r="U177" s="42">
        <f>SUM(U171:U176)</f>
        <v>237138</v>
      </c>
      <c r="V177" s="80"/>
      <c r="W177" s="80"/>
      <c r="X177" s="18">
        <f t="shared" si="134"/>
        <v>4.6066420090875562E-4</v>
      </c>
      <c r="Y177" s="18" t="e">
        <f t="shared" si="141"/>
        <v>#DIV/0!</v>
      </c>
      <c r="Z177" s="18">
        <f t="shared" si="141"/>
        <v>0</v>
      </c>
      <c r="AA177" s="18">
        <f t="shared" si="142"/>
        <v>0</v>
      </c>
      <c r="AB177" s="19">
        <f t="shared" si="142"/>
        <v>0</v>
      </c>
    </row>
    <row r="178" spans="1:31" ht="5.25" customHeight="1">
      <c r="B178" s="229"/>
      <c r="C178" s="229"/>
      <c r="D178" s="229"/>
      <c r="E178" s="229"/>
      <c r="F178" s="229"/>
      <c r="G178" s="229"/>
      <c r="H178" s="229"/>
      <c r="I178" s="229"/>
      <c r="J178" s="229"/>
      <c r="K178" s="229"/>
      <c r="L178" s="229"/>
      <c r="M178" s="229"/>
      <c r="N178" s="229"/>
      <c r="O178" s="229"/>
      <c r="P178" s="229"/>
      <c r="Q178" s="229"/>
      <c r="R178" s="229"/>
      <c r="S178" s="229"/>
      <c r="T178" s="229"/>
      <c r="U178" s="229"/>
      <c r="V178" s="229"/>
      <c r="W178" s="229"/>
      <c r="X178" s="229"/>
      <c r="Y178" s="229"/>
      <c r="Z178" s="229"/>
      <c r="AA178" s="229"/>
      <c r="AB178" s="229"/>
    </row>
    <row r="179" spans="1:31" ht="15" customHeight="1">
      <c r="A179" s="9"/>
      <c r="B179" s="231" t="s">
        <v>233</v>
      </c>
      <c r="C179" s="231"/>
      <c r="D179" s="231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  <c r="O179" s="231"/>
      <c r="P179" s="231"/>
      <c r="Q179" s="231"/>
      <c r="R179" s="231"/>
      <c r="S179" s="231"/>
      <c r="T179" s="231"/>
      <c r="U179" s="231"/>
      <c r="V179" s="231"/>
      <c r="W179" s="231"/>
      <c r="X179" s="231"/>
      <c r="Y179" s="231"/>
      <c r="Z179" s="231"/>
      <c r="AA179" s="231"/>
      <c r="AB179" s="231"/>
    </row>
    <row r="180" spans="1:31" ht="13.95" customHeight="1">
      <c r="A180" s="176">
        <v>157</v>
      </c>
      <c r="B180" s="180" t="s">
        <v>234</v>
      </c>
      <c r="C180" s="10" t="s">
        <v>66</v>
      </c>
      <c r="D180" s="11" t="s">
        <v>23</v>
      </c>
      <c r="E180" s="21">
        <v>963414986.00999999</v>
      </c>
      <c r="F180" s="22">
        <f t="shared" ref="F180:F208" si="143">(E180/$E$211)</f>
        <v>4.9850662853116873E-3</v>
      </c>
      <c r="G180" s="11" t="s">
        <v>23</v>
      </c>
      <c r="H180" s="175">
        <v>9.8603000000000005</v>
      </c>
      <c r="I180" s="11" t="s">
        <v>23</v>
      </c>
      <c r="J180" s="175">
        <v>10.0548</v>
      </c>
      <c r="K180" s="16">
        <v>12035</v>
      </c>
      <c r="L180" s="17">
        <v>7.4999999999999997E-3</v>
      </c>
      <c r="M180" s="17">
        <v>0.25729999999999997</v>
      </c>
      <c r="N180" s="11" t="s">
        <v>23</v>
      </c>
      <c r="O180" s="21">
        <v>950242083.38</v>
      </c>
      <c r="P180" s="54">
        <f t="shared" ref="P180:P208" si="144">(O180/$O$211)</f>
        <v>4.9038391274283076E-3</v>
      </c>
      <c r="Q180" s="11" t="s">
        <v>23</v>
      </c>
      <c r="R180" s="21">
        <v>9.8095999999999997</v>
      </c>
      <c r="S180" s="11" t="s">
        <v>23</v>
      </c>
      <c r="T180" s="21">
        <v>10.0036</v>
      </c>
      <c r="U180" s="16">
        <v>12035</v>
      </c>
      <c r="V180" s="17">
        <v>-5.1000000000000004E-3</v>
      </c>
      <c r="W180" s="17">
        <v>0.25090000000000001</v>
      </c>
      <c r="X180" s="18">
        <f>((O180-E180)/E180)</f>
        <v>-1.3673134444955857E-2</v>
      </c>
      <c r="Y180" s="18">
        <f t="shared" ref="Y180:Z184" si="145">((T180-J180)/J180)</f>
        <v>-5.0920953176591963E-3</v>
      </c>
      <c r="Z180" s="18">
        <f t="shared" si="145"/>
        <v>0</v>
      </c>
      <c r="AA180" s="18">
        <f t="shared" ref="AA180:AB184" si="146">V180-L180</f>
        <v>-1.26E-2</v>
      </c>
      <c r="AB180" s="19">
        <f t="shared" si="146"/>
        <v>-6.3999999999999613E-3</v>
      </c>
    </row>
    <row r="181" spans="1:31" ht="14.4" customHeight="1">
      <c r="A181" s="176">
        <v>158</v>
      </c>
      <c r="B181" s="180" t="s">
        <v>235</v>
      </c>
      <c r="C181" s="31" t="s">
        <v>236</v>
      </c>
      <c r="D181" s="11" t="s">
        <v>23</v>
      </c>
      <c r="E181" s="21">
        <v>3360376942.9724345</v>
      </c>
      <c r="F181" s="22">
        <f t="shared" si="143"/>
        <v>1.7387836028717078E-2</v>
      </c>
      <c r="G181" s="11" t="s">
        <v>23</v>
      </c>
      <c r="H181" s="175">
        <v>3296.7485264550301</v>
      </c>
      <c r="I181" s="11" t="s">
        <v>23</v>
      </c>
      <c r="J181" s="175">
        <v>3319.3140638983791</v>
      </c>
      <c r="K181" s="16">
        <v>281</v>
      </c>
      <c r="L181" s="17">
        <v>-1.8010329049455986E-4</v>
      </c>
      <c r="M181" s="17">
        <v>0.50064101791445714</v>
      </c>
      <c r="N181" s="11" t="s">
        <v>23</v>
      </c>
      <c r="O181" s="21">
        <v>3376668887.3834987</v>
      </c>
      <c r="P181" s="54">
        <f t="shared" si="144"/>
        <v>1.7425707932679762E-2</v>
      </c>
      <c r="Q181" s="11" t="s">
        <v>23</v>
      </c>
      <c r="R181" s="21">
        <v>3288.6105881558624</v>
      </c>
      <c r="S181" s="11" t="s">
        <v>23</v>
      </c>
      <c r="T181" s="21">
        <v>3310.7711455845979</v>
      </c>
      <c r="U181" s="14">
        <v>285</v>
      </c>
      <c r="V181" s="15">
        <v>-6.956914132063452E-3</v>
      </c>
      <c r="W181" s="15">
        <v>0.49684093037818933</v>
      </c>
      <c r="X181" s="18">
        <f>((O181-E181)/E181)</f>
        <v>4.8482490766803815E-3</v>
      </c>
      <c r="Y181" s="18">
        <f t="shared" si="145"/>
        <v>-2.5736999118872081E-3</v>
      </c>
      <c r="Z181" s="18">
        <f t="shared" si="145"/>
        <v>1.4234875444839857E-2</v>
      </c>
      <c r="AA181" s="18">
        <f t="shared" si="146"/>
        <v>-6.7768108415688921E-3</v>
      </c>
      <c r="AB181" s="19">
        <f t="shared" si="146"/>
        <v>-3.8000875362678155E-3</v>
      </c>
    </row>
    <row r="182" spans="1:31" ht="14.4" customHeight="1">
      <c r="A182" s="176">
        <v>159</v>
      </c>
      <c r="B182" s="180" t="s">
        <v>237</v>
      </c>
      <c r="C182" s="31" t="s">
        <v>238</v>
      </c>
      <c r="D182" s="11" t="s">
        <v>23</v>
      </c>
      <c r="E182" s="21">
        <v>281312674.64999998</v>
      </c>
      <c r="F182" s="22">
        <f t="shared" si="143"/>
        <v>1.455616064097652E-3</v>
      </c>
      <c r="G182" s="11" t="s">
        <v>23</v>
      </c>
      <c r="H182" s="175">
        <v>1001.5723</v>
      </c>
      <c r="I182" s="11" t="s">
        <v>23</v>
      </c>
      <c r="J182" s="175">
        <v>1016.9761999999999</v>
      </c>
      <c r="K182" s="16">
        <v>28</v>
      </c>
      <c r="L182" s="17">
        <v>5.8630000000000002E-3</v>
      </c>
      <c r="M182" s="17">
        <v>4.6123999999999998E-2</v>
      </c>
      <c r="N182" s="11" t="s">
        <v>23</v>
      </c>
      <c r="O182" s="21">
        <v>278688270.61000001</v>
      </c>
      <c r="P182" s="54">
        <f t="shared" si="144"/>
        <v>1.4382045056471455E-3</v>
      </c>
      <c r="Q182" s="11" t="s">
        <v>23</v>
      </c>
      <c r="R182" s="21">
        <v>992.91269999999997</v>
      </c>
      <c r="S182" s="11" t="s">
        <v>23</v>
      </c>
      <c r="T182" s="21">
        <v>1007.9623</v>
      </c>
      <c r="U182" s="14">
        <v>28</v>
      </c>
      <c r="V182" s="15">
        <v>-8.9239999999999996E-3</v>
      </c>
      <c r="W182" s="15">
        <v>2.2877000000000002E-2</v>
      </c>
      <c r="X182" s="18">
        <f>((O182-E182)/E182)</f>
        <v>-9.3291354300518436E-3</v>
      </c>
      <c r="Y182" s="18">
        <f>((T182-J182)/J182)</f>
        <v>-8.8634325955709893E-3</v>
      </c>
      <c r="Z182" s="18">
        <f>((U182-K182)/K182)</f>
        <v>0</v>
      </c>
      <c r="AA182" s="18">
        <f>V182-L182</f>
        <v>-1.4787E-2</v>
      </c>
      <c r="AB182" s="19">
        <f>W182-M182</f>
        <v>-2.3246999999999997E-2</v>
      </c>
    </row>
    <row r="183" spans="1:31" ht="14.4" customHeight="1">
      <c r="A183" s="176">
        <v>160</v>
      </c>
      <c r="B183" s="180" t="s">
        <v>239</v>
      </c>
      <c r="C183" s="10" t="s">
        <v>27</v>
      </c>
      <c r="D183" s="11" t="s">
        <v>23</v>
      </c>
      <c r="E183" s="21">
        <v>17905706498.439999</v>
      </c>
      <c r="F183" s="22">
        <f t="shared" si="143"/>
        <v>9.2650763249735368E-2</v>
      </c>
      <c r="G183" s="11" t="s">
        <v>23</v>
      </c>
      <c r="H183" s="175">
        <v>1454.5965000000001</v>
      </c>
      <c r="I183" s="11" t="s">
        <v>23</v>
      </c>
      <c r="J183" s="175">
        <v>1497.82428</v>
      </c>
      <c r="K183" s="16">
        <v>24480</v>
      </c>
      <c r="L183" s="17">
        <v>-9.98E-2</v>
      </c>
      <c r="M183" s="17">
        <v>0.47749999999999998</v>
      </c>
      <c r="N183" s="11" t="s">
        <v>23</v>
      </c>
      <c r="O183" s="21">
        <v>17884552543.419998</v>
      </c>
      <c r="P183" s="54">
        <f t="shared" si="144"/>
        <v>9.2295395113434681E-2</v>
      </c>
      <c r="Q183" s="11" t="s">
        <v>23</v>
      </c>
      <c r="R183" s="21">
        <v>1454.4963</v>
      </c>
      <c r="S183" s="11" t="s">
        <v>23</v>
      </c>
      <c r="T183" s="21">
        <v>1497.72108</v>
      </c>
      <c r="U183" s="16">
        <v>24497</v>
      </c>
      <c r="V183" s="17">
        <v>-3.5999999999999999E-3</v>
      </c>
      <c r="W183" s="17">
        <v>0.46610000000000001</v>
      </c>
      <c r="X183" s="18">
        <f t="shared" ref="X183:X208" si="147">((O183-E183)/E183)</f>
        <v>-1.181408565020512E-3</v>
      </c>
      <c r="Y183" s="18">
        <f t="shared" si="145"/>
        <v>-6.8899937982054392E-5</v>
      </c>
      <c r="Z183" s="18">
        <f t="shared" si="145"/>
        <v>6.9444444444444447E-4</v>
      </c>
      <c r="AA183" s="18">
        <f t="shared" si="146"/>
        <v>9.6199999999999994E-2</v>
      </c>
      <c r="AB183" s="19">
        <f t="shared" si="146"/>
        <v>-1.1399999999999966E-2</v>
      </c>
    </row>
    <row r="184" spans="1:31" ht="13.2" customHeight="1">
      <c r="A184" s="176">
        <v>161</v>
      </c>
      <c r="B184" s="180" t="s">
        <v>240</v>
      </c>
      <c r="C184" s="10" t="s">
        <v>147</v>
      </c>
      <c r="D184" s="11" t="s">
        <v>23</v>
      </c>
      <c r="E184" s="69">
        <v>3922112965.8899999</v>
      </c>
      <c r="F184" s="22">
        <f t="shared" si="143"/>
        <v>2.0294466452527363E-2</v>
      </c>
      <c r="G184" s="11" t="s">
        <v>23</v>
      </c>
      <c r="H184" s="175">
        <v>9.0541999999999998</v>
      </c>
      <c r="I184" s="11" t="s">
        <v>23</v>
      </c>
      <c r="J184" s="175">
        <v>9.2730999999999995</v>
      </c>
      <c r="K184" s="163">
        <v>2741</v>
      </c>
      <c r="L184" s="158">
        <v>-1.0200000000000001E-2</v>
      </c>
      <c r="M184" s="158">
        <v>0.50919999999999999</v>
      </c>
      <c r="N184" s="11" t="s">
        <v>23</v>
      </c>
      <c r="O184" s="30">
        <v>3948707325.0832014</v>
      </c>
      <c r="P184" s="54">
        <f t="shared" si="144"/>
        <v>2.0377781432946929E-2</v>
      </c>
      <c r="Q184" s="11" t="s">
        <v>23</v>
      </c>
      <c r="R184" s="21">
        <v>9.1171000000000006</v>
      </c>
      <c r="S184" s="11" t="s">
        <v>23</v>
      </c>
      <c r="T184" s="21">
        <v>9.3343000000000007</v>
      </c>
      <c r="U184" s="23">
        <v>2741</v>
      </c>
      <c r="V184" s="24">
        <v>0.34410000000000002</v>
      </c>
      <c r="W184" s="158">
        <v>0.51919999999999999</v>
      </c>
      <c r="X184" s="18">
        <f t="shared" si="147"/>
        <v>6.7806204014235448E-3</v>
      </c>
      <c r="Y184" s="18">
        <f t="shared" si="145"/>
        <v>6.599734716545843E-3</v>
      </c>
      <c r="Z184" s="18">
        <f t="shared" si="145"/>
        <v>0</v>
      </c>
      <c r="AA184" s="18">
        <f t="shared" si="146"/>
        <v>0.3543</v>
      </c>
      <c r="AB184" s="19">
        <f t="shared" si="146"/>
        <v>1.0000000000000009E-2</v>
      </c>
      <c r="AC184" s="236"/>
      <c r="AD184" s="28"/>
      <c r="AE184" s="28"/>
    </row>
    <row r="185" spans="1:31" ht="15.6" customHeight="1">
      <c r="A185" s="176">
        <v>162</v>
      </c>
      <c r="B185" s="180" t="s">
        <v>241</v>
      </c>
      <c r="C185" s="10" t="s">
        <v>31</v>
      </c>
      <c r="D185" s="11" t="s">
        <v>23</v>
      </c>
      <c r="E185" s="69">
        <v>5002591920.4099998</v>
      </c>
      <c r="F185" s="22">
        <f t="shared" si="143"/>
        <v>2.5885265107708926E-2</v>
      </c>
      <c r="G185" s="11" t="s">
        <v>23</v>
      </c>
      <c r="H185" s="175">
        <v>1.7857000000000001</v>
      </c>
      <c r="I185" s="11" t="s">
        <v>23</v>
      </c>
      <c r="J185" s="175">
        <v>1.7988</v>
      </c>
      <c r="K185" s="163">
        <v>1153</v>
      </c>
      <c r="L185" s="158">
        <v>-3.3999999999999998E-3</v>
      </c>
      <c r="M185" s="158">
        <v>0.4733</v>
      </c>
      <c r="N185" s="11" t="s">
        <v>23</v>
      </c>
      <c r="O185" s="69">
        <v>5207507979.5100002</v>
      </c>
      <c r="P185" s="54">
        <f t="shared" si="144"/>
        <v>2.6873974361861806E-2</v>
      </c>
      <c r="Q185" s="11" t="s">
        <v>23</v>
      </c>
      <c r="R185" s="21">
        <v>1.7887</v>
      </c>
      <c r="S185" s="11" t="s">
        <v>23</v>
      </c>
      <c r="T185" s="21">
        <v>1.8012999999999999</v>
      </c>
      <c r="U185" s="23">
        <v>1184</v>
      </c>
      <c r="V185" s="47">
        <v>1.5E-3</v>
      </c>
      <c r="W185" s="158">
        <v>0.47549999999999998</v>
      </c>
      <c r="X185" s="18">
        <f t="shared" ref="X185" si="148">((O185-E185)/E185)</f>
        <v>4.0961977782750264E-2</v>
      </c>
      <c r="Y185" s="18">
        <f t="shared" ref="Y185" si="149">((T185-J185)/J185)</f>
        <v>1.389815432510533E-3</v>
      </c>
      <c r="Z185" s="18">
        <f t="shared" ref="Z185" si="150">((U185-K185)/K185)</f>
        <v>2.6886383347788378E-2</v>
      </c>
      <c r="AA185" s="18">
        <f t="shared" ref="AA185" si="151">V185-L185</f>
        <v>4.8999999999999998E-3</v>
      </c>
      <c r="AB185" s="19">
        <f t="shared" ref="AB185" si="152">W185-M185</f>
        <v>2.1999999999999797E-3</v>
      </c>
    </row>
    <row r="186" spans="1:31" ht="14.4" customHeight="1">
      <c r="A186" s="176">
        <v>163</v>
      </c>
      <c r="B186" s="180" t="s">
        <v>242</v>
      </c>
      <c r="C186" s="10" t="s">
        <v>81</v>
      </c>
      <c r="D186" s="11" t="s">
        <v>23</v>
      </c>
      <c r="E186" s="21">
        <v>10641495606.139437</v>
      </c>
      <c r="F186" s="22">
        <f t="shared" si="143"/>
        <v>5.5063043176398679E-2</v>
      </c>
      <c r="G186" s="11" t="s">
        <v>23</v>
      </c>
      <c r="H186" s="175">
        <v>14503.00575043497</v>
      </c>
      <c r="I186" s="11" t="s">
        <v>23</v>
      </c>
      <c r="J186" s="175">
        <v>14608.912151417164</v>
      </c>
      <c r="K186" s="163">
        <v>1689</v>
      </c>
      <c r="L186" s="158">
        <v>-0.33019645953382765</v>
      </c>
      <c r="M186" s="158">
        <v>0.37712538178962235</v>
      </c>
      <c r="N186" s="11" t="s">
        <v>23</v>
      </c>
      <c r="O186" s="21">
        <v>10597063572.1441</v>
      </c>
      <c r="P186" s="54">
        <f t="shared" si="144"/>
        <v>5.4687427435419322E-2</v>
      </c>
      <c r="Q186" s="11" t="s">
        <v>23</v>
      </c>
      <c r="R186" s="21">
        <v>14463.1932140072</v>
      </c>
      <c r="S186" s="11" t="s">
        <v>23</v>
      </c>
      <c r="T186" s="21">
        <v>14568.1733554066</v>
      </c>
      <c r="U186" s="23">
        <v>1690</v>
      </c>
      <c r="V186" s="24">
        <v>-0.14313856280348736</v>
      </c>
      <c r="W186" s="24">
        <v>0.36381106934991558</v>
      </c>
      <c r="X186" s="18">
        <f t="shared" si="147"/>
        <v>-4.1753561378818031E-3</v>
      </c>
      <c r="Y186" s="18">
        <f t="shared" ref="Y186:Y198" si="153">((T186-J186)/J186)</f>
        <v>-2.7886262569258033E-3</v>
      </c>
      <c r="Z186" s="18">
        <f t="shared" ref="Z186:Z198" si="154">((U186-K186)/K186)</f>
        <v>5.9206631142687976E-4</v>
      </c>
      <c r="AA186" s="18">
        <f t="shared" ref="AA186:AA198" si="155">V186-L186</f>
        <v>0.18705789673034029</v>
      </c>
      <c r="AB186" s="19">
        <f t="shared" ref="AB186:AB198" si="156">W186-M186</f>
        <v>-1.3314312439706766E-2</v>
      </c>
    </row>
    <row r="187" spans="1:31" ht="15" customHeight="1">
      <c r="A187" s="176">
        <v>164</v>
      </c>
      <c r="B187" s="180" t="s">
        <v>243</v>
      </c>
      <c r="C187" s="10" t="s">
        <v>83</v>
      </c>
      <c r="D187" s="11" t="s">
        <v>23</v>
      </c>
      <c r="E187" s="21">
        <v>3789219750.04</v>
      </c>
      <c r="F187" s="22">
        <f t="shared" si="143"/>
        <v>1.9606827688857971E-2</v>
      </c>
      <c r="G187" s="11" t="s">
        <v>23</v>
      </c>
      <c r="H187" s="175">
        <v>307.37</v>
      </c>
      <c r="I187" s="11" t="s">
        <v>23</v>
      </c>
      <c r="J187" s="175">
        <v>309.52999999999997</v>
      </c>
      <c r="K187" s="163">
        <v>508</v>
      </c>
      <c r="L187" s="158">
        <v>-7.3000000000000001E-3</v>
      </c>
      <c r="M187" s="158">
        <v>0.372</v>
      </c>
      <c r="N187" s="11" t="s">
        <v>23</v>
      </c>
      <c r="O187" s="21">
        <v>3798919192.5700002</v>
      </c>
      <c r="P187" s="54">
        <f t="shared" si="144"/>
        <v>1.9604781670160259E-2</v>
      </c>
      <c r="Q187" s="11" t="s">
        <v>23</v>
      </c>
      <c r="R187" s="21">
        <v>306.62</v>
      </c>
      <c r="S187" s="11" t="s">
        <v>23</v>
      </c>
      <c r="T187" s="21">
        <v>308.75</v>
      </c>
      <c r="U187" s="23">
        <v>508</v>
      </c>
      <c r="V187" s="47">
        <v>-2.5000000000000001E-3</v>
      </c>
      <c r="W187" s="47">
        <v>0.36870000000000003</v>
      </c>
      <c r="X187" s="18">
        <f t="shared" si="147"/>
        <v>2.5597466417453937E-3</v>
      </c>
      <c r="Y187" s="18">
        <f t="shared" si="153"/>
        <v>-2.519949601007892E-3</v>
      </c>
      <c r="Z187" s="18">
        <f t="shared" si="154"/>
        <v>0</v>
      </c>
      <c r="AA187" s="18">
        <f t="shared" si="155"/>
        <v>4.8000000000000004E-3</v>
      </c>
      <c r="AB187" s="19">
        <f t="shared" si="156"/>
        <v>-3.2999999999999696E-3</v>
      </c>
    </row>
    <row r="188" spans="1:31" ht="14.4" customHeight="1">
      <c r="A188" s="176">
        <v>165</v>
      </c>
      <c r="B188" s="180" t="s">
        <v>244</v>
      </c>
      <c r="C188" s="10" t="s">
        <v>245</v>
      </c>
      <c r="D188" s="11" t="s">
        <v>23</v>
      </c>
      <c r="E188" s="21">
        <v>6816669786.04</v>
      </c>
      <c r="F188" s="22">
        <f t="shared" si="143"/>
        <v>3.5271976481522277E-2</v>
      </c>
      <c r="G188" s="11" t="s">
        <v>23</v>
      </c>
      <c r="H188" s="175">
        <v>2.7778999999999998</v>
      </c>
      <c r="I188" s="11" t="s">
        <v>23</v>
      </c>
      <c r="J188" s="175">
        <v>2.8296000000000001</v>
      </c>
      <c r="K188" s="163">
        <v>7463</v>
      </c>
      <c r="L188" s="158">
        <v>-1.5243362047573483E-2</v>
      </c>
      <c r="M188" s="158">
        <v>0.40653391705502995</v>
      </c>
      <c r="N188" s="11" t="s">
        <v>23</v>
      </c>
      <c r="O188" s="21">
        <v>6771350750.1999998</v>
      </c>
      <c r="P188" s="54">
        <f t="shared" si="144"/>
        <v>3.4944374002317174E-2</v>
      </c>
      <c r="Q188" s="11" t="s">
        <v>23</v>
      </c>
      <c r="R188" s="21">
        <v>2.7742</v>
      </c>
      <c r="S188" s="11" t="s">
        <v>23</v>
      </c>
      <c r="T188" s="21">
        <v>2.8258000000000001</v>
      </c>
      <c r="U188" s="23">
        <v>7523</v>
      </c>
      <c r="V188" s="47">
        <v>-1.3319413945785952E-3</v>
      </c>
      <c r="W188" s="47">
        <v>0.40479216683142694</v>
      </c>
      <c r="X188" s="18">
        <f t="shared" si="147"/>
        <v>-6.6482662740697737E-3</v>
      </c>
      <c r="Y188" s="18">
        <f t="shared" si="153"/>
        <v>-1.342945999434558E-3</v>
      </c>
      <c r="Z188" s="18">
        <f t="shared" si="154"/>
        <v>8.0396623341819646E-3</v>
      </c>
      <c r="AA188" s="18">
        <f t="shared" si="155"/>
        <v>1.3911420652994888E-2</v>
      </c>
      <c r="AB188" s="19">
        <f t="shared" si="156"/>
        <v>-1.7417502236030113E-3</v>
      </c>
    </row>
    <row r="189" spans="1:31" ht="15.6" customHeight="1">
      <c r="A189" s="176">
        <v>166</v>
      </c>
      <c r="B189" s="180" t="s">
        <v>246</v>
      </c>
      <c r="C189" s="10" t="s">
        <v>35</v>
      </c>
      <c r="D189" s="11" t="s">
        <v>23</v>
      </c>
      <c r="E189" s="46">
        <v>1950289185.27</v>
      </c>
      <c r="F189" s="22">
        <f t="shared" si="143"/>
        <v>1.0091519236546899E-2</v>
      </c>
      <c r="G189" s="11" t="s">
        <v>23</v>
      </c>
      <c r="H189" s="175">
        <v>287.64879999999999</v>
      </c>
      <c r="I189" s="11" t="s">
        <v>23</v>
      </c>
      <c r="J189" s="175">
        <v>288.8605</v>
      </c>
      <c r="K189" s="163">
        <v>320</v>
      </c>
      <c r="L189" s="158">
        <v>1.5E-5</v>
      </c>
      <c r="M189" s="158">
        <v>0.3629</v>
      </c>
      <c r="N189" s="11" t="s">
        <v>23</v>
      </c>
      <c r="O189" s="46">
        <v>2001223395.0999999</v>
      </c>
      <c r="P189" s="54">
        <f t="shared" si="144"/>
        <v>1.032755521909655E-2</v>
      </c>
      <c r="Q189" s="11" t="s">
        <v>23</v>
      </c>
      <c r="R189" s="21">
        <v>287.66930000000002</v>
      </c>
      <c r="S189" s="11" t="s">
        <v>23</v>
      </c>
      <c r="T189" s="21">
        <v>288.84449999999998</v>
      </c>
      <c r="U189" s="23">
        <v>335</v>
      </c>
      <c r="V189" s="47">
        <v>-9.0000000000000006E-5</v>
      </c>
      <c r="W189" s="47">
        <v>0.36299999999999999</v>
      </c>
      <c r="X189" s="18">
        <f t="shared" si="147"/>
        <v>2.6116234563926241E-2</v>
      </c>
      <c r="Y189" s="18">
        <f t="shared" si="153"/>
        <v>-5.5390058523126405E-5</v>
      </c>
      <c r="Z189" s="18">
        <f t="shared" si="154"/>
        <v>4.6875E-2</v>
      </c>
      <c r="AA189" s="18">
        <f t="shared" si="155"/>
        <v>-1.05E-4</v>
      </c>
      <c r="AB189" s="19">
        <f t="shared" si="156"/>
        <v>9.9999999999988987E-5</v>
      </c>
    </row>
    <row r="190" spans="1:31" ht="13.95" customHeight="1">
      <c r="A190" s="176">
        <v>167</v>
      </c>
      <c r="B190" s="180" t="s">
        <v>247</v>
      </c>
      <c r="C190" s="10" t="s">
        <v>88</v>
      </c>
      <c r="D190" s="11" t="s">
        <v>23</v>
      </c>
      <c r="E190" s="46">
        <v>2439342099.0100002</v>
      </c>
      <c r="F190" s="22">
        <f t="shared" si="143"/>
        <v>1.2622060309107518E-2</v>
      </c>
      <c r="G190" s="11" t="s">
        <v>23</v>
      </c>
      <c r="H190" s="175">
        <v>214.21</v>
      </c>
      <c r="I190" s="11" t="s">
        <v>23</v>
      </c>
      <c r="J190" s="175">
        <v>215.77</v>
      </c>
      <c r="K190" s="163">
        <v>185</v>
      </c>
      <c r="L190" s="158">
        <v>-3.2000000000000002E-3</v>
      </c>
      <c r="M190" s="158">
        <v>0.29070000000000001</v>
      </c>
      <c r="N190" s="11" t="s">
        <v>23</v>
      </c>
      <c r="O190" s="46">
        <v>2439342099.0100002</v>
      </c>
      <c r="P190" s="54">
        <f t="shared" si="144"/>
        <v>1.258851974620945E-2</v>
      </c>
      <c r="Q190" s="11" t="s">
        <v>23</v>
      </c>
      <c r="R190" s="21">
        <v>214.21</v>
      </c>
      <c r="S190" s="11" t="s">
        <v>23</v>
      </c>
      <c r="T190" s="21">
        <v>215.77</v>
      </c>
      <c r="U190" s="23">
        <v>185</v>
      </c>
      <c r="V190" s="47">
        <v>-3.2000000000000002E-3</v>
      </c>
      <c r="W190" s="47">
        <v>0.29070000000000001</v>
      </c>
      <c r="X190" s="18">
        <f t="shared" si="147"/>
        <v>0</v>
      </c>
      <c r="Y190" s="18">
        <f t="shared" si="153"/>
        <v>0</v>
      </c>
      <c r="Z190" s="18">
        <f t="shared" si="154"/>
        <v>0</v>
      </c>
      <c r="AA190" s="18">
        <f t="shared" si="155"/>
        <v>0</v>
      </c>
      <c r="AB190" s="19">
        <f t="shared" si="156"/>
        <v>0</v>
      </c>
    </row>
    <row r="191" spans="1:31" ht="15.75" customHeight="1">
      <c r="A191" s="176">
        <v>168</v>
      </c>
      <c r="B191" s="180" t="s">
        <v>248</v>
      </c>
      <c r="C191" s="10" t="s">
        <v>91</v>
      </c>
      <c r="D191" s="11" t="s">
        <v>23</v>
      </c>
      <c r="E191" s="69">
        <v>929258031.08000004</v>
      </c>
      <c r="F191" s="22">
        <f t="shared" si="143"/>
        <v>4.8083255381746208E-3</v>
      </c>
      <c r="G191" s="11" t="s">
        <v>23</v>
      </c>
      <c r="H191" s="175">
        <v>2.2578</v>
      </c>
      <c r="I191" s="11" t="s">
        <v>23</v>
      </c>
      <c r="J191" s="175">
        <v>2.28355</v>
      </c>
      <c r="K191" s="163">
        <v>214</v>
      </c>
      <c r="L191" s="158">
        <v>7.4520000000000003E-3</v>
      </c>
      <c r="M191" s="158">
        <v>0.4335</v>
      </c>
      <c r="N191" s="11" t="s">
        <v>23</v>
      </c>
      <c r="O191" s="30">
        <v>917944299.53999996</v>
      </c>
      <c r="P191" s="54">
        <f t="shared" si="144"/>
        <v>4.7371625100757625E-3</v>
      </c>
      <c r="Q191" s="11" t="s">
        <v>23</v>
      </c>
      <c r="R191" s="21">
        <v>2.2439</v>
      </c>
      <c r="S191" s="11" t="s">
        <v>23</v>
      </c>
      <c r="T191" s="21">
        <v>2.2694000000000001</v>
      </c>
      <c r="U191" s="23">
        <v>215</v>
      </c>
      <c r="V191" s="24">
        <v>-6.5079999999999999E-3</v>
      </c>
      <c r="W191" s="24">
        <v>0.42849999999999999</v>
      </c>
      <c r="X191" s="18">
        <f t="shared" si="147"/>
        <v>-1.2175016154394773E-2</v>
      </c>
      <c r="Y191" s="18">
        <f t="shared" si="153"/>
        <v>-6.1964923036499685E-3</v>
      </c>
      <c r="Z191" s="18">
        <f t="shared" si="154"/>
        <v>4.6728971962616819E-3</v>
      </c>
      <c r="AA191" s="18">
        <f t="shared" si="155"/>
        <v>-1.396E-2</v>
      </c>
      <c r="AB191" s="19">
        <f t="shared" si="156"/>
        <v>-5.0000000000000044E-3</v>
      </c>
    </row>
    <row r="192" spans="1:31" ht="16.95" customHeight="1">
      <c r="A192" s="176">
        <v>169</v>
      </c>
      <c r="B192" s="180" t="s">
        <v>336</v>
      </c>
      <c r="C192" s="10" t="s">
        <v>39</v>
      </c>
      <c r="D192" s="11" t="s">
        <v>23</v>
      </c>
      <c r="E192" s="21">
        <v>22254464806.75</v>
      </c>
      <c r="F192" s="22">
        <f t="shared" si="143"/>
        <v>0.11515285086569473</v>
      </c>
      <c r="G192" s="11" t="s">
        <v>23</v>
      </c>
      <c r="H192" s="175">
        <v>610.37</v>
      </c>
      <c r="I192" s="11" t="s">
        <v>23</v>
      </c>
      <c r="J192" s="175">
        <v>615.51</v>
      </c>
      <c r="K192" s="163">
        <v>6038</v>
      </c>
      <c r="L192" s="158">
        <v>-3.0000000000000001E-3</v>
      </c>
      <c r="M192" s="158">
        <v>0.42509999999999998</v>
      </c>
      <c r="N192" s="11" t="s">
        <v>23</v>
      </c>
      <c r="O192" s="21">
        <v>22341473620.639999</v>
      </c>
      <c r="P192" s="54">
        <f t="shared" si="144"/>
        <v>0.11529587504228581</v>
      </c>
      <c r="Q192" s="11" t="s">
        <v>23</v>
      </c>
      <c r="R192" s="21">
        <v>609.29</v>
      </c>
      <c r="S192" s="11" t="s">
        <v>23</v>
      </c>
      <c r="T192" s="21">
        <v>614.36</v>
      </c>
      <c r="U192" s="23">
        <v>6065</v>
      </c>
      <c r="V192" s="47">
        <v>-1.8E-3</v>
      </c>
      <c r="W192" s="47">
        <v>0.42249999999999999</v>
      </c>
      <c r="X192" s="18">
        <f t="shared" si="147"/>
        <v>3.9097239428381473E-3</v>
      </c>
      <c r="Y192" s="18">
        <f t="shared" si="153"/>
        <v>-1.8683693197510639E-3</v>
      </c>
      <c r="Z192" s="18">
        <f t="shared" si="154"/>
        <v>4.4716793640278236E-3</v>
      </c>
      <c r="AA192" s="18">
        <f t="shared" si="155"/>
        <v>1.2000000000000001E-3</v>
      </c>
      <c r="AB192" s="19">
        <f t="shared" si="156"/>
        <v>-2.5999999999999912E-3</v>
      </c>
    </row>
    <row r="193" spans="1:28" ht="13.95" customHeight="1">
      <c r="A193" s="176">
        <v>170</v>
      </c>
      <c r="B193" s="180" t="s">
        <v>342</v>
      </c>
      <c r="C193" s="10" t="s">
        <v>101</v>
      </c>
      <c r="D193" s="11" t="s">
        <v>23</v>
      </c>
      <c r="E193" s="21">
        <v>5404651638.9799995</v>
      </c>
      <c r="F193" s="22">
        <f t="shared" si="143"/>
        <v>2.7965671139201162E-2</v>
      </c>
      <c r="G193" s="11" t="s">
        <v>23</v>
      </c>
      <c r="H193" s="175">
        <v>3.9232</v>
      </c>
      <c r="I193" s="11" t="s">
        <v>23</v>
      </c>
      <c r="J193" s="180">
        <v>3.9996999999999998</v>
      </c>
      <c r="K193" s="163">
        <v>10203</v>
      </c>
      <c r="L193" s="158">
        <v>-1.6999999999999999E-3</v>
      </c>
      <c r="M193" s="158">
        <v>0.28178849697714264</v>
      </c>
      <c r="N193" s="11" t="s">
        <v>23</v>
      </c>
      <c r="O193" s="21">
        <v>5365027609.3400002</v>
      </c>
      <c r="P193" s="54">
        <f t="shared" si="144"/>
        <v>2.7686873451061033E-2</v>
      </c>
      <c r="Q193" s="11" t="s">
        <v>23</v>
      </c>
      <c r="R193" s="21">
        <v>3.895</v>
      </c>
      <c r="S193" s="11" t="s">
        <v>23</v>
      </c>
      <c r="T193" s="180">
        <v>3.9704000000000002</v>
      </c>
      <c r="U193" s="23">
        <v>10201</v>
      </c>
      <c r="V193" s="24">
        <v>-7.2388831437435793E-3</v>
      </c>
      <c r="W193" s="24">
        <v>0.27250977983253039</v>
      </c>
      <c r="X193" s="18">
        <f t="shared" si="147"/>
        <v>-7.3314678330456632E-3</v>
      </c>
      <c r="Y193" s="18">
        <f t="shared" si="153"/>
        <v>-7.325549416206131E-3</v>
      </c>
      <c r="Z193" s="18">
        <f t="shared" si="154"/>
        <v>-1.9602077820248947E-4</v>
      </c>
      <c r="AA193" s="18">
        <f>V193-L193</f>
        <v>-5.5388831437435792E-3</v>
      </c>
      <c r="AB193" s="19">
        <f>W193-M193</f>
        <v>-9.2787171446122585E-3</v>
      </c>
    </row>
    <row r="194" spans="1:28" ht="14.4" customHeight="1">
      <c r="A194" s="176">
        <v>171</v>
      </c>
      <c r="B194" s="180" t="s">
        <v>249</v>
      </c>
      <c r="C194" s="10" t="s">
        <v>103</v>
      </c>
      <c r="D194" s="11" t="s">
        <v>23</v>
      </c>
      <c r="E194" s="21">
        <v>444030121.49000001</v>
      </c>
      <c r="F194" s="22">
        <f t="shared" si="143"/>
        <v>2.297576455053893E-3</v>
      </c>
      <c r="G194" s="11" t="s">
        <v>23</v>
      </c>
      <c r="H194" s="175">
        <v>387.36804611000002</v>
      </c>
      <c r="I194" s="11" t="s">
        <v>23</v>
      </c>
      <c r="J194" s="175">
        <v>387.36804611000002</v>
      </c>
      <c r="K194" s="163">
        <v>39</v>
      </c>
      <c r="L194" s="158">
        <v>-1.5E-3</v>
      </c>
      <c r="M194" s="158">
        <v>0.3211</v>
      </c>
      <c r="N194" s="11" t="s">
        <v>23</v>
      </c>
      <c r="O194" s="21">
        <v>441416455.19</v>
      </c>
      <c r="P194" s="54">
        <f t="shared" si="144"/>
        <v>2.2779829711938706E-3</v>
      </c>
      <c r="Q194" s="11" t="s">
        <v>23</v>
      </c>
      <c r="R194" s="21">
        <v>385.10584627999998</v>
      </c>
      <c r="S194" s="11" t="s">
        <v>23</v>
      </c>
      <c r="T194" s="21">
        <v>385.10584627999998</v>
      </c>
      <c r="U194" s="23">
        <v>39</v>
      </c>
      <c r="V194" s="24">
        <v>-5.7999999999999996E-3</v>
      </c>
      <c r="W194" s="24">
        <v>0.30309999999999998</v>
      </c>
      <c r="X194" s="18">
        <f t="shared" si="147"/>
        <v>-5.8862364815015691E-3</v>
      </c>
      <c r="Y194" s="18">
        <f t="shared" si="153"/>
        <v>-5.8399236919961413E-3</v>
      </c>
      <c r="Z194" s="18">
        <f t="shared" si="154"/>
        <v>0</v>
      </c>
      <c r="AA194" s="18">
        <f t="shared" si="155"/>
        <v>-4.3E-3</v>
      </c>
      <c r="AB194" s="19">
        <f t="shared" si="156"/>
        <v>-1.8000000000000016E-2</v>
      </c>
    </row>
    <row r="195" spans="1:28" ht="13.95" customHeight="1">
      <c r="A195" s="176">
        <v>172</v>
      </c>
      <c r="B195" s="180" t="s">
        <v>250</v>
      </c>
      <c r="C195" s="31" t="s">
        <v>105</v>
      </c>
      <c r="D195" s="11" t="s">
        <v>23</v>
      </c>
      <c r="E195" s="53">
        <v>118048467.98</v>
      </c>
      <c r="F195" s="22">
        <f t="shared" si="143"/>
        <v>6.108265350915831E-4</v>
      </c>
      <c r="G195" s="11" t="s">
        <v>23</v>
      </c>
      <c r="H195" s="175">
        <v>1.599</v>
      </c>
      <c r="I195" s="11" t="s">
        <v>23</v>
      </c>
      <c r="J195" s="175">
        <v>1.599</v>
      </c>
      <c r="K195" s="163">
        <v>30</v>
      </c>
      <c r="L195" s="158">
        <v>-7.3099999999999998E-2</v>
      </c>
      <c r="M195" s="158">
        <v>0.1053</v>
      </c>
      <c r="N195" s="11" t="s">
        <v>23</v>
      </c>
      <c r="O195" s="53">
        <v>116659481.23</v>
      </c>
      <c r="P195" s="54">
        <f t="shared" si="144"/>
        <v>6.020353535662015E-4</v>
      </c>
      <c r="Q195" s="11" t="s">
        <v>23</v>
      </c>
      <c r="R195" s="21">
        <v>1.46</v>
      </c>
      <c r="S195" s="11" t="s">
        <v>23</v>
      </c>
      <c r="T195" s="21">
        <v>1.46</v>
      </c>
      <c r="U195" s="23">
        <v>30</v>
      </c>
      <c r="V195" s="24">
        <v>-1.23E-2</v>
      </c>
      <c r="W195" s="24">
        <v>0.1013</v>
      </c>
      <c r="X195" s="18">
        <f t="shared" si="147"/>
        <v>-1.1766241220812157E-2</v>
      </c>
      <c r="Y195" s="18">
        <f t="shared" si="153"/>
        <v>-8.692933083176986E-2</v>
      </c>
      <c r="Z195" s="18">
        <f t="shared" si="154"/>
        <v>0</v>
      </c>
      <c r="AA195" s="18">
        <f t="shared" si="155"/>
        <v>6.08E-2</v>
      </c>
      <c r="AB195" s="19">
        <f t="shared" si="156"/>
        <v>-4.0000000000000036E-3</v>
      </c>
    </row>
    <row r="196" spans="1:28" ht="13.5" customHeight="1">
      <c r="A196" s="176">
        <v>173</v>
      </c>
      <c r="B196" s="180" t="s">
        <v>251</v>
      </c>
      <c r="C196" s="10" t="s">
        <v>45</v>
      </c>
      <c r="D196" s="11" t="s">
        <v>23</v>
      </c>
      <c r="E196" s="69">
        <v>13831454996.91</v>
      </c>
      <c r="F196" s="22">
        <f t="shared" si="143"/>
        <v>7.1569075614510133E-2</v>
      </c>
      <c r="G196" s="11" t="s">
        <v>23</v>
      </c>
      <c r="H196" s="175">
        <v>8.0113859999999999</v>
      </c>
      <c r="I196" s="11" t="s">
        <v>23</v>
      </c>
      <c r="J196" s="175">
        <v>8.2113499999999995</v>
      </c>
      <c r="K196" s="163">
        <v>20559</v>
      </c>
      <c r="L196" s="158">
        <v>5.5779208773447664E-3</v>
      </c>
      <c r="M196" s="158">
        <v>0.29011295472841225</v>
      </c>
      <c r="N196" s="11" t="s">
        <v>23</v>
      </c>
      <c r="O196" s="30">
        <v>13670348527.459999</v>
      </c>
      <c r="P196" s="54">
        <f t="shared" si="144"/>
        <v>7.054748591652539E-2</v>
      </c>
      <c r="Q196" s="11" t="s">
        <v>23</v>
      </c>
      <c r="R196" s="21">
        <v>8.0228819999999992</v>
      </c>
      <c r="S196" s="11" t="s">
        <v>23</v>
      </c>
      <c r="T196" s="21">
        <v>8.2289209999999997</v>
      </c>
      <c r="U196" s="23">
        <v>20680</v>
      </c>
      <c r="V196" s="24">
        <v>1.4349576964585165E-3</v>
      </c>
      <c r="W196" s="24">
        <v>0.29196421224210045</v>
      </c>
      <c r="X196" s="18">
        <f t="shared" si="147"/>
        <v>-1.1647832385384804E-2</v>
      </c>
      <c r="Y196" s="18">
        <f t="shared" si="153"/>
        <v>2.1398430221583817E-3</v>
      </c>
      <c r="Z196" s="18">
        <f t="shared" si="154"/>
        <v>5.8855002675227393E-3</v>
      </c>
      <c r="AA196" s="18">
        <f t="shared" si="155"/>
        <v>-4.1429631808862499E-3</v>
      </c>
      <c r="AB196" s="19">
        <f t="shared" si="156"/>
        <v>1.8512575136881981E-3</v>
      </c>
    </row>
    <row r="197" spans="1:28" ht="13.5" customHeight="1">
      <c r="A197" s="176">
        <v>174</v>
      </c>
      <c r="B197" s="180" t="s">
        <v>252</v>
      </c>
      <c r="C197" s="10" t="s">
        <v>253</v>
      </c>
      <c r="D197" s="11" t="s">
        <v>23</v>
      </c>
      <c r="E197" s="69">
        <v>148369767.25</v>
      </c>
      <c r="F197" s="22">
        <f t="shared" si="143"/>
        <v>7.6772017792739618E-4</v>
      </c>
      <c r="G197" s="11" t="s">
        <v>23</v>
      </c>
      <c r="H197" s="175">
        <v>3.2867000000000002</v>
      </c>
      <c r="I197" s="11" t="s">
        <v>23</v>
      </c>
      <c r="J197" s="175">
        <v>3.3</v>
      </c>
      <c r="K197" s="163">
        <v>162</v>
      </c>
      <c r="L197" s="158">
        <v>5.9999999999999995E-4</v>
      </c>
      <c r="M197" s="158">
        <v>0.1779</v>
      </c>
      <c r="N197" s="11" t="s">
        <v>23</v>
      </c>
      <c r="O197" s="69">
        <v>161714071.31</v>
      </c>
      <c r="P197" s="54">
        <f t="shared" si="144"/>
        <v>8.3454501144060824E-4</v>
      </c>
      <c r="Q197" s="11" t="s">
        <v>23</v>
      </c>
      <c r="R197" s="21">
        <v>3.2696999999999998</v>
      </c>
      <c r="S197" s="11" t="s">
        <v>23</v>
      </c>
      <c r="T197" s="21">
        <v>3.2816000000000001</v>
      </c>
      <c r="U197" s="23">
        <v>168</v>
      </c>
      <c r="V197" s="47">
        <v>-5.4000000000000003E-3</v>
      </c>
      <c r="W197" s="47">
        <v>0.17150000000000001</v>
      </c>
      <c r="X197" s="18">
        <f t="shared" si="147"/>
        <v>8.9939509290427919E-2</v>
      </c>
      <c r="Y197" s="18">
        <f t="shared" si="153"/>
        <v>-5.5757575757575005E-3</v>
      </c>
      <c r="Z197" s="18">
        <f t="shared" si="154"/>
        <v>3.7037037037037035E-2</v>
      </c>
      <c r="AA197" s="18">
        <f t="shared" si="155"/>
        <v>-6.0000000000000001E-3</v>
      </c>
      <c r="AB197" s="19">
        <f t="shared" si="156"/>
        <v>-6.399999999999989E-3</v>
      </c>
    </row>
    <row r="198" spans="1:28" ht="15" customHeight="1">
      <c r="A198" s="176">
        <v>175</v>
      </c>
      <c r="B198" s="180" t="s">
        <v>254</v>
      </c>
      <c r="C198" s="10" t="s">
        <v>164</v>
      </c>
      <c r="D198" s="11" t="s">
        <v>23</v>
      </c>
      <c r="E198" s="69">
        <v>2258026437.3299999</v>
      </c>
      <c r="F198" s="22">
        <f t="shared" si="143"/>
        <v>1.1683865860022451E-2</v>
      </c>
      <c r="G198" s="11" t="s">
        <v>23</v>
      </c>
      <c r="H198" s="175">
        <v>499.93</v>
      </c>
      <c r="I198" s="11" t="s">
        <v>23</v>
      </c>
      <c r="J198" s="175">
        <v>504.71</v>
      </c>
      <c r="K198" s="163">
        <v>352</v>
      </c>
      <c r="L198" s="158">
        <v>1.37E-2</v>
      </c>
      <c r="M198" s="158">
        <v>0.40479999999999999</v>
      </c>
      <c r="N198" s="11" t="s">
        <v>23</v>
      </c>
      <c r="O198" s="69">
        <v>2327591241.5700002</v>
      </c>
      <c r="P198" s="54">
        <f t="shared" si="144"/>
        <v>1.2011815939018891E-2</v>
      </c>
      <c r="Q198" s="11" t="s">
        <v>23</v>
      </c>
      <c r="R198" s="21">
        <v>497.49</v>
      </c>
      <c r="S198" s="11" t="s">
        <v>23</v>
      </c>
      <c r="T198" s="21">
        <v>502.2</v>
      </c>
      <c r="U198" s="23">
        <v>352</v>
      </c>
      <c r="V198" s="47">
        <v>1.37E-2</v>
      </c>
      <c r="W198" s="47">
        <v>0.39800000000000002</v>
      </c>
      <c r="X198" s="18">
        <f t="shared" si="147"/>
        <v>3.0807789975327769E-2</v>
      </c>
      <c r="Y198" s="18">
        <f t="shared" si="153"/>
        <v>-4.9731528996849496E-3</v>
      </c>
      <c r="Z198" s="18">
        <f t="shared" si="154"/>
        <v>0</v>
      </c>
      <c r="AA198" s="18">
        <f t="shared" si="155"/>
        <v>0</v>
      </c>
      <c r="AB198" s="19">
        <f t="shared" si="156"/>
        <v>-6.7999999999999727E-3</v>
      </c>
    </row>
    <row r="199" spans="1:28" ht="15.6" customHeight="1">
      <c r="A199" s="176">
        <v>176</v>
      </c>
      <c r="B199" s="180" t="s">
        <v>255</v>
      </c>
      <c r="C199" s="10" t="s">
        <v>112</v>
      </c>
      <c r="D199" s="11" t="s">
        <v>23</v>
      </c>
      <c r="E199" s="21">
        <v>91648769.709999993</v>
      </c>
      <c r="F199" s="22">
        <f t="shared" si="143"/>
        <v>4.7422470960699142E-4</v>
      </c>
      <c r="G199" s="11" t="s">
        <v>23</v>
      </c>
      <c r="H199" s="175">
        <v>1</v>
      </c>
      <c r="I199" s="11" t="s">
        <v>23</v>
      </c>
      <c r="J199" s="175">
        <v>1</v>
      </c>
      <c r="K199" s="163">
        <v>27</v>
      </c>
      <c r="L199" s="158">
        <v>-1.0958050626611449E-2</v>
      </c>
      <c r="M199" s="158">
        <v>0</v>
      </c>
      <c r="N199" s="11" t="s">
        <v>23</v>
      </c>
      <c r="O199" s="21">
        <v>92082165.099999994</v>
      </c>
      <c r="P199" s="54">
        <f t="shared" si="144"/>
        <v>4.7520114300717296E-4</v>
      </c>
      <c r="Q199" s="11" t="s">
        <v>23</v>
      </c>
      <c r="R199" s="21">
        <v>1</v>
      </c>
      <c r="S199" s="11" t="s">
        <v>23</v>
      </c>
      <c r="T199" s="21">
        <v>1</v>
      </c>
      <c r="U199" s="23">
        <v>29</v>
      </c>
      <c r="V199" s="47">
        <v>1.5489078751645664E-2</v>
      </c>
      <c r="W199" s="24">
        <v>0</v>
      </c>
      <c r="X199" s="18">
        <f t="shared" ref="X199" si="157">((O199-E199)/E199)</f>
        <v>4.7288729720145048E-3</v>
      </c>
      <c r="Y199" s="18">
        <f t="shared" ref="Y199" si="158">((T199-J199)/J199)</f>
        <v>0</v>
      </c>
      <c r="Z199" s="18">
        <f t="shared" ref="Z199" si="159">((U199-K199)/K199)</f>
        <v>7.407407407407407E-2</v>
      </c>
      <c r="AA199" s="18">
        <f>V199-L199</f>
        <v>2.6447129378257113E-2</v>
      </c>
      <c r="AB199" s="19">
        <f t="shared" ref="AB199" si="160">W199-M199</f>
        <v>0</v>
      </c>
    </row>
    <row r="200" spans="1:28" ht="16.95" customHeight="1">
      <c r="A200" s="176">
        <v>177</v>
      </c>
      <c r="B200" s="180" t="s">
        <v>256</v>
      </c>
      <c r="C200" s="10" t="s">
        <v>41</v>
      </c>
      <c r="D200" s="11" t="s">
        <v>23</v>
      </c>
      <c r="E200" s="159">
        <v>3418544402.9699998</v>
      </c>
      <c r="F200" s="22">
        <f t="shared" si="143"/>
        <v>1.7688816030011212E-2</v>
      </c>
      <c r="G200" s="11" t="s">
        <v>23</v>
      </c>
      <c r="H200" s="175">
        <v>552.22</v>
      </c>
      <c r="I200" s="11" t="s">
        <v>23</v>
      </c>
      <c r="J200" s="175">
        <v>552.22</v>
      </c>
      <c r="K200" s="163">
        <v>823</v>
      </c>
      <c r="L200" s="158">
        <v>-1.54E-2</v>
      </c>
      <c r="M200" s="158">
        <v>0.56279999999999997</v>
      </c>
      <c r="N200" s="11" t="s">
        <v>23</v>
      </c>
      <c r="O200" s="159">
        <v>3103924686.1399999</v>
      </c>
      <c r="P200" s="54">
        <f t="shared" si="144"/>
        <v>1.6018178515460522E-2</v>
      </c>
      <c r="Q200" s="11" t="s">
        <v>23</v>
      </c>
      <c r="R200" s="21">
        <v>552.22</v>
      </c>
      <c r="S200" s="11" t="s">
        <v>23</v>
      </c>
      <c r="T200" s="21">
        <v>552.22</v>
      </c>
      <c r="U200" s="23">
        <v>823</v>
      </c>
      <c r="V200" s="24">
        <v>-9.2030000000000001E-2</v>
      </c>
      <c r="W200" s="24">
        <v>0.44077</v>
      </c>
      <c r="X200" s="18">
        <f t="shared" si="147"/>
        <v>-9.2033239807170916E-2</v>
      </c>
      <c r="Y200" s="18">
        <f t="shared" ref="Y200:Z202" si="161">((T200-J200)/J200)</f>
        <v>0</v>
      </c>
      <c r="Z200" s="18">
        <f t="shared" si="161"/>
        <v>0</v>
      </c>
      <c r="AA200" s="18">
        <f t="shared" ref="AA200:AB202" si="162">V200-L200</f>
        <v>-7.6630000000000004E-2</v>
      </c>
      <c r="AB200" s="19">
        <f t="shared" si="162"/>
        <v>-0.12202999999999997</v>
      </c>
    </row>
    <row r="201" spans="1:28" ht="16.2" customHeight="1">
      <c r="A201" s="176">
        <v>178</v>
      </c>
      <c r="B201" s="180" t="s">
        <v>257</v>
      </c>
      <c r="C201" s="10" t="s">
        <v>116</v>
      </c>
      <c r="D201" s="11" t="s">
        <v>23</v>
      </c>
      <c r="E201" s="21">
        <v>70266379.700000003</v>
      </c>
      <c r="F201" s="22">
        <f t="shared" si="143"/>
        <v>3.6358429702664364E-4</v>
      </c>
      <c r="G201" s="11" t="s">
        <v>23</v>
      </c>
      <c r="H201" s="175">
        <v>3.94</v>
      </c>
      <c r="I201" s="11" t="s">
        <v>23</v>
      </c>
      <c r="J201" s="175">
        <v>3.94</v>
      </c>
      <c r="K201" s="163">
        <v>12</v>
      </c>
      <c r="L201" s="158">
        <v>-2.5000000000000001E-3</v>
      </c>
      <c r="M201" s="158">
        <v>0.49969999999999998</v>
      </c>
      <c r="N201" s="11" t="s">
        <v>23</v>
      </c>
      <c r="O201" s="21">
        <v>68899341.439999998</v>
      </c>
      <c r="P201" s="54">
        <f t="shared" si="144"/>
        <v>3.5556337939244957E-4</v>
      </c>
      <c r="Q201" s="11" t="s">
        <v>23</v>
      </c>
      <c r="R201" s="21">
        <v>3.82</v>
      </c>
      <c r="S201" s="11" t="s">
        <v>23</v>
      </c>
      <c r="T201" s="21">
        <v>3.82</v>
      </c>
      <c r="U201" s="23">
        <v>12</v>
      </c>
      <c r="V201" s="47">
        <v>1.01E-2</v>
      </c>
      <c r="W201" s="47">
        <v>0.45529999999999998</v>
      </c>
      <c r="X201" s="18">
        <f t="shared" si="147"/>
        <v>-1.945508315408493E-2</v>
      </c>
      <c r="Y201" s="18">
        <f t="shared" si="161"/>
        <v>-3.0456852791878201E-2</v>
      </c>
      <c r="Z201" s="18">
        <f t="shared" si="161"/>
        <v>0</v>
      </c>
      <c r="AA201" s="18">
        <f t="shared" si="162"/>
        <v>1.26E-2</v>
      </c>
      <c r="AB201" s="19">
        <f t="shared" si="162"/>
        <v>-4.4399999999999995E-2</v>
      </c>
    </row>
    <row r="202" spans="1:28" ht="15.6" customHeight="1">
      <c r="A202" s="176">
        <v>179</v>
      </c>
      <c r="B202" s="180" t="s">
        <v>258</v>
      </c>
      <c r="C202" s="10" t="s">
        <v>51</v>
      </c>
      <c r="D202" s="11" t="s">
        <v>23</v>
      </c>
      <c r="E202" s="21">
        <v>719696411.10000002</v>
      </c>
      <c r="F202" s="22">
        <f t="shared" si="143"/>
        <v>3.7239760297824455E-3</v>
      </c>
      <c r="G202" s="11" t="s">
        <v>23</v>
      </c>
      <c r="H202" s="175">
        <v>4.3893800000000001</v>
      </c>
      <c r="I202" s="11" t="s">
        <v>23</v>
      </c>
      <c r="J202" s="175">
        <v>4.4204840000000001</v>
      </c>
      <c r="K202" s="163">
        <v>174</v>
      </c>
      <c r="L202" s="158">
        <v>1.2039670180638895E-2</v>
      </c>
      <c r="M202" s="158">
        <v>0.24687349888887589</v>
      </c>
      <c r="N202" s="11" t="s">
        <v>23</v>
      </c>
      <c r="O202" s="21">
        <v>713368713.20000005</v>
      </c>
      <c r="P202" s="54">
        <f t="shared" si="144"/>
        <v>3.6814254696341431E-3</v>
      </c>
      <c r="Q202" s="11" t="s">
        <v>23</v>
      </c>
      <c r="R202" s="21">
        <v>4.3537730000000003</v>
      </c>
      <c r="S202" s="11" t="s">
        <v>23</v>
      </c>
      <c r="T202" s="21">
        <v>4.3862639999999997</v>
      </c>
      <c r="U202" s="23">
        <v>161</v>
      </c>
      <c r="V202" s="24">
        <v>2.0000000000000002E-5</v>
      </c>
      <c r="W202" s="158">
        <v>0.23675876180187605</v>
      </c>
      <c r="X202" s="18">
        <f t="shared" si="147"/>
        <v>-8.7921765377828986E-3</v>
      </c>
      <c r="Y202" s="18">
        <f t="shared" si="161"/>
        <v>-7.7412337653524725E-3</v>
      </c>
      <c r="Z202" s="18">
        <f t="shared" si="161"/>
        <v>-7.4712643678160925E-2</v>
      </c>
      <c r="AA202" s="18">
        <f t="shared" si="162"/>
        <v>-1.2019670180638896E-2</v>
      </c>
      <c r="AB202" s="19">
        <f t="shared" si="162"/>
        <v>-1.0114737086999837E-2</v>
      </c>
    </row>
    <row r="203" spans="1:28" ht="13.95" customHeight="1">
      <c r="A203" s="176">
        <v>180</v>
      </c>
      <c r="B203" s="180" t="s">
        <v>259</v>
      </c>
      <c r="C203" s="10" t="s">
        <v>260</v>
      </c>
      <c r="D203" s="11" t="s">
        <v>23</v>
      </c>
      <c r="E203" s="21">
        <v>335821351.38</v>
      </c>
      <c r="F203" s="22">
        <f t="shared" si="143"/>
        <v>1.7376641644173789E-3</v>
      </c>
      <c r="G203" s="11" t="s">
        <v>23</v>
      </c>
      <c r="H203" s="175">
        <v>156.8393039</v>
      </c>
      <c r="I203" s="11" t="s">
        <v>23</v>
      </c>
      <c r="J203" s="175">
        <v>157.88999999999999</v>
      </c>
      <c r="K203" s="163">
        <v>127</v>
      </c>
      <c r="L203" s="158">
        <v>-1.2877204403798359E-2</v>
      </c>
      <c r="M203" s="158">
        <v>0.360626</v>
      </c>
      <c r="N203" s="11" t="s">
        <v>23</v>
      </c>
      <c r="O203" s="21">
        <v>331345028.20999998</v>
      </c>
      <c r="P203" s="22">
        <f t="shared" si="144"/>
        <v>1.7099460678855819E-3</v>
      </c>
      <c r="Q203" s="11" t="s">
        <v>23</v>
      </c>
      <c r="R203" s="21">
        <v>154.6</v>
      </c>
      <c r="S203" s="11" t="s">
        <v>23</v>
      </c>
      <c r="T203" s="21">
        <v>155.61000000000001</v>
      </c>
      <c r="U203" s="23">
        <v>127</v>
      </c>
      <c r="V203" s="24">
        <v>-1.4359336242283582E-2</v>
      </c>
      <c r="W203" s="24">
        <v>0.34060000000000001</v>
      </c>
      <c r="X203" s="18">
        <f t="shared" ref="X203" si="163">((O203-E203)/E203)</f>
        <v>-1.3329477567776252E-2</v>
      </c>
      <c r="Y203" s="18">
        <f t="shared" ref="Y203" si="164">((T203-J203)/J203)</f>
        <v>-1.4440433212996219E-2</v>
      </c>
      <c r="Z203" s="18">
        <f t="shared" ref="Z203" si="165">((U203-K203)/K203)</f>
        <v>0</v>
      </c>
      <c r="AA203" s="18">
        <f t="shared" ref="AA203" si="166">V203-L203</f>
        <v>-1.4821318384852233E-3</v>
      </c>
      <c r="AB203" s="19">
        <f t="shared" ref="AB203" si="167">W203-M203</f>
        <v>-2.0025999999999988E-2</v>
      </c>
    </row>
    <row r="204" spans="1:28" ht="14.4" customHeight="1">
      <c r="A204" s="176">
        <v>181</v>
      </c>
      <c r="B204" s="180" t="s">
        <v>261</v>
      </c>
      <c r="C204" s="10" t="s">
        <v>55</v>
      </c>
      <c r="D204" s="11" t="s">
        <v>23</v>
      </c>
      <c r="E204" s="159">
        <v>15089909851.040001</v>
      </c>
      <c r="F204" s="22">
        <f t="shared" si="143"/>
        <v>7.8080787551742942E-2</v>
      </c>
      <c r="G204" s="11" t="s">
        <v>23</v>
      </c>
      <c r="H204" s="175">
        <v>13663.3</v>
      </c>
      <c r="I204" s="11" t="s">
        <v>23</v>
      </c>
      <c r="J204" s="175">
        <v>13782.54</v>
      </c>
      <c r="K204" s="163">
        <v>10659</v>
      </c>
      <c r="L204" s="158">
        <v>-5.0388598605000503E-3</v>
      </c>
      <c r="M204" s="158">
        <v>0.41627969349052701</v>
      </c>
      <c r="N204" s="11" t="s">
        <v>23</v>
      </c>
      <c r="O204" s="159">
        <v>14851154990.799999</v>
      </c>
      <c r="P204" s="22">
        <f t="shared" si="144"/>
        <v>7.6641180395147349E-2</v>
      </c>
      <c r="Q204" s="11" t="s">
        <v>23</v>
      </c>
      <c r="R204" s="175">
        <v>13617.98</v>
      </c>
      <c r="S204" s="11" t="s">
        <v>23</v>
      </c>
      <c r="T204" s="21">
        <v>13737.61</v>
      </c>
      <c r="U204" s="23">
        <v>10759</v>
      </c>
      <c r="V204" s="47">
        <v>-3.3E-3</v>
      </c>
      <c r="W204" s="47">
        <v>0.41170000000000001</v>
      </c>
      <c r="X204" s="18">
        <f t="shared" si="147"/>
        <v>-1.5822152855574988E-2</v>
      </c>
      <c r="Y204" s="18">
        <f t="shared" ref="Y204:Z208" si="168">((T204-J204)/J204)</f>
        <v>-3.2599216109657791E-3</v>
      </c>
      <c r="Z204" s="18">
        <f t="shared" si="168"/>
        <v>9.3817431278731597E-3</v>
      </c>
      <c r="AA204" s="18">
        <f t="shared" ref="AA204:AB208" si="169">V204-L204</f>
        <v>1.7388598605000503E-3</v>
      </c>
      <c r="AB204" s="19">
        <f t="shared" si="169"/>
        <v>-4.5796934905270037E-3</v>
      </c>
    </row>
    <row r="205" spans="1:28" ht="13.2" customHeight="1">
      <c r="A205" s="176">
        <v>182</v>
      </c>
      <c r="B205" s="180" t="s">
        <v>262</v>
      </c>
      <c r="C205" s="31" t="s">
        <v>130</v>
      </c>
      <c r="D205" s="11" t="s">
        <v>23</v>
      </c>
      <c r="E205" s="69">
        <v>387771484.33999997</v>
      </c>
      <c r="F205" s="22">
        <f t="shared" si="143"/>
        <v>2.0064734107930289E-3</v>
      </c>
      <c r="G205" s="11" t="s">
        <v>23</v>
      </c>
      <c r="H205" s="175">
        <v>1972.8842</v>
      </c>
      <c r="I205" s="11" t="s">
        <v>23</v>
      </c>
      <c r="J205" s="175">
        <v>2000.3874000000001</v>
      </c>
      <c r="K205" s="163">
        <v>244</v>
      </c>
      <c r="L205" s="158">
        <v>-2.7000000000000001E-3</v>
      </c>
      <c r="M205" s="158">
        <v>0.26650000000000001</v>
      </c>
      <c r="N205" s="11" t="s">
        <v>23</v>
      </c>
      <c r="O205" s="30">
        <v>401277241.82999998</v>
      </c>
      <c r="P205" s="22">
        <f t="shared" si="144"/>
        <v>2.0708397090066005E-3</v>
      </c>
      <c r="Q205" s="11" t="s">
        <v>23</v>
      </c>
      <c r="R205" s="21">
        <v>1969.1569</v>
      </c>
      <c r="S205" s="11" t="s">
        <v>23</v>
      </c>
      <c r="T205" s="21">
        <v>1995.3653999999999</v>
      </c>
      <c r="U205" s="23">
        <v>252</v>
      </c>
      <c r="V205" s="24">
        <v>-1.9E-3</v>
      </c>
      <c r="W205" s="24">
        <v>0.28899999999999998</v>
      </c>
      <c r="X205" s="18">
        <f t="shared" si="147"/>
        <v>3.4829166236881134E-2</v>
      </c>
      <c r="Y205" s="18">
        <f t="shared" si="168"/>
        <v>-2.5105137134937773E-3</v>
      </c>
      <c r="Z205" s="18">
        <f t="shared" si="168"/>
        <v>3.2786885245901641E-2</v>
      </c>
      <c r="AA205" s="18">
        <f t="shared" si="169"/>
        <v>8.0000000000000015E-4</v>
      </c>
      <c r="AB205" s="19">
        <f t="shared" si="169"/>
        <v>2.2499999999999964E-2</v>
      </c>
    </row>
    <row r="206" spans="1:28" ht="15" customHeight="1">
      <c r="A206" s="176">
        <v>183</v>
      </c>
      <c r="B206" s="180" t="s">
        <v>263</v>
      </c>
      <c r="C206" s="31" t="s">
        <v>105</v>
      </c>
      <c r="D206" s="11" t="s">
        <v>23</v>
      </c>
      <c r="E206" s="69">
        <v>911672190.64999998</v>
      </c>
      <c r="F206" s="22">
        <f t="shared" si="143"/>
        <v>4.7173298805405859E-3</v>
      </c>
      <c r="G206" s="11" t="s">
        <v>23</v>
      </c>
      <c r="H206" s="175">
        <v>1.71</v>
      </c>
      <c r="I206" s="11" t="s">
        <v>23</v>
      </c>
      <c r="J206" s="175">
        <v>1.71</v>
      </c>
      <c r="K206" s="163">
        <v>47</v>
      </c>
      <c r="L206" s="158">
        <v>4.9599999999999998E-2</v>
      </c>
      <c r="M206" s="158">
        <v>0.1236</v>
      </c>
      <c r="N206" s="11" t="s">
        <v>23</v>
      </c>
      <c r="O206" s="30">
        <v>873131869.55999994</v>
      </c>
      <c r="P206" s="22">
        <f t="shared" si="144"/>
        <v>4.5059025486673945E-3</v>
      </c>
      <c r="Q206" s="11" t="s">
        <v>23</v>
      </c>
      <c r="R206" s="21">
        <v>1.64</v>
      </c>
      <c r="S206" s="11" t="s">
        <v>23</v>
      </c>
      <c r="T206" s="21">
        <v>1.64</v>
      </c>
      <c r="U206" s="23">
        <v>44</v>
      </c>
      <c r="V206" s="24">
        <v>2.3E-3</v>
      </c>
      <c r="W206" s="24">
        <v>0.12720000000000001</v>
      </c>
      <c r="X206" s="18">
        <f t="shared" si="147"/>
        <v>-4.2274319086690278E-2</v>
      </c>
      <c r="Y206" s="18">
        <f t="shared" si="168"/>
        <v>-4.0935672514619922E-2</v>
      </c>
      <c r="Z206" s="18">
        <f t="shared" si="168"/>
        <v>-6.3829787234042548E-2</v>
      </c>
      <c r="AA206" s="18">
        <f t="shared" si="169"/>
        <v>-4.7299999999999995E-2</v>
      </c>
      <c r="AB206" s="19">
        <f t="shared" si="169"/>
        <v>3.600000000000006E-3</v>
      </c>
    </row>
    <row r="207" spans="1:28" ht="15" customHeight="1">
      <c r="A207" s="176">
        <v>184</v>
      </c>
      <c r="B207" s="180" t="s">
        <v>264</v>
      </c>
      <c r="C207" s="10" t="s">
        <v>58</v>
      </c>
      <c r="D207" s="11" t="s">
        <v>23</v>
      </c>
      <c r="E207" s="69">
        <v>43414271360.82</v>
      </c>
      <c r="F207" s="22">
        <f t="shared" si="143"/>
        <v>0.22464153413111856</v>
      </c>
      <c r="G207" s="11" t="s">
        <v>23</v>
      </c>
      <c r="H207" s="175">
        <v>2.92</v>
      </c>
      <c r="I207" s="11" t="s">
        <v>23</v>
      </c>
      <c r="J207" s="175">
        <v>2.94</v>
      </c>
      <c r="K207" s="163">
        <v>4852</v>
      </c>
      <c r="L207" s="158">
        <v>-4.4000000000000003E-3</v>
      </c>
      <c r="M207" s="158">
        <v>0.44679999999999997</v>
      </c>
      <c r="N207" s="11" t="s">
        <v>23</v>
      </c>
      <c r="O207" s="69">
        <v>44531981615.269997</v>
      </c>
      <c r="P207" s="54">
        <f t="shared" si="144"/>
        <v>0.22981267372427058</v>
      </c>
      <c r="Q207" s="11" t="s">
        <v>23</v>
      </c>
      <c r="R207" s="21">
        <v>2.8881700000000001</v>
      </c>
      <c r="S207" s="11" t="s">
        <v>23</v>
      </c>
      <c r="T207" s="21">
        <v>2.9108100000000001</v>
      </c>
      <c r="U207" s="23">
        <v>4969</v>
      </c>
      <c r="V207" s="47">
        <v>-4.4000000000000003E-3</v>
      </c>
      <c r="W207" s="47">
        <v>0.43120000000000003</v>
      </c>
      <c r="X207" s="18">
        <f t="shared" si="147"/>
        <v>2.5745226613631364E-2</v>
      </c>
      <c r="Y207" s="18">
        <f t="shared" si="168"/>
        <v>-9.92857142857137E-3</v>
      </c>
      <c r="Z207" s="18">
        <f t="shared" si="168"/>
        <v>2.4113767518549052E-2</v>
      </c>
      <c r="AA207" s="18">
        <f t="shared" si="169"/>
        <v>0</v>
      </c>
      <c r="AB207" s="19">
        <f t="shared" si="169"/>
        <v>-1.5599999999999947E-2</v>
      </c>
    </row>
    <row r="208" spans="1:28" ht="14.4" customHeight="1">
      <c r="A208" s="176">
        <v>185</v>
      </c>
      <c r="B208" s="180" t="s">
        <v>265</v>
      </c>
      <c r="C208" s="10" t="s">
        <v>58</v>
      </c>
      <c r="D208" s="11" t="s">
        <v>23</v>
      </c>
      <c r="E208" s="69">
        <v>5583505810.7700005</v>
      </c>
      <c r="F208" s="22">
        <f t="shared" si="143"/>
        <v>2.8891128927096131E-2</v>
      </c>
      <c r="G208" s="11" t="s">
        <v>23</v>
      </c>
      <c r="H208" s="175">
        <v>2.27</v>
      </c>
      <c r="I208" s="11" t="s">
        <v>23</v>
      </c>
      <c r="J208" s="175">
        <v>2.2799999999999998</v>
      </c>
      <c r="K208" s="163">
        <v>3221</v>
      </c>
      <c r="L208" s="158">
        <v>-5.0000000000000001E-4</v>
      </c>
      <c r="M208" s="158">
        <v>0.43940000000000001</v>
      </c>
      <c r="N208" s="11" t="s">
        <v>23</v>
      </c>
      <c r="O208" s="69">
        <v>5561546603.0600004</v>
      </c>
      <c r="P208" s="54">
        <f t="shared" si="144"/>
        <v>2.8701033471483527E-2</v>
      </c>
      <c r="Q208" s="11" t="s">
        <v>23</v>
      </c>
      <c r="R208" s="21">
        <v>2.2550400000000002</v>
      </c>
      <c r="S208" s="11" t="s">
        <v>23</v>
      </c>
      <c r="T208" s="21">
        <v>2.2713999999999999</v>
      </c>
      <c r="U208" s="23">
        <v>3277</v>
      </c>
      <c r="V208" s="47">
        <v>-5.0000000000000001E-4</v>
      </c>
      <c r="W208" s="47">
        <v>0.4325</v>
      </c>
      <c r="X208" s="18">
        <f t="shared" si="147"/>
        <v>-3.9328709334631685E-3</v>
      </c>
      <c r="Y208" s="18">
        <f t="shared" si="168"/>
        <v>-3.7719298245613778E-3</v>
      </c>
      <c r="Z208" s="18">
        <f t="shared" si="168"/>
        <v>1.7385904998447686E-2</v>
      </c>
      <c r="AA208" s="18">
        <f t="shared" si="169"/>
        <v>0</v>
      </c>
      <c r="AB208" s="19">
        <f t="shared" si="169"/>
        <v>-6.9000000000000172E-3</v>
      </c>
    </row>
    <row r="209" spans="1:28" ht="14.4" customHeight="1">
      <c r="A209" s="176">
        <v>186</v>
      </c>
      <c r="B209" s="180" t="s">
        <v>266</v>
      </c>
      <c r="C209" s="10" t="s">
        <v>135</v>
      </c>
      <c r="D209" s="11" t="s">
        <v>23</v>
      </c>
      <c r="E209" s="58">
        <v>12714097214.860001</v>
      </c>
      <c r="F209" s="22">
        <f t="shared" ref="F209" si="170">(E209/$E$211)</f>
        <v>6.5787452234333355E-2</v>
      </c>
      <c r="G209" s="11" t="s">
        <v>23</v>
      </c>
      <c r="H209" s="175">
        <v>859.34</v>
      </c>
      <c r="I209" s="11" t="s">
        <v>23</v>
      </c>
      <c r="J209" s="175">
        <v>868.48</v>
      </c>
      <c r="K209" s="163">
        <v>43</v>
      </c>
      <c r="L209" s="158">
        <v>-1.1999999999999999E-3</v>
      </c>
      <c r="M209" s="158">
        <v>0.24929999999999999</v>
      </c>
      <c r="N209" s="11" t="s">
        <v>23</v>
      </c>
      <c r="O209" s="58">
        <v>12610354479.469999</v>
      </c>
      <c r="P209" s="54">
        <f t="shared" ref="P209" si="171">(O209/$O$211)</f>
        <v>6.5077258509962724E-2</v>
      </c>
      <c r="Q209" s="11" t="s">
        <v>23</v>
      </c>
      <c r="R209" s="21">
        <v>852.38</v>
      </c>
      <c r="S209" s="11" t="s">
        <v>23</v>
      </c>
      <c r="T209" s="21">
        <v>861.37</v>
      </c>
      <c r="U209" s="23">
        <v>43</v>
      </c>
      <c r="V209" s="47">
        <v>-8.1596619592271269E-3</v>
      </c>
      <c r="W209" s="47">
        <v>0.23913203805187822</v>
      </c>
      <c r="X209" s="18">
        <f t="shared" ref="X209" si="172">((O209-E209)/E209)</f>
        <v>-8.159661959226544E-3</v>
      </c>
      <c r="Y209" s="18">
        <f t="shared" ref="Y209" si="173">((T209-J209)/J209)</f>
        <v>-8.1867170228445262E-3</v>
      </c>
      <c r="Z209" s="18">
        <f t="shared" ref="Z209" si="174">((U209-K209)/K209)</f>
        <v>0</v>
      </c>
      <c r="AA209" s="18">
        <f t="shared" ref="AA209" si="175">V209-L209</f>
        <v>-6.9596619592271272E-3</v>
      </c>
      <c r="AB209" s="19">
        <f t="shared" ref="AB209" si="176">W209-M209</f>
        <v>-1.0167961948121779E-2</v>
      </c>
    </row>
    <row r="210" spans="1:28" ht="14.4" customHeight="1">
      <c r="A210" s="176">
        <v>187</v>
      </c>
      <c r="B210" s="180" t="s">
        <v>267</v>
      </c>
      <c r="C210" s="10" t="s">
        <v>140</v>
      </c>
      <c r="D210" s="11" t="s">
        <v>23</v>
      </c>
      <c r="E210" s="21">
        <v>8062173876.6499996</v>
      </c>
      <c r="F210" s="22">
        <f>(E210/$E$211)</f>
        <v>4.1716676367323367E-2</v>
      </c>
      <c r="G210" s="11" t="s">
        <v>23</v>
      </c>
      <c r="H210" s="175">
        <v>46.014400000000002</v>
      </c>
      <c r="I210" s="11" t="s">
        <v>23</v>
      </c>
      <c r="J210" s="175">
        <v>46.546100000000003</v>
      </c>
      <c r="K210" s="163">
        <v>6334</v>
      </c>
      <c r="L210" s="158">
        <v>-7.0000000000000001E-3</v>
      </c>
      <c r="M210" s="158">
        <v>0.35580000000000001</v>
      </c>
      <c r="N210" s="11" t="s">
        <v>23</v>
      </c>
      <c r="O210" s="21">
        <v>8039625728.3000002</v>
      </c>
      <c r="P210" s="54">
        <f>(O210/$O$211)</f>
        <v>4.1489460323712951E-2</v>
      </c>
      <c r="Q210" s="11" t="s">
        <v>23</v>
      </c>
      <c r="R210" s="21">
        <v>45.9773</v>
      </c>
      <c r="S210" s="11" t="s">
        <v>23</v>
      </c>
      <c r="T210" s="21">
        <v>46.508000000000003</v>
      </c>
      <c r="U210" s="23">
        <v>6324</v>
      </c>
      <c r="V210" s="47">
        <v>5.0000000000000001E-3</v>
      </c>
      <c r="W210" s="47">
        <v>0.35470000000000002</v>
      </c>
      <c r="X210" s="18">
        <f>((O210-E210)/E210)</f>
        <v>-2.7967826909940886E-3</v>
      </c>
      <c r="Y210" s="18">
        <f>((T210-J210)/J210)</f>
        <v>-8.1854333660607485E-4</v>
      </c>
      <c r="Z210" s="18">
        <f>((U210-K210)/K210)</f>
        <v>-1.5787811809283233E-3</v>
      </c>
      <c r="AA210" s="18">
        <f>V210-L210</f>
        <v>1.2E-2</v>
      </c>
      <c r="AB210" s="19">
        <f>W210-M210</f>
        <v>-1.0999999999999899E-3</v>
      </c>
    </row>
    <row r="211" spans="1:28">
      <c r="B211" s="35"/>
      <c r="C211" s="36" t="s">
        <v>63</v>
      </c>
      <c r="D211" s="37" t="s">
        <v>23</v>
      </c>
      <c r="E211" s="81">
        <f>SUM(E180:E210)</f>
        <v>193260215786.63187</v>
      </c>
      <c r="F211" s="39">
        <f>(E211/E272)</f>
        <v>1.9325599913316994E-2</v>
      </c>
      <c r="G211" s="11"/>
      <c r="H211" s="40"/>
      <c r="I211" s="11" t="s">
        <v>23</v>
      </c>
      <c r="J211" s="82"/>
      <c r="K211" s="42">
        <f>SUM(K180:K210)</f>
        <v>115043</v>
      </c>
      <c r="L211" s="83"/>
      <c r="M211" s="83"/>
      <c r="N211" s="11" t="s">
        <v>23</v>
      </c>
      <c r="O211" s="81">
        <f>SUM(O180:O210)</f>
        <v>193775133867.0708</v>
      </c>
      <c r="P211" s="39">
        <f>(O211/O272)</f>
        <v>1.9130330693707693E-2</v>
      </c>
      <c r="Q211" s="11" t="s">
        <v>23</v>
      </c>
      <c r="R211" s="40"/>
      <c r="S211" s="11" t="s">
        <v>23</v>
      </c>
      <c r="T211" s="82"/>
      <c r="U211" s="42">
        <f>SUM(U180:U210)</f>
        <v>115581</v>
      </c>
      <c r="V211" s="83"/>
      <c r="W211" s="83"/>
      <c r="X211" s="18">
        <f t="shared" ref="X211" si="177">((O211-E211)/E211)</f>
        <v>2.6643770335402477E-3</v>
      </c>
      <c r="Y211" s="18" t="e">
        <f t="shared" ref="Y211" si="178">((T211-J211)/J211)</f>
        <v>#DIV/0!</v>
      </c>
      <c r="Z211" s="18">
        <f t="shared" ref="Z211" si="179">((U211-K211)/K211)</f>
        <v>4.6765122606329803E-3</v>
      </c>
      <c r="AA211" s="18">
        <f t="shared" ref="AA211" si="180">V211-L211</f>
        <v>0</v>
      </c>
      <c r="AB211" s="19">
        <f t="shared" ref="AB211" si="181">W211-M211</f>
        <v>0</v>
      </c>
    </row>
    <row r="212" spans="1:28" ht="5.25" customHeight="1">
      <c r="B212" s="229"/>
      <c r="C212" s="229"/>
      <c r="D212" s="229"/>
      <c r="E212" s="229"/>
      <c r="F212" s="229"/>
      <c r="G212" s="229"/>
      <c r="H212" s="229"/>
      <c r="I212" s="229"/>
      <c r="J212" s="229"/>
      <c r="K212" s="229"/>
      <c r="L212" s="229"/>
      <c r="M212" s="229"/>
      <c r="N212" s="229"/>
      <c r="O212" s="229"/>
      <c r="P212" s="229"/>
      <c r="Q212" s="229"/>
      <c r="R212" s="229"/>
      <c r="S212" s="229"/>
      <c r="T212" s="229"/>
      <c r="U212" s="229"/>
      <c r="V212" s="229"/>
      <c r="W212" s="229"/>
      <c r="X212" s="229"/>
      <c r="Y212" s="229"/>
      <c r="Z212" s="229"/>
      <c r="AA212" s="229"/>
      <c r="AB212" s="229"/>
    </row>
    <row r="213" spans="1:28" ht="15" customHeight="1">
      <c r="A213" s="9"/>
      <c r="B213" s="231" t="s">
        <v>268</v>
      </c>
      <c r="C213" s="231"/>
      <c r="D213" s="231"/>
      <c r="E213" s="231"/>
      <c r="F213" s="231"/>
      <c r="G213" s="231"/>
      <c r="H213" s="231"/>
      <c r="I213" s="231"/>
      <c r="J213" s="231"/>
      <c r="K213" s="231"/>
      <c r="L213" s="231"/>
      <c r="M213" s="231"/>
      <c r="N213" s="231"/>
      <c r="O213" s="231"/>
      <c r="P213" s="231"/>
      <c r="Q213" s="231"/>
      <c r="R213" s="231"/>
      <c r="S213" s="231"/>
      <c r="T213" s="231"/>
      <c r="U213" s="231"/>
      <c r="V213" s="231"/>
      <c r="W213" s="231"/>
      <c r="X213" s="231"/>
      <c r="Y213" s="231"/>
      <c r="Z213" s="231"/>
      <c r="AA213" s="231"/>
      <c r="AB213" s="231"/>
    </row>
    <row r="214" spans="1:28" ht="15" customHeight="1">
      <c r="A214" s="176">
        <v>188</v>
      </c>
      <c r="B214" s="180" t="s">
        <v>269</v>
      </c>
      <c r="C214" s="10" t="s">
        <v>149</v>
      </c>
      <c r="D214" s="11" t="s">
        <v>23</v>
      </c>
      <c r="E214" s="164">
        <v>647867836.13999999</v>
      </c>
      <c r="F214" s="22">
        <v>0</v>
      </c>
      <c r="G214" s="11" t="s">
        <v>23</v>
      </c>
      <c r="H214" s="215">
        <v>1119.3100259800001</v>
      </c>
      <c r="I214" s="11" t="s">
        <v>23</v>
      </c>
      <c r="J214" s="215">
        <v>1119.3100259800001</v>
      </c>
      <c r="K214" s="163">
        <v>34</v>
      </c>
      <c r="L214" s="158">
        <v>2.4099999999999998E-3</v>
      </c>
      <c r="M214" s="158">
        <v>0.11811000000000001</v>
      </c>
      <c r="N214" s="11" t="s">
        <v>23</v>
      </c>
      <c r="O214" s="164">
        <v>649860094.70000005</v>
      </c>
      <c r="P214" s="54">
        <f>(O214/$O$217)</f>
        <v>3.2669595859226679E-2</v>
      </c>
      <c r="Q214" s="11" t="s">
        <v>23</v>
      </c>
      <c r="R214" s="85">
        <v>1121.88948684</v>
      </c>
      <c r="S214" s="11" t="s">
        <v>23</v>
      </c>
      <c r="T214" s="88">
        <v>1121.88948684</v>
      </c>
      <c r="U214" s="23">
        <v>34</v>
      </c>
      <c r="V214" s="24">
        <v>2.3050000000000002E-3</v>
      </c>
      <c r="W214" s="24">
        <v>0.12068</v>
      </c>
      <c r="X214" s="18">
        <f>((O214-E214)/E214)</f>
        <v>3.075100273336533E-3</v>
      </c>
      <c r="Y214" s="18">
        <f t="shared" ref="Y214" si="182">((T214-J214)/J214)</f>
        <v>2.304509742724324E-3</v>
      </c>
      <c r="Z214" s="18">
        <f t="shared" ref="Z214" si="183">((U214-K214)/K214)</f>
        <v>0</v>
      </c>
      <c r="AA214" s="18">
        <f>V214-L214</f>
        <v>-1.0499999999999962E-4</v>
      </c>
      <c r="AB214" s="19">
        <f>W214-M214</f>
        <v>2.569999999999989E-3</v>
      </c>
    </row>
    <row r="215" spans="1:28">
      <c r="A215" s="176">
        <v>189</v>
      </c>
      <c r="B215" s="180" t="s">
        <v>270</v>
      </c>
      <c r="C215" s="10" t="s">
        <v>271</v>
      </c>
      <c r="D215" s="11" t="s">
        <v>23</v>
      </c>
      <c r="E215" s="164">
        <v>1918343773.05</v>
      </c>
      <c r="F215" s="22">
        <f>(E215/$E$217)</f>
        <v>9.529827549945237E-2</v>
      </c>
      <c r="G215" s="11" t="s">
        <v>23</v>
      </c>
      <c r="H215" s="215">
        <v>53.743400000000001</v>
      </c>
      <c r="I215" s="11" t="s">
        <v>23</v>
      </c>
      <c r="J215" s="215">
        <v>54.266500000000001</v>
      </c>
      <c r="K215" s="163">
        <v>1574</v>
      </c>
      <c r="L215" s="158">
        <v>-9.4000000000000004E-3</v>
      </c>
      <c r="M215" s="158">
        <v>0.34410000000000002</v>
      </c>
      <c r="N215" s="11" t="s">
        <v>23</v>
      </c>
      <c r="O215" s="164">
        <v>1918343773.05</v>
      </c>
      <c r="P215" s="54">
        <f>(O215/$O$217)</f>
        <v>9.6438473904970415E-2</v>
      </c>
      <c r="Q215" s="11" t="s">
        <v>23</v>
      </c>
      <c r="R215" s="88">
        <v>53.379899999999999</v>
      </c>
      <c r="S215" s="11" t="s">
        <v>23</v>
      </c>
      <c r="T215" s="88">
        <v>53.893099999999997</v>
      </c>
      <c r="U215" s="23">
        <v>1571</v>
      </c>
      <c r="V215" s="47">
        <v>-2E-3</v>
      </c>
      <c r="W215" s="47">
        <v>0.33489999999999998</v>
      </c>
      <c r="X215" s="18">
        <f>((O215-E215)/E215)</f>
        <v>0</v>
      </c>
      <c r="Y215" s="18">
        <f t="shared" ref="Y215:Z217" si="184">((T215-J215)/J215)</f>
        <v>-6.8808565136871504E-3</v>
      </c>
      <c r="Z215" s="18">
        <f t="shared" si="184"/>
        <v>-1.9059720457433292E-3</v>
      </c>
      <c r="AA215" s="18">
        <f t="shared" ref="AA215:AB217" si="185">V215-L215</f>
        <v>7.4000000000000003E-3</v>
      </c>
      <c r="AB215" s="19">
        <f t="shared" si="185"/>
        <v>-9.2000000000000415E-3</v>
      </c>
    </row>
    <row r="216" spans="1:28">
      <c r="A216" s="176">
        <v>190</v>
      </c>
      <c r="B216" s="180" t="s">
        <v>337</v>
      </c>
      <c r="C216" s="10" t="s">
        <v>55</v>
      </c>
      <c r="D216" s="11" t="s">
        <v>23</v>
      </c>
      <c r="E216" s="160">
        <v>17563678076.599998</v>
      </c>
      <c r="F216" s="22">
        <f>(E216/$E$217)</f>
        <v>0.87251735358482729</v>
      </c>
      <c r="G216" s="11" t="s">
        <v>23</v>
      </c>
      <c r="H216" s="215">
        <v>6.82</v>
      </c>
      <c r="I216" s="11" t="s">
        <v>23</v>
      </c>
      <c r="J216" s="215">
        <v>6.91</v>
      </c>
      <c r="K216" s="216">
        <v>18677</v>
      </c>
      <c r="L216" s="158">
        <v>-1.0028653295128901E-2</v>
      </c>
      <c r="M216" s="158">
        <v>0.52538631346578302</v>
      </c>
      <c r="N216" s="11" t="s">
        <v>23</v>
      </c>
      <c r="O216" s="160">
        <v>17323688811.310001</v>
      </c>
      <c r="P216" s="54">
        <f>(O216/$O$217)</f>
        <v>0.87089193023580291</v>
      </c>
      <c r="Q216" s="11" t="s">
        <v>23</v>
      </c>
      <c r="R216" s="88">
        <v>6.74</v>
      </c>
      <c r="S216" s="11" t="s">
        <v>23</v>
      </c>
      <c r="T216" s="88">
        <v>6.84</v>
      </c>
      <c r="U216" s="179">
        <v>18746</v>
      </c>
      <c r="V216" s="47">
        <v>-1.01E-2</v>
      </c>
      <c r="W216" s="47">
        <v>0.50990000000000002</v>
      </c>
      <c r="X216" s="18">
        <f>((O216-E216)/E216)</f>
        <v>-1.3663952632434867E-2</v>
      </c>
      <c r="Y216" s="18">
        <f t="shared" si="184"/>
        <v>-1.0130246020260534E-2</v>
      </c>
      <c r="Z216" s="18">
        <f t="shared" si="184"/>
        <v>3.6943834662954435E-3</v>
      </c>
      <c r="AA216" s="18">
        <f t="shared" si="185"/>
        <v>-7.1346704871098898E-5</v>
      </c>
      <c r="AB216" s="19">
        <f t="shared" si="185"/>
        <v>-1.5486313465782997E-2</v>
      </c>
    </row>
    <row r="217" spans="1:28">
      <c r="B217" s="35"/>
      <c r="C217" s="74" t="s">
        <v>63</v>
      </c>
      <c r="D217" s="74"/>
      <c r="E217" s="81">
        <f>SUM(E214:E216)</f>
        <v>20129889685.789997</v>
      </c>
      <c r="F217" s="39">
        <f>(E217/E272)</f>
        <v>2.0129450481224864E-3</v>
      </c>
      <c r="G217" s="37"/>
      <c r="H217" s="40"/>
      <c r="I217" s="40"/>
      <c r="J217" s="82"/>
      <c r="K217" s="42">
        <f>SUM(K214:K216)</f>
        <v>20285</v>
      </c>
      <c r="L217" s="83"/>
      <c r="M217" s="83"/>
      <c r="N217" s="11" t="s">
        <v>23</v>
      </c>
      <c r="O217" s="81">
        <f>SUM(O214:O216)</f>
        <v>19891892679.060001</v>
      </c>
      <c r="P217" s="39">
        <f>(O217/O272)</f>
        <v>1.9638148480661572E-3</v>
      </c>
      <c r="Q217" s="11" t="s">
        <v>23</v>
      </c>
      <c r="R217" s="40"/>
      <c r="S217" s="11" t="s">
        <v>23</v>
      </c>
      <c r="T217" s="82"/>
      <c r="U217" s="42">
        <f>SUM(U214:U216)</f>
        <v>20351</v>
      </c>
      <c r="V217" s="83"/>
      <c r="W217" s="83"/>
      <c r="X217" s="18">
        <f>((O217-E217)/E217)</f>
        <v>-1.1823065622560342E-2</v>
      </c>
      <c r="Y217" s="18" t="e">
        <f t="shared" si="184"/>
        <v>#DIV/0!</v>
      </c>
      <c r="Z217" s="18">
        <f t="shared" si="184"/>
        <v>3.2536356913975845E-3</v>
      </c>
      <c r="AA217" s="18">
        <f t="shared" si="185"/>
        <v>0</v>
      </c>
      <c r="AB217" s="19">
        <f t="shared" si="185"/>
        <v>0</v>
      </c>
    </row>
    <row r="218" spans="1:28" ht="6" customHeight="1">
      <c r="B218" s="229"/>
      <c r="C218" s="229"/>
      <c r="D218" s="229"/>
      <c r="E218" s="229"/>
      <c r="F218" s="229"/>
      <c r="G218" s="229"/>
      <c r="H218" s="229"/>
      <c r="I218" s="229"/>
      <c r="J218" s="229"/>
      <c r="K218" s="229"/>
      <c r="L218" s="229"/>
      <c r="M218" s="229"/>
      <c r="N218" s="229"/>
      <c r="O218" s="229"/>
      <c r="P218" s="229"/>
      <c r="Q218" s="229"/>
      <c r="R218" s="229"/>
      <c r="S218" s="229"/>
      <c r="T218" s="229"/>
      <c r="U218" s="229"/>
      <c r="V218" s="229"/>
      <c r="W218" s="229"/>
      <c r="X218" s="229"/>
      <c r="Y218" s="229"/>
      <c r="Z218" s="229"/>
      <c r="AA218" s="229"/>
      <c r="AB218" s="229"/>
    </row>
    <row r="219" spans="1:28" ht="15" customHeight="1">
      <c r="A219" s="9"/>
      <c r="B219" s="232" t="s">
        <v>272</v>
      </c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  <c r="Z219" s="232"/>
      <c r="AA219" s="232"/>
      <c r="AB219" s="232"/>
    </row>
    <row r="220" spans="1:28">
      <c r="A220" s="64"/>
      <c r="B220" s="233" t="s">
        <v>273</v>
      </c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  <c r="P220" s="233"/>
      <c r="Q220" s="233"/>
      <c r="R220" s="233"/>
      <c r="S220" s="233"/>
      <c r="T220" s="233"/>
      <c r="U220" s="233"/>
      <c r="V220" s="233"/>
      <c r="W220" s="233"/>
      <c r="X220" s="233"/>
      <c r="Y220" s="233"/>
      <c r="Z220" s="233"/>
      <c r="AA220" s="233"/>
      <c r="AB220" s="233"/>
    </row>
    <row r="221" spans="1:28">
      <c r="A221" s="206">
        <v>191</v>
      </c>
      <c r="B221" s="180" t="s">
        <v>274</v>
      </c>
      <c r="C221" s="10" t="s">
        <v>275</v>
      </c>
      <c r="D221" s="11" t="s">
        <v>23</v>
      </c>
      <c r="E221" s="50">
        <v>16888258021.320004</v>
      </c>
      <c r="F221" s="22">
        <f>(E221/$E$246)</f>
        <v>0.11098721055829135</v>
      </c>
      <c r="G221" s="11" t="s">
        <v>23</v>
      </c>
      <c r="H221" s="217">
        <v>3.8699288122437165</v>
      </c>
      <c r="I221" s="11" t="s">
        <v>23</v>
      </c>
      <c r="J221" s="217">
        <v>3.9394321246097164</v>
      </c>
      <c r="K221" s="210">
        <v>17407</v>
      </c>
      <c r="L221" s="211">
        <v>9.8664552199653494E-3</v>
      </c>
      <c r="M221" s="211">
        <v>0.39606198588709701</v>
      </c>
      <c r="N221" s="11" t="s">
        <v>23</v>
      </c>
      <c r="O221" s="50">
        <v>16779264405.91</v>
      </c>
      <c r="P221" s="22">
        <f>(O221/$O$246)</f>
        <v>0.11049710516379287</v>
      </c>
      <c r="Q221" s="11" t="s">
        <v>23</v>
      </c>
      <c r="R221" s="86">
        <v>3.8468927125264125</v>
      </c>
      <c r="S221" s="11" t="s">
        <v>23</v>
      </c>
      <c r="T221" s="86">
        <v>3.915982300204413</v>
      </c>
      <c r="U221" s="51">
        <v>17407</v>
      </c>
      <c r="V221" s="52">
        <v>-6.5408545004198067E-3</v>
      </c>
      <c r="W221" s="52">
        <v>0.3882518514784945</v>
      </c>
      <c r="X221" s="25">
        <f>((O221-E221)/E221)</f>
        <v>-6.4538104091261756E-3</v>
      </c>
      <c r="Y221" s="25">
        <f>((T221-J221)/J221)</f>
        <v>-5.9525900341858562E-3</v>
      </c>
      <c r="Z221" s="25">
        <f>((U221-K221)/K221)</f>
        <v>0</v>
      </c>
      <c r="AA221" s="25">
        <f>V221-L221</f>
        <v>-1.6407309720385156E-2</v>
      </c>
      <c r="AB221" s="48">
        <f>W221-M221</f>
        <v>-7.8101344086025093E-3</v>
      </c>
    </row>
    <row r="222" spans="1:28" ht="16.95" customHeight="1">
      <c r="A222" s="176">
        <v>192</v>
      </c>
      <c r="B222" s="180" t="s">
        <v>276</v>
      </c>
      <c r="C222" s="10" t="s">
        <v>55</v>
      </c>
      <c r="D222" s="11" t="s">
        <v>23</v>
      </c>
      <c r="E222" s="177">
        <v>34223942419.700001</v>
      </c>
      <c r="F222" s="22">
        <f>(E222/$E$246)</f>
        <v>0.22491484312206136</v>
      </c>
      <c r="G222" s="11" t="s">
        <v>23</v>
      </c>
      <c r="H222" s="217">
        <v>1465.74</v>
      </c>
      <c r="I222" s="11" t="s">
        <v>23</v>
      </c>
      <c r="J222" s="217">
        <v>1485.31</v>
      </c>
      <c r="K222" s="210">
        <v>12888</v>
      </c>
      <c r="L222" s="211">
        <v>-1.43199053407203E-3</v>
      </c>
      <c r="M222" s="211">
        <v>0.56216870004206898</v>
      </c>
      <c r="N222" s="11" t="s">
        <v>23</v>
      </c>
      <c r="O222" s="177">
        <v>34149461249.349998</v>
      </c>
      <c r="P222" s="22">
        <f>(O222/$O$246)</f>
        <v>0.22488569937709674</v>
      </c>
      <c r="Q222" s="11" t="s">
        <v>23</v>
      </c>
      <c r="R222" s="86">
        <v>1467.6</v>
      </c>
      <c r="S222" s="11" t="s">
        <v>23</v>
      </c>
      <c r="T222" s="86">
        <v>1487.27</v>
      </c>
      <c r="U222" s="51">
        <v>13017</v>
      </c>
      <c r="V222" s="52">
        <v>1.2999999999999999E-3</v>
      </c>
      <c r="W222" s="52">
        <v>0.56420000000000003</v>
      </c>
      <c r="X222" s="25">
        <f>((O222-E222)/E222)</f>
        <v>-2.1762884426526326E-3</v>
      </c>
      <c r="Y222" s="25">
        <f>((T222-J222)/J222)</f>
        <v>1.3195898499303422E-3</v>
      </c>
      <c r="Z222" s="25">
        <f>((U222-K222)/K222)</f>
        <v>1.0009310986964618E-2</v>
      </c>
      <c r="AA222" s="25">
        <f>V222-L222</f>
        <v>2.7319905340720298E-3</v>
      </c>
      <c r="AB222" s="48">
        <f>W222-M222</f>
        <v>2.0312999579310542E-3</v>
      </c>
    </row>
    <row r="223" spans="1:28" ht="6" customHeight="1">
      <c r="B223" s="229"/>
      <c r="C223" s="229"/>
      <c r="D223" s="229"/>
      <c r="E223" s="229"/>
      <c r="F223" s="229"/>
      <c r="G223" s="229"/>
      <c r="H223" s="229"/>
      <c r="I223" s="229"/>
      <c r="J223" s="229"/>
      <c r="K223" s="229"/>
      <c r="L223" s="229"/>
      <c r="M223" s="229"/>
      <c r="N223" s="229"/>
      <c r="O223" s="229"/>
      <c r="P223" s="229"/>
      <c r="Q223" s="229"/>
      <c r="R223" s="229"/>
      <c r="S223" s="229"/>
      <c r="T223" s="229"/>
      <c r="U223" s="229"/>
      <c r="V223" s="229"/>
      <c r="W223" s="229"/>
      <c r="X223" s="229"/>
      <c r="Y223" s="229"/>
      <c r="Z223" s="229"/>
      <c r="AA223" s="229"/>
      <c r="AB223" s="229"/>
    </row>
    <row r="224" spans="1:28" ht="15" customHeight="1">
      <c r="A224" s="64"/>
      <c r="B224" s="233" t="s">
        <v>205</v>
      </c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3"/>
      <c r="N224" s="233"/>
      <c r="O224" s="233"/>
      <c r="P224" s="233"/>
      <c r="Q224" s="233"/>
      <c r="R224" s="233"/>
      <c r="S224" s="233"/>
      <c r="T224" s="233"/>
      <c r="U224" s="233"/>
      <c r="V224" s="233"/>
      <c r="W224" s="233"/>
      <c r="X224" s="233"/>
      <c r="Y224" s="233"/>
      <c r="Z224" s="233"/>
      <c r="AA224" s="233"/>
      <c r="AB224" s="233"/>
    </row>
    <row r="225" spans="1:28">
      <c r="A225" s="176">
        <v>193</v>
      </c>
      <c r="B225" s="180" t="s">
        <v>335</v>
      </c>
      <c r="C225" s="154" t="s">
        <v>68</v>
      </c>
      <c r="D225" s="11" t="s">
        <v>23</v>
      </c>
      <c r="E225" s="159">
        <v>1086083260.3599999</v>
      </c>
      <c r="F225" s="22">
        <f>(E225/$E$246)</f>
        <v>7.1375834825141565E-3</v>
      </c>
      <c r="G225" s="11" t="s">
        <v>23</v>
      </c>
      <c r="H225" s="215">
        <v>1.04</v>
      </c>
      <c r="I225" s="11" t="s">
        <v>23</v>
      </c>
      <c r="J225" s="215">
        <v>1.04</v>
      </c>
      <c r="K225" s="163">
        <v>132</v>
      </c>
      <c r="L225" s="158">
        <v>0.1928</v>
      </c>
      <c r="M225" s="158">
        <v>0.20030000000000001</v>
      </c>
      <c r="N225" s="11" t="s">
        <v>23</v>
      </c>
      <c r="O225" s="159">
        <v>1180984690.0799999</v>
      </c>
      <c r="P225" s="22">
        <f t="shared" ref="P225:P239" si="186">(O225/$O$246)</f>
        <v>7.7771817845981341E-3</v>
      </c>
      <c r="Q225" s="11" t="s">
        <v>23</v>
      </c>
      <c r="R225" s="88">
        <v>1.0394000000000001</v>
      </c>
      <c r="S225" s="11" t="s">
        <v>23</v>
      </c>
      <c r="T225" s="88">
        <v>1.0394000000000001</v>
      </c>
      <c r="U225" s="163">
        <v>134</v>
      </c>
      <c r="V225" s="158">
        <v>0.18095</v>
      </c>
      <c r="W225" s="158">
        <v>0.17174999999999999</v>
      </c>
      <c r="X225" s="18">
        <f>((O225-E225)/E225)</f>
        <v>8.7379516086587519E-2</v>
      </c>
      <c r="Y225" s="18">
        <f t="shared" ref="Y225:Z227" si="187">((T225-J225)/J225)</f>
        <v>-5.7692307692301333E-4</v>
      </c>
      <c r="Z225" s="18">
        <f t="shared" si="187"/>
        <v>1.5151515151515152E-2</v>
      </c>
      <c r="AA225" s="18">
        <f t="shared" ref="AA225:AB227" si="188">V225-L225</f>
        <v>-1.1849999999999999E-2</v>
      </c>
      <c r="AB225" s="19">
        <f t="shared" si="188"/>
        <v>-2.855000000000002E-2</v>
      </c>
    </row>
    <row r="226" spans="1:28" ht="13.2" customHeight="1">
      <c r="A226" s="176">
        <v>194</v>
      </c>
      <c r="B226" s="180" t="s">
        <v>277</v>
      </c>
      <c r="C226" s="10" t="s">
        <v>27</v>
      </c>
      <c r="D226" s="11" t="s">
        <v>23</v>
      </c>
      <c r="E226" s="159">
        <v>1959939109.53</v>
      </c>
      <c r="F226" s="22">
        <f>(E226/$E$246)</f>
        <v>1.2880438844327531E-2</v>
      </c>
      <c r="G226" s="11" t="s">
        <v>23</v>
      </c>
      <c r="H226" s="215">
        <v>1.258048179</v>
      </c>
      <c r="I226" s="11" t="s">
        <v>23</v>
      </c>
      <c r="J226" s="215">
        <v>1.258048179</v>
      </c>
      <c r="K226" s="163">
        <v>1011</v>
      </c>
      <c r="L226" s="158">
        <v>0.13300000000000001</v>
      </c>
      <c r="M226" s="158">
        <v>0.13730000000000001</v>
      </c>
      <c r="N226" s="11" t="s">
        <v>23</v>
      </c>
      <c r="O226" s="159">
        <v>2059309525.77</v>
      </c>
      <c r="P226" s="22">
        <f t="shared" ref="P226" si="189">(O226/$O$246)</f>
        <v>1.3561246531979146E-2</v>
      </c>
      <c r="Q226" s="11" t="s">
        <v>23</v>
      </c>
      <c r="R226" s="88">
        <v>1.2610481790000001</v>
      </c>
      <c r="S226" s="11" t="s">
        <v>23</v>
      </c>
      <c r="T226" s="88">
        <v>1.2610481790000001</v>
      </c>
      <c r="U226" s="23">
        <v>1022</v>
      </c>
      <c r="V226" s="47">
        <v>0.12429999999999999</v>
      </c>
      <c r="W226" s="47">
        <v>0.13730000000000001</v>
      </c>
      <c r="X226" s="18">
        <f>((O226-E226)/E226)</f>
        <v>5.070076705792629E-2</v>
      </c>
      <c r="Y226" s="18">
        <f t="shared" si="187"/>
        <v>2.3846463514495607E-3</v>
      </c>
      <c r="Z226" s="18">
        <f t="shared" si="187"/>
        <v>1.0880316518298714E-2</v>
      </c>
      <c r="AA226" s="18">
        <f t="shared" si="188"/>
        <v>-8.7000000000000133E-3</v>
      </c>
      <c r="AB226" s="19">
        <f t="shared" si="188"/>
        <v>0</v>
      </c>
    </row>
    <row r="227" spans="1:28" ht="15" customHeight="1">
      <c r="A227" s="176">
        <v>195</v>
      </c>
      <c r="B227" s="180" t="s">
        <v>278</v>
      </c>
      <c r="C227" s="10" t="s">
        <v>279</v>
      </c>
      <c r="D227" s="11" t="s">
        <v>23</v>
      </c>
      <c r="E227" s="69">
        <v>259049887.53</v>
      </c>
      <c r="F227" s="22">
        <f>(E227/$E$246)</f>
        <v>1.7024387225785989E-3</v>
      </c>
      <c r="G227" s="11" t="s">
        <v>23</v>
      </c>
      <c r="H227" s="215">
        <v>1053.31</v>
      </c>
      <c r="I227" s="178" t="s">
        <v>23</v>
      </c>
      <c r="J227" s="215">
        <v>1053.31</v>
      </c>
      <c r="K227" s="163">
        <v>15</v>
      </c>
      <c r="L227" s="158">
        <v>1.8E-3</v>
      </c>
      <c r="M227" s="158">
        <v>0.11840000000000001</v>
      </c>
      <c r="N227" s="11" t="s">
        <v>23</v>
      </c>
      <c r="O227" s="30">
        <v>270477476.80000001</v>
      </c>
      <c r="P227" s="22">
        <f t="shared" si="186"/>
        <v>1.7811852459920796E-3</v>
      </c>
      <c r="Q227" s="11" t="s">
        <v>23</v>
      </c>
      <c r="R227" s="85">
        <v>1102.19</v>
      </c>
      <c r="S227" s="178" t="s">
        <v>23</v>
      </c>
      <c r="T227" s="85">
        <v>1102.19</v>
      </c>
      <c r="U227" s="23">
        <v>15</v>
      </c>
      <c r="V227" s="24">
        <v>-2E-3</v>
      </c>
      <c r="W227" s="24">
        <v>0.1164</v>
      </c>
      <c r="X227" s="18">
        <f>((O227-E227)/E227)</f>
        <v>4.4113469335811263E-2</v>
      </c>
      <c r="Y227" s="18">
        <f t="shared" si="187"/>
        <v>4.6406091274173902E-2</v>
      </c>
      <c r="Z227" s="18">
        <f t="shared" si="187"/>
        <v>0</v>
      </c>
      <c r="AA227" s="18">
        <f t="shared" si="188"/>
        <v>-3.8E-3</v>
      </c>
      <c r="AB227" s="19">
        <f t="shared" si="188"/>
        <v>-2.0000000000000018E-3</v>
      </c>
    </row>
    <row r="228" spans="1:28">
      <c r="A228" s="176">
        <v>196</v>
      </c>
      <c r="B228" s="180" t="s">
        <v>280</v>
      </c>
      <c r="C228" s="10" t="s">
        <v>83</v>
      </c>
      <c r="D228" s="11" t="s">
        <v>23</v>
      </c>
      <c r="E228" s="69">
        <v>404450728.31999999</v>
      </c>
      <c r="F228" s="22">
        <f>(E228/$E$246)</f>
        <v>2.657992203093873E-3</v>
      </c>
      <c r="G228" s="11" t="s">
        <v>23</v>
      </c>
      <c r="H228" s="215">
        <v>131.75</v>
      </c>
      <c r="I228" s="11" t="s">
        <v>23</v>
      </c>
      <c r="J228" s="215">
        <v>131.75</v>
      </c>
      <c r="K228" s="163">
        <v>94</v>
      </c>
      <c r="L228" s="158">
        <v>2.8999999999999998E-3</v>
      </c>
      <c r="M228" s="158">
        <v>0.14849999999999999</v>
      </c>
      <c r="N228" s="11" t="s">
        <v>23</v>
      </c>
      <c r="O228" s="69">
        <v>406119696.77999997</v>
      </c>
      <c r="P228" s="22">
        <f t="shared" si="186"/>
        <v>2.6744349310319836E-3</v>
      </c>
      <c r="Q228" s="11" t="s">
        <v>23</v>
      </c>
      <c r="R228" s="88">
        <v>132.09</v>
      </c>
      <c r="S228" s="11" t="s">
        <v>23</v>
      </c>
      <c r="T228" s="88">
        <v>132.09</v>
      </c>
      <c r="U228" s="23">
        <v>94</v>
      </c>
      <c r="V228" s="47">
        <v>2.5999999999999999E-3</v>
      </c>
      <c r="W228" s="47">
        <v>0.14849999999999999</v>
      </c>
      <c r="X228" s="18">
        <f t="shared" ref="X228:X246" si="190">((O228-E228)/E228)</f>
        <v>4.12650625437741E-3</v>
      </c>
      <c r="Y228" s="18">
        <f t="shared" ref="Y228:Y246" si="191">((T228-J228)/J228)</f>
        <v>2.5806451612903486E-3</v>
      </c>
      <c r="Z228" s="18">
        <f t="shared" ref="Z228:Z246" si="192">((U228-K228)/K228)</f>
        <v>0</v>
      </c>
      <c r="AA228" s="18">
        <f t="shared" ref="AA228:AA246" si="193">V228-L228</f>
        <v>-2.9999999999999992E-4</v>
      </c>
      <c r="AB228" s="19">
        <f t="shared" ref="AB228:AB246" si="194">W228-M228</f>
        <v>0</v>
      </c>
    </row>
    <row r="229" spans="1:28">
      <c r="A229" s="176">
        <v>197</v>
      </c>
      <c r="B229" s="180" t="s">
        <v>281</v>
      </c>
      <c r="C229" s="10" t="s">
        <v>282</v>
      </c>
      <c r="D229" s="11" t="s">
        <v>23</v>
      </c>
      <c r="E229" s="69">
        <v>54734007.472295091</v>
      </c>
      <c r="F229" s="22">
        <v>0</v>
      </c>
      <c r="G229" s="11" t="s">
        <v>23</v>
      </c>
      <c r="H229" s="215">
        <v>107.40476932584077</v>
      </c>
      <c r="I229" s="11" t="s">
        <v>23</v>
      </c>
      <c r="J229" s="215">
        <v>107.40476932584077</v>
      </c>
      <c r="K229" s="163">
        <v>12</v>
      </c>
      <c r="L229" s="158">
        <v>7.9000000000000008E-3</v>
      </c>
      <c r="M229" s="158">
        <v>0.13020000000000001</v>
      </c>
      <c r="N229" s="11" t="s">
        <v>23</v>
      </c>
      <c r="O229" s="30">
        <v>54931141.131094523</v>
      </c>
      <c r="P229" s="22">
        <f t="shared" si="186"/>
        <v>3.6174005793673624E-4</v>
      </c>
      <c r="Q229" s="11" t="s">
        <v>23</v>
      </c>
      <c r="R229" s="88">
        <v>107.79160552014702</v>
      </c>
      <c r="S229" s="11" t="s">
        <v>23</v>
      </c>
      <c r="T229" s="88">
        <v>107.79160552014702</v>
      </c>
      <c r="U229" s="23">
        <v>12</v>
      </c>
      <c r="V229" s="24">
        <v>3.8999999999999998E-3</v>
      </c>
      <c r="W229" s="24">
        <v>0.1341</v>
      </c>
      <c r="X229" s="18">
        <f t="shared" si="190"/>
        <v>3.6016668229384824E-3</v>
      </c>
      <c r="Y229" s="18">
        <f t="shared" si="191"/>
        <v>3.6016668229384781E-3</v>
      </c>
      <c r="Z229" s="18">
        <f t="shared" si="192"/>
        <v>0</v>
      </c>
      <c r="AA229" s="18">
        <f t="shared" si="193"/>
        <v>-4.000000000000001E-3</v>
      </c>
      <c r="AB229" s="19">
        <f t="shared" si="194"/>
        <v>3.8999999999999868E-3</v>
      </c>
    </row>
    <row r="230" spans="1:28">
      <c r="A230" s="176">
        <v>198</v>
      </c>
      <c r="B230" s="180" t="s">
        <v>283</v>
      </c>
      <c r="C230" s="10" t="s">
        <v>88</v>
      </c>
      <c r="D230" s="11" t="s">
        <v>23</v>
      </c>
      <c r="E230" s="46">
        <v>587394628.49000001</v>
      </c>
      <c r="F230" s="22">
        <f>(E230/$E$246)</f>
        <v>3.8602732875544603E-3</v>
      </c>
      <c r="G230" s="11" t="s">
        <v>23</v>
      </c>
      <c r="H230" s="215">
        <v>106.45</v>
      </c>
      <c r="I230" s="11" t="s">
        <v>23</v>
      </c>
      <c r="J230" s="215">
        <v>106.45</v>
      </c>
      <c r="K230" s="163">
        <v>26</v>
      </c>
      <c r="L230" s="158">
        <v>2.3999999999999998E-3</v>
      </c>
      <c r="M230" s="158">
        <v>9.5699999999999993E-2</v>
      </c>
      <c r="N230" s="11" t="s">
        <v>23</v>
      </c>
      <c r="O230" s="46">
        <v>589218265.80999994</v>
      </c>
      <c r="P230" s="22">
        <f t="shared" si="186"/>
        <v>3.8802006516270903E-3</v>
      </c>
      <c r="Q230" s="11" t="s">
        <v>23</v>
      </c>
      <c r="R230" s="88">
        <v>106.78</v>
      </c>
      <c r="S230" s="11" t="s">
        <v>23</v>
      </c>
      <c r="T230" s="88">
        <v>106.78</v>
      </c>
      <c r="U230" s="23">
        <v>26</v>
      </c>
      <c r="V230" s="47">
        <v>5.7000000000000002E-3</v>
      </c>
      <c r="W230" s="47">
        <v>9.9099999999999994E-2</v>
      </c>
      <c r="X230" s="18">
        <f t="shared" si="190"/>
        <v>3.1046203549527003E-3</v>
      </c>
      <c r="Y230" s="18">
        <f t="shared" si="191"/>
        <v>3.1000469704086262E-3</v>
      </c>
      <c r="Z230" s="18">
        <f t="shared" si="192"/>
        <v>0</v>
      </c>
      <c r="AA230" s="18">
        <f t="shared" si="193"/>
        <v>3.3000000000000004E-3</v>
      </c>
      <c r="AB230" s="19">
        <f t="shared" si="194"/>
        <v>3.4000000000000002E-3</v>
      </c>
    </row>
    <row r="231" spans="1:28">
      <c r="A231" s="176">
        <v>199</v>
      </c>
      <c r="B231" s="180" t="s">
        <v>284</v>
      </c>
      <c r="C231" s="10" t="s">
        <v>91</v>
      </c>
      <c r="D231" s="11" t="s">
        <v>23</v>
      </c>
      <c r="E231" s="46">
        <v>401932489.51999998</v>
      </c>
      <c r="F231" s="22">
        <v>0</v>
      </c>
      <c r="G231" s="11" t="s">
        <v>23</v>
      </c>
      <c r="H231" s="215">
        <v>1.27515</v>
      </c>
      <c r="I231" s="11" t="s">
        <v>23</v>
      </c>
      <c r="J231" s="215">
        <v>1.27515</v>
      </c>
      <c r="K231" s="163">
        <v>59</v>
      </c>
      <c r="L231" s="158">
        <v>1.642E-3</v>
      </c>
      <c r="M231" s="158">
        <v>0.13900000000000001</v>
      </c>
      <c r="N231" s="11" t="s">
        <v>23</v>
      </c>
      <c r="O231" s="45">
        <v>410554146.01999998</v>
      </c>
      <c r="P231" s="22">
        <f t="shared" si="186"/>
        <v>2.7036372722170476E-3</v>
      </c>
      <c r="Q231" s="11" t="s">
        <v>23</v>
      </c>
      <c r="R231" s="85">
        <v>1.28454</v>
      </c>
      <c r="S231" s="11" t="s">
        <v>23</v>
      </c>
      <c r="T231" s="88">
        <v>1.28454</v>
      </c>
      <c r="U231" s="23">
        <v>57</v>
      </c>
      <c r="V231" s="24">
        <v>1.7160000000000001E-3</v>
      </c>
      <c r="W231" s="24">
        <v>0.1389</v>
      </c>
      <c r="X231" s="18">
        <f t="shared" ref="X231:X232" si="195">((O231-E231)/E231)</f>
        <v>2.1450509040202858E-2</v>
      </c>
      <c r="Y231" s="18">
        <f t="shared" ref="Y231:Y232" si="196">((T231-J231)/J231)</f>
        <v>7.3638395482884438E-3</v>
      </c>
      <c r="Z231" s="18">
        <f t="shared" ref="Z231" si="197">((U231-K231)/K231)</f>
        <v>-3.3898305084745763E-2</v>
      </c>
      <c r="AA231" s="18">
        <f t="shared" ref="AA231" si="198">V231-L231</f>
        <v>7.4000000000000064E-5</v>
      </c>
      <c r="AB231" s="19">
        <f t="shared" ref="AB231" si="199">W231-M231</f>
        <v>-1.0000000000001674E-4</v>
      </c>
    </row>
    <row r="232" spans="1:28">
      <c r="A232" s="176">
        <v>200</v>
      </c>
      <c r="B232" s="180" t="s">
        <v>285</v>
      </c>
      <c r="C232" s="10" t="s">
        <v>39</v>
      </c>
      <c r="D232" s="11" t="s">
        <v>23</v>
      </c>
      <c r="E232" s="69">
        <v>5633850239.6599998</v>
      </c>
      <c r="F232" s="22">
        <f t="shared" ref="F232:F239" si="200">(E232/$E$246)</f>
        <v>3.7024856087208909E-2</v>
      </c>
      <c r="G232" s="11" t="s">
        <v>23</v>
      </c>
      <c r="H232" s="215">
        <v>158.07</v>
      </c>
      <c r="I232" s="11" t="s">
        <v>23</v>
      </c>
      <c r="J232" s="215">
        <v>158.07</v>
      </c>
      <c r="K232" s="163">
        <v>1197</v>
      </c>
      <c r="L232" s="158">
        <v>2.5000000000000001E-3</v>
      </c>
      <c r="M232" s="158">
        <v>0.1109</v>
      </c>
      <c r="N232" s="11" t="s">
        <v>23</v>
      </c>
      <c r="O232" s="69">
        <v>5742862796.5699997</v>
      </c>
      <c r="P232" s="22">
        <f t="shared" si="186"/>
        <v>3.7818684956792289E-2</v>
      </c>
      <c r="Q232" s="11" t="s">
        <v>23</v>
      </c>
      <c r="R232" s="88">
        <v>158.46</v>
      </c>
      <c r="S232" s="11" t="s">
        <v>23</v>
      </c>
      <c r="T232" s="88">
        <v>158.46</v>
      </c>
      <c r="U232" s="23">
        <v>1207</v>
      </c>
      <c r="V232" s="47">
        <v>2.5000000000000001E-3</v>
      </c>
      <c r="W232" s="47">
        <v>0.11360000000000001</v>
      </c>
      <c r="X232" s="18">
        <f t="shared" si="195"/>
        <v>1.9349565975786163E-2</v>
      </c>
      <c r="Y232" s="18">
        <f t="shared" si="196"/>
        <v>2.4672613399127903E-3</v>
      </c>
      <c r="Z232" s="18">
        <f t="shared" si="192"/>
        <v>8.3542188805346695E-3</v>
      </c>
      <c r="AA232" s="18">
        <f t="shared" si="193"/>
        <v>0</v>
      </c>
      <c r="AB232" s="19">
        <f t="shared" si="194"/>
        <v>2.7000000000000079E-3</v>
      </c>
    </row>
    <row r="233" spans="1:28">
      <c r="A233" s="176">
        <v>201</v>
      </c>
      <c r="B233" s="180" t="s">
        <v>286</v>
      </c>
      <c r="C233" s="10" t="s">
        <v>81</v>
      </c>
      <c r="D233" s="11" t="s">
        <v>23</v>
      </c>
      <c r="E233" s="69">
        <v>1066383825.4459823</v>
      </c>
      <c r="F233" s="22">
        <f t="shared" si="200"/>
        <v>7.0081216204368902E-3</v>
      </c>
      <c r="G233" s="11" t="s">
        <v>23</v>
      </c>
      <c r="H233" s="161">
        <v>1464.847182813701</v>
      </c>
      <c r="I233" s="11" t="s">
        <v>23</v>
      </c>
      <c r="J233" s="161">
        <v>1464.847182813701</v>
      </c>
      <c r="K233" s="163">
        <v>344</v>
      </c>
      <c r="L233" s="158">
        <v>0.14461493031259567</v>
      </c>
      <c r="M233" s="158">
        <v>0.1334506535404425</v>
      </c>
      <c r="N233" s="11" t="s">
        <v>23</v>
      </c>
      <c r="O233" s="30">
        <v>1067004241.03174</v>
      </c>
      <c r="P233" s="22">
        <f t="shared" si="186"/>
        <v>7.0265821539810805E-3</v>
      </c>
      <c r="Q233" s="11" t="s">
        <v>23</v>
      </c>
      <c r="R233" s="29">
        <v>1468.9887870811201</v>
      </c>
      <c r="S233" s="11" t="s">
        <v>23</v>
      </c>
      <c r="T233" s="29">
        <v>1468.9887870811201</v>
      </c>
      <c r="U233" s="23">
        <v>345</v>
      </c>
      <c r="V233" s="24">
        <v>0.14742498889438532</v>
      </c>
      <c r="W233" s="24">
        <v>0.13414951368638187</v>
      </c>
      <c r="X233" s="18">
        <f t="shared" si="190"/>
        <v>5.8179388223386023E-4</v>
      </c>
      <c r="Y233" s="18">
        <f t="shared" si="191"/>
        <v>2.8273285541388967E-3</v>
      </c>
      <c r="Z233" s="18">
        <f t="shared" si="192"/>
        <v>2.9069767441860465E-3</v>
      </c>
      <c r="AA233" s="18">
        <f t="shared" si="193"/>
        <v>2.8100585817896484E-3</v>
      </c>
      <c r="AB233" s="19">
        <f t="shared" si="194"/>
        <v>6.9886014593936729E-4</v>
      </c>
    </row>
    <row r="234" spans="1:28">
      <c r="A234" s="176">
        <v>202</v>
      </c>
      <c r="B234" s="180" t="s">
        <v>338</v>
      </c>
      <c r="C234" s="10" t="s">
        <v>275</v>
      </c>
      <c r="D234" s="11" t="s">
        <v>23</v>
      </c>
      <c r="E234" s="69">
        <v>55543872777.860001</v>
      </c>
      <c r="F234" s="22">
        <f t="shared" si="200"/>
        <v>0.36502636893852114</v>
      </c>
      <c r="G234" s="11" t="s">
        <v>23</v>
      </c>
      <c r="H234" s="161">
        <v>1301.8901000000001</v>
      </c>
      <c r="I234" s="11" t="s">
        <v>23</v>
      </c>
      <c r="J234" s="161">
        <v>1301.8901000000001</v>
      </c>
      <c r="K234" s="163">
        <v>14533</v>
      </c>
      <c r="L234" s="158">
        <v>-3.0353755618389971E-2</v>
      </c>
      <c r="M234" s="158">
        <v>0.12796780637725697</v>
      </c>
      <c r="N234" s="11" t="s">
        <v>23</v>
      </c>
      <c r="O234" s="69">
        <v>56346936044.919998</v>
      </c>
      <c r="P234" s="22">
        <f t="shared" si="186"/>
        <v>0.37106354409791947</v>
      </c>
      <c r="Q234" s="11" t="s">
        <v>23</v>
      </c>
      <c r="R234" s="29">
        <v>1306.0972999999999</v>
      </c>
      <c r="S234" s="11" t="s">
        <v>23</v>
      </c>
      <c r="T234" s="161">
        <v>1306.0972999999999</v>
      </c>
      <c r="U234" s="23">
        <v>14533</v>
      </c>
      <c r="V234" s="47">
        <v>3.2316091811435002E-3</v>
      </c>
      <c r="W234" s="47">
        <v>0.13120038417210891</v>
      </c>
      <c r="X234" s="18">
        <f t="shared" si="190"/>
        <v>1.445817921756622E-2</v>
      </c>
      <c r="Y234" s="18">
        <f t="shared" si="191"/>
        <v>3.2316091811435002E-3</v>
      </c>
      <c r="Z234" s="18">
        <f t="shared" si="192"/>
        <v>0</v>
      </c>
      <c r="AA234" s="18">
        <f t="shared" si="193"/>
        <v>3.3585364799533474E-2</v>
      </c>
      <c r="AB234" s="19">
        <f t="shared" si="194"/>
        <v>3.2325777948519485E-3</v>
      </c>
    </row>
    <row r="235" spans="1:28">
      <c r="A235" s="176">
        <v>203</v>
      </c>
      <c r="B235" s="180" t="s">
        <v>287</v>
      </c>
      <c r="C235" s="10" t="s">
        <v>288</v>
      </c>
      <c r="D235" s="11" t="s">
        <v>23</v>
      </c>
      <c r="E235" s="155">
        <v>585574592.12390196</v>
      </c>
      <c r="F235" s="22">
        <f t="shared" si="200"/>
        <v>3.848312269483037E-3</v>
      </c>
      <c r="G235" s="11" t="s">
        <v>23</v>
      </c>
      <c r="H235" s="217">
        <v>142.84532469711701</v>
      </c>
      <c r="I235" s="11" t="s">
        <v>23</v>
      </c>
      <c r="J235" s="217">
        <v>143.3930435739</v>
      </c>
      <c r="K235" s="210">
        <v>142</v>
      </c>
      <c r="L235" s="158">
        <v>-2.0000000000000001E-4</v>
      </c>
      <c r="M235" s="158">
        <v>0.1754</v>
      </c>
      <c r="N235" s="11" t="s">
        <v>23</v>
      </c>
      <c r="O235" s="155">
        <v>586791636.20599103</v>
      </c>
      <c r="P235" s="22">
        <f t="shared" si="186"/>
        <v>3.8642204787147842E-3</v>
      </c>
      <c r="Q235" s="11" t="s">
        <v>23</v>
      </c>
      <c r="R235" s="86">
        <v>143.17889986436199</v>
      </c>
      <c r="S235" s="11" t="s">
        <v>23</v>
      </c>
      <c r="T235" s="86">
        <v>143.72784213622799</v>
      </c>
      <c r="U235" s="51">
        <v>142</v>
      </c>
      <c r="V235" s="47">
        <v>1.4999999999999999E-4</v>
      </c>
      <c r="W235" s="47">
        <v>0.1782</v>
      </c>
      <c r="X235" s="18">
        <f>((O235-E235)/E235)</f>
        <v>2.0783758353906715E-3</v>
      </c>
      <c r="Y235" s="18">
        <f t="shared" si="191"/>
        <v>2.3348312720306102E-3</v>
      </c>
      <c r="Z235" s="18">
        <f t="shared" si="192"/>
        <v>0</v>
      </c>
      <c r="AA235" s="18">
        <f t="shared" si="193"/>
        <v>3.5E-4</v>
      </c>
      <c r="AB235" s="19">
        <f t="shared" si="194"/>
        <v>2.7999999999999969E-3</v>
      </c>
    </row>
    <row r="236" spans="1:28">
      <c r="A236" s="176">
        <v>204</v>
      </c>
      <c r="B236" s="180" t="s">
        <v>289</v>
      </c>
      <c r="C236" s="10" t="s">
        <v>288</v>
      </c>
      <c r="D236" s="11" t="s">
        <v>23</v>
      </c>
      <c r="E236" s="155">
        <v>1414795034.2258899</v>
      </c>
      <c r="F236" s="22">
        <f t="shared" si="200"/>
        <v>9.2978301351284483E-3</v>
      </c>
      <c r="G236" s="11" t="s">
        <v>23</v>
      </c>
      <c r="H236" s="217">
        <v>160.0727241305718</v>
      </c>
      <c r="I236" s="11" t="s">
        <v>23</v>
      </c>
      <c r="J236" s="217">
        <v>160.0727241305718</v>
      </c>
      <c r="K236" s="210">
        <v>175</v>
      </c>
      <c r="L236" s="158">
        <v>4.3E-3</v>
      </c>
      <c r="M236" s="158">
        <v>0.18540000000000001</v>
      </c>
      <c r="N236" s="11" t="s">
        <v>23</v>
      </c>
      <c r="O236" s="155">
        <v>1425552873.89849</v>
      </c>
      <c r="P236" s="22">
        <f t="shared" si="186"/>
        <v>9.387745613462473E-3</v>
      </c>
      <c r="Q236" s="11" t="s">
        <v>23</v>
      </c>
      <c r="R236" s="86">
        <v>161.23441168463401</v>
      </c>
      <c r="S236" s="11" t="s">
        <v>23</v>
      </c>
      <c r="T236" s="86">
        <v>161.23441168463401</v>
      </c>
      <c r="U236" s="51">
        <v>176</v>
      </c>
      <c r="V236" s="47">
        <v>1.8900000000000001E-4</v>
      </c>
      <c r="W236" s="47">
        <v>0.18890000000000001</v>
      </c>
      <c r="X236" s="18">
        <f t="shared" si="190"/>
        <v>7.6038149783910014E-3</v>
      </c>
      <c r="Y236" s="18">
        <f t="shared" si="191"/>
        <v>7.2572486060437117E-3</v>
      </c>
      <c r="Z236" s="18">
        <f t="shared" si="192"/>
        <v>5.7142857142857143E-3</v>
      </c>
      <c r="AA236" s="18">
        <f t="shared" si="193"/>
        <v>-4.1110000000000001E-3</v>
      </c>
      <c r="AB236" s="19">
        <f t="shared" si="194"/>
        <v>3.5000000000000031E-3</v>
      </c>
    </row>
    <row r="237" spans="1:28" ht="13.5" customHeight="1">
      <c r="A237" s="176">
        <v>205</v>
      </c>
      <c r="B237" s="180" t="s">
        <v>290</v>
      </c>
      <c r="C237" s="10" t="s">
        <v>114</v>
      </c>
      <c r="D237" s="11" t="s">
        <v>23</v>
      </c>
      <c r="E237" s="69">
        <v>7495065825.2600002</v>
      </c>
      <c r="F237" s="22">
        <f t="shared" si="200"/>
        <v>4.9256498085606976E-2</v>
      </c>
      <c r="G237" s="11" t="s">
        <v>23</v>
      </c>
      <c r="H237" s="171">
        <v>107.68</v>
      </c>
      <c r="I237" s="11" t="s">
        <v>23</v>
      </c>
      <c r="J237" s="171">
        <v>107.68</v>
      </c>
      <c r="K237" s="163">
        <v>1209</v>
      </c>
      <c r="L237" s="158">
        <v>3.2000000000000002E-3</v>
      </c>
      <c r="M237" s="158">
        <v>0.17913617170810692</v>
      </c>
      <c r="N237" s="11" t="s">
        <v>23</v>
      </c>
      <c r="O237" s="69">
        <v>6374358881</v>
      </c>
      <c r="P237" s="22">
        <f t="shared" si="186"/>
        <v>4.1977299277644625E-2</v>
      </c>
      <c r="Q237" s="11" t="s">
        <v>23</v>
      </c>
      <c r="R237" s="57">
        <v>107.92</v>
      </c>
      <c r="S237" s="11" t="s">
        <v>23</v>
      </c>
      <c r="T237" s="57">
        <v>107.92</v>
      </c>
      <c r="U237" s="23">
        <v>1215</v>
      </c>
      <c r="V237" s="47">
        <v>2.2000000000000001E-3</v>
      </c>
      <c r="W237" s="47">
        <v>0.17780000000000001</v>
      </c>
      <c r="X237" s="18">
        <f t="shared" si="190"/>
        <v>-0.14952596419940362</v>
      </c>
      <c r="Y237" s="18">
        <f t="shared" si="191"/>
        <v>2.2288261515601305E-3</v>
      </c>
      <c r="Z237" s="18">
        <f t="shared" si="192"/>
        <v>4.9627791563275434E-3</v>
      </c>
      <c r="AA237" s="18">
        <f t="shared" si="193"/>
        <v>-1E-3</v>
      </c>
      <c r="AB237" s="19">
        <f t="shared" si="194"/>
        <v>-1.3361717081069036E-3</v>
      </c>
    </row>
    <row r="238" spans="1:28" ht="15.75" customHeight="1">
      <c r="A238" s="176">
        <v>206</v>
      </c>
      <c r="B238" s="180" t="s">
        <v>291</v>
      </c>
      <c r="C238" s="154" t="s">
        <v>55</v>
      </c>
      <c r="D238" s="11" t="s">
        <v>23</v>
      </c>
      <c r="E238" s="69">
        <v>3422113492.6900001</v>
      </c>
      <c r="F238" s="22">
        <f t="shared" si="200"/>
        <v>2.2489639268187145E-2</v>
      </c>
      <c r="G238" s="11" t="s">
        <v>23</v>
      </c>
      <c r="H238" s="171">
        <v>163.09</v>
      </c>
      <c r="I238" s="11" t="s">
        <v>23</v>
      </c>
      <c r="J238" s="171">
        <v>163.09</v>
      </c>
      <c r="K238" s="163">
        <v>4754</v>
      </c>
      <c r="L238" s="158">
        <v>-1.2248147467694801E-3</v>
      </c>
      <c r="M238" s="158">
        <v>0.129275723583991</v>
      </c>
      <c r="N238" s="11" t="s">
        <v>23</v>
      </c>
      <c r="O238" s="69">
        <v>3391175501.8000002</v>
      </c>
      <c r="P238" s="22">
        <f t="shared" si="186"/>
        <v>2.2332032381544114E-2</v>
      </c>
      <c r="Q238" s="11" t="s">
        <v>23</v>
      </c>
      <c r="R238" s="57">
        <v>163.28</v>
      </c>
      <c r="S238" s="11" t="s">
        <v>23</v>
      </c>
      <c r="T238" s="57">
        <v>163.28</v>
      </c>
      <c r="U238" s="23">
        <v>4803</v>
      </c>
      <c r="V238" s="47">
        <v>1.1999999999999999E-3</v>
      </c>
      <c r="W238" s="47">
        <v>0.13059999999999999</v>
      </c>
      <c r="X238" s="18">
        <f t="shared" si="190"/>
        <v>-9.0406092480821345E-3</v>
      </c>
      <c r="Y238" s="18">
        <f>((T238-J238)/J238)</f>
        <v>1.1650009197375541E-3</v>
      </c>
      <c r="Z238" s="18">
        <f t="shared" si="192"/>
        <v>1.0307109802271772E-2</v>
      </c>
      <c r="AA238" s="18">
        <f t="shared" si="193"/>
        <v>2.42481474676948E-3</v>
      </c>
      <c r="AB238" s="19">
        <f t="shared" si="194"/>
        <v>1.3242764160089904E-3</v>
      </c>
    </row>
    <row r="239" spans="1:28">
      <c r="A239" s="176">
        <v>207</v>
      </c>
      <c r="B239" s="180" t="s">
        <v>292</v>
      </c>
      <c r="C239" s="10" t="s">
        <v>58</v>
      </c>
      <c r="D239" s="11" t="s">
        <v>23</v>
      </c>
      <c r="E239" s="69">
        <v>3814400385.8600001</v>
      </c>
      <c r="F239" s="22">
        <f t="shared" si="200"/>
        <v>2.5067692490523791E-2</v>
      </c>
      <c r="G239" s="11" t="s">
        <v>23</v>
      </c>
      <c r="H239" s="171">
        <v>1.2</v>
      </c>
      <c r="I239" s="11" t="s">
        <v>23</v>
      </c>
      <c r="J239" s="171">
        <v>1.2</v>
      </c>
      <c r="K239" s="163">
        <v>2548</v>
      </c>
      <c r="L239" s="158">
        <v>2E-3</v>
      </c>
      <c r="M239" s="158">
        <v>0.125</v>
      </c>
      <c r="N239" s="11" t="s">
        <v>23</v>
      </c>
      <c r="O239" s="69">
        <v>3825423209.0799999</v>
      </c>
      <c r="P239" s="22">
        <f t="shared" si="186"/>
        <v>2.5191699731535538E-2</v>
      </c>
      <c r="Q239" s="11" t="s">
        <v>23</v>
      </c>
      <c r="R239" s="57">
        <v>1.19791</v>
      </c>
      <c r="S239" s="11" t="s">
        <v>23</v>
      </c>
      <c r="T239" s="57">
        <v>1.19791</v>
      </c>
      <c r="U239" s="23">
        <v>2564</v>
      </c>
      <c r="V239" s="47">
        <v>2E-3</v>
      </c>
      <c r="W239" s="47">
        <v>0.125</v>
      </c>
      <c r="X239" s="18">
        <f t="shared" si="190"/>
        <v>2.8897918689557204E-3</v>
      </c>
      <c r="Y239" s="18">
        <f t="shared" si="191"/>
        <v>-1.7416666666666045E-3</v>
      </c>
      <c r="Z239" s="18">
        <f t="shared" si="192"/>
        <v>6.2794348508634227E-3</v>
      </c>
      <c r="AA239" s="18">
        <f t="shared" si="193"/>
        <v>0</v>
      </c>
      <c r="AB239" s="19">
        <f t="shared" si="194"/>
        <v>0</v>
      </c>
    </row>
    <row r="240" spans="1:28" ht="4.95" customHeight="1">
      <c r="A240" s="176"/>
      <c r="B240" s="229"/>
      <c r="C240" s="229"/>
      <c r="D240" s="229"/>
      <c r="E240" s="229"/>
      <c r="F240" s="229"/>
      <c r="G240" s="229"/>
      <c r="H240" s="229"/>
      <c r="I240" s="229"/>
      <c r="J240" s="229"/>
      <c r="K240" s="229"/>
      <c r="L240" s="229"/>
      <c r="M240" s="229"/>
      <c r="N240" s="229"/>
      <c r="O240" s="229"/>
      <c r="P240" s="229"/>
      <c r="Q240" s="229"/>
      <c r="R240" s="229"/>
      <c r="S240" s="229"/>
      <c r="T240" s="229"/>
      <c r="U240" s="229"/>
      <c r="V240" s="229"/>
      <c r="W240" s="229"/>
      <c r="X240" s="229"/>
      <c r="Y240" s="229"/>
      <c r="Z240" s="229"/>
      <c r="AA240" s="229"/>
      <c r="AB240" s="229"/>
    </row>
    <row r="241" spans="1:29">
      <c r="A241" s="64"/>
      <c r="B241" s="233" t="s">
        <v>293</v>
      </c>
      <c r="C241" s="233"/>
      <c r="D241" s="233"/>
      <c r="E241" s="233"/>
      <c r="F241" s="233"/>
      <c r="G241" s="233"/>
      <c r="H241" s="233"/>
      <c r="I241" s="233"/>
      <c r="J241" s="233"/>
      <c r="K241" s="233"/>
      <c r="L241" s="233"/>
      <c r="M241" s="233"/>
      <c r="N241" s="233"/>
      <c r="O241" s="233"/>
      <c r="P241" s="233"/>
      <c r="Q241" s="233"/>
      <c r="R241" s="233"/>
      <c r="S241" s="233"/>
      <c r="T241" s="233"/>
      <c r="U241" s="233"/>
      <c r="V241" s="233"/>
      <c r="W241" s="233"/>
      <c r="X241" s="233"/>
      <c r="Y241" s="233"/>
      <c r="Z241" s="233"/>
      <c r="AA241" s="233"/>
      <c r="AB241" s="233"/>
    </row>
    <row r="242" spans="1:29">
      <c r="A242" s="176">
        <v>208</v>
      </c>
      <c r="B242" s="180" t="s">
        <v>294</v>
      </c>
      <c r="C242" s="10" t="s">
        <v>22</v>
      </c>
      <c r="D242" s="11" t="s">
        <v>23</v>
      </c>
      <c r="E242" s="84">
        <v>617698122.73000002</v>
      </c>
      <c r="F242" s="22">
        <f>(E242/$E$217)</f>
        <v>3.0685618866855627E-2</v>
      </c>
      <c r="G242" s="11" t="s">
        <v>23</v>
      </c>
      <c r="H242" s="215">
        <v>117.572</v>
      </c>
      <c r="I242" s="11" t="s">
        <v>23</v>
      </c>
      <c r="J242" s="215">
        <v>117.572</v>
      </c>
      <c r="K242" s="16">
        <v>100</v>
      </c>
      <c r="L242" s="17">
        <v>-5.4000000000000003E-3</v>
      </c>
      <c r="M242" s="17">
        <v>0.121</v>
      </c>
      <c r="N242" s="11" t="s">
        <v>23</v>
      </c>
      <c r="O242" s="84">
        <v>616957822.86000001</v>
      </c>
      <c r="P242" s="22">
        <f t="shared" ref="P242:P244" si="201">(O242/$O$246)</f>
        <v>4.0628749738382168E-3</v>
      </c>
      <c r="Q242" s="11" t="s">
        <v>23</v>
      </c>
      <c r="R242" s="88">
        <v>117.8348</v>
      </c>
      <c r="S242" s="11" t="s">
        <v>23</v>
      </c>
      <c r="T242" s="88">
        <v>117.8348</v>
      </c>
      <c r="U242" s="16">
        <v>99</v>
      </c>
      <c r="V242" s="17">
        <v>-1.1999999999999999E-3</v>
      </c>
      <c r="W242" s="17">
        <v>0.1235</v>
      </c>
      <c r="X242" s="18">
        <f>((O242-E242)/E242)</f>
        <v>-1.1984816575581448E-3</v>
      </c>
      <c r="Y242" s="18">
        <f t="shared" ref="Y242" si="202">((T242-J242)/J242)</f>
        <v>2.23522607423535E-3</v>
      </c>
      <c r="Z242" s="18">
        <f t="shared" ref="Z242" si="203">((U242-K242)/K242)</f>
        <v>-0.01</v>
      </c>
      <c r="AA242" s="18">
        <f t="shared" ref="AA242" si="204">V242-L242</f>
        <v>4.2000000000000006E-3</v>
      </c>
      <c r="AB242" s="19">
        <f t="shared" ref="AB242" si="205">W242-M242</f>
        <v>2.5000000000000022E-3</v>
      </c>
    </row>
    <row r="243" spans="1:29">
      <c r="A243" s="176">
        <v>209</v>
      </c>
      <c r="B243" s="180" t="s">
        <v>295</v>
      </c>
      <c r="C243" s="10" t="s">
        <v>27</v>
      </c>
      <c r="D243" s="11" t="s">
        <v>23</v>
      </c>
      <c r="E243" s="84">
        <v>15989452953.139999</v>
      </c>
      <c r="F243" s="22">
        <f>(E243/$E$217)</f>
        <v>0.79431398794138464</v>
      </c>
      <c r="G243" s="11" t="s">
        <v>23</v>
      </c>
      <c r="H243" s="215">
        <v>148.28739999999999</v>
      </c>
      <c r="I243" s="11" t="s">
        <v>23</v>
      </c>
      <c r="J243" s="215">
        <v>152.7436189</v>
      </c>
      <c r="K243" s="16">
        <v>8557</v>
      </c>
      <c r="L243" s="17">
        <v>0.43269999999999997</v>
      </c>
      <c r="M243" s="17">
        <v>0.53539999999999999</v>
      </c>
      <c r="N243" s="11" t="s">
        <v>23</v>
      </c>
      <c r="O243" s="84">
        <v>15871635072.25</v>
      </c>
      <c r="P243" s="22">
        <f t="shared" si="201"/>
        <v>0.10452006043137611</v>
      </c>
      <c r="Q243" s="11" t="s">
        <v>23</v>
      </c>
      <c r="R243" s="88">
        <v>147.7646</v>
      </c>
      <c r="S243" s="11" t="s">
        <v>23</v>
      </c>
      <c r="T243" s="88">
        <v>152.2051189</v>
      </c>
      <c r="U243" s="16">
        <v>8559</v>
      </c>
      <c r="V243" s="17">
        <v>-0.18379999999999999</v>
      </c>
      <c r="W243" s="17">
        <v>0.51649999999999996</v>
      </c>
      <c r="X243" s="18">
        <f>((O243-E243)/E243)</f>
        <v>-7.3684747836768472E-3</v>
      </c>
      <c r="Y243" s="18">
        <f t="shared" ref="Y243" si="206">((T243-J243)/J243)</f>
        <v>-3.5255155264623567E-3</v>
      </c>
      <c r="Z243" s="18">
        <f t="shared" ref="Z243" si="207">((U243-K243)/K243)</f>
        <v>2.3372677340189319E-4</v>
      </c>
      <c r="AA243" s="18">
        <f t="shared" ref="AA243" si="208">V243-L243</f>
        <v>-0.61649999999999994</v>
      </c>
      <c r="AB243" s="19">
        <f t="shared" ref="AB243" si="209">W243-M243</f>
        <v>-1.8900000000000028E-2</v>
      </c>
      <c r="AC243" s="28"/>
    </row>
    <row r="244" spans="1:29">
      <c r="A244" s="176">
        <v>210</v>
      </c>
      <c r="B244" s="180" t="s">
        <v>296</v>
      </c>
      <c r="C244" s="10" t="s">
        <v>275</v>
      </c>
      <c r="D244" s="11" t="s">
        <v>23</v>
      </c>
      <c r="E244" s="69">
        <v>409581332.48000008</v>
      </c>
      <c r="F244" s="22">
        <f t="shared" ref="F244" si="210">(E244/$E$246)</f>
        <v>2.6917097980926181E-3</v>
      </c>
      <c r="G244" s="11" t="s">
        <v>23</v>
      </c>
      <c r="H244" s="161">
        <v>1557.4260190064831</v>
      </c>
      <c r="I244" s="11" t="s">
        <v>23</v>
      </c>
      <c r="J244" s="161">
        <v>1557.4260190064831</v>
      </c>
      <c r="K244" s="163">
        <v>287</v>
      </c>
      <c r="L244" s="158">
        <v>7.5867817147709663E-3</v>
      </c>
      <c r="M244" s="158">
        <v>0.35582088201314649</v>
      </c>
      <c r="N244" s="11" t="s">
        <v>23</v>
      </c>
      <c r="O244" s="30">
        <v>388623330.62000006</v>
      </c>
      <c r="P244" s="22">
        <f t="shared" si="201"/>
        <v>2.55921546939189E-3</v>
      </c>
      <c r="Q244" s="11" t="s">
        <v>23</v>
      </c>
      <c r="R244" s="29">
        <v>1477.7108181748738</v>
      </c>
      <c r="S244" s="11" t="s">
        <v>23</v>
      </c>
      <c r="T244" s="29">
        <v>1477.7108181748738</v>
      </c>
      <c r="U244" s="23">
        <v>287</v>
      </c>
      <c r="V244" s="24">
        <v>7.5867817147709663E-3</v>
      </c>
      <c r="W244" s="24">
        <v>0.35582088201314649</v>
      </c>
      <c r="X244" s="18">
        <f t="shared" ref="X244" si="211">((O244-E244)/E244)</f>
        <v>-5.1169328770674372E-2</v>
      </c>
      <c r="Y244" s="18">
        <f t="shared" ref="Y244" si="212">((T244-J244)/J244)</f>
        <v>-5.1183940590938261E-2</v>
      </c>
      <c r="Z244" s="18">
        <f t="shared" ref="Z244" si="213">((U244-K244)/K244)</f>
        <v>0</v>
      </c>
      <c r="AA244" s="18">
        <f t="shared" ref="AA244" si="214">V244-L244</f>
        <v>0</v>
      </c>
      <c r="AB244" s="19">
        <f t="shared" ref="AB244" si="215">W244-M244</f>
        <v>0</v>
      </c>
    </row>
    <row r="245" spans="1:29">
      <c r="A245" s="176">
        <v>211</v>
      </c>
      <c r="B245" s="180" t="s">
        <v>297</v>
      </c>
      <c r="C245" s="154" t="s">
        <v>298</v>
      </c>
      <c r="D245" s="11" t="s">
        <v>23</v>
      </c>
      <c r="E245" s="69">
        <v>305427892.77999997</v>
      </c>
      <c r="F245" s="22">
        <f t="shared" ref="F245" si="216">(E245/$E$246)</f>
        <v>2.0072283241738121E-3</v>
      </c>
      <c r="G245" s="11" t="s">
        <v>23</v>
      </c>
      <c r="H245" s="161">
        <v>144.08000000000001</v>
      </c>
      <c r="I245" s="11" t="s">
        <v>23</v>
      </c>
      <c r="J245" s="161">
        <v>147.05000000000001</v>
      </c>
      <c r="K245" s="163">
        <v>397</v>
      </c>
      <c r="L245" s="158">
        <v>8.0000000000000004E-4</v>
      </c>
      <c r="M245" s="158">
        <v>0.1845</v>
      </c>
      <c r="N245" s="11" t="s">
        <v>23</v>
      </c>
      <c r="O245" s="30">
        <v>314882825.56999999</v>
      </c>
      <c r="P245" s="22">
        <f t="shared" ref="P245" si="217">(O245/$O$246)</f>
        <v>2.0736094175275947E-3</v>
      </c>
      <c r="Q245" s="11" t="s">
        <v>23</v>
      </c>
      <c r="R245" s="29">
        <v>144.22999999999999</v>
      </c>
      <c r="S245" s="11" t="s">
        <v>23</v>
      </c>
      <c r="T245" s="29">
        <v>147.21</v>
      </c>
      <c r="U245" s="23">
        <v>385</v>
      </c>
      <c r="V245" s="24">
        <v>1E-3</v>
      </c>
      <c r="W245" s="24">
        <v>0.183</v>
      </c>
      <c r="X245" s="18">
        <f t="shared" ref="X245" si="218">((O245-E245)/E245)</f>
        <v>3.0956350135350669E-2</v>
      </c>
      <c r="Y245" s="18">
        <f t="shared" ref="Y245" si="219">((T245-J245)/J245)</f>
        <v>1.0880652839170117E-3</v>
      </c>
      <c r="Z245" s="18">
        <f t="shared" ref="Z245" si="220">((U245-K245)/K245)</f>
        <v>-3.0226700251889168E-2</v>
      </c>
      <c r="AA245" s="18">
        <f t="shared" ref="AA245" si="221">V245-L245</f>
        <v>1.9999999999999998E-4</v>
      </c>
      <c r="AB245" s="19">
        <f t="shared" ref="AB245" si="222">W245-M245</f>
        <v>-1.5000000000000013E-3</v>
      </c>
    </row>
    <row r="246" spans="1:29">
      <c r="A246" s="89"/>
      <c r="B246" s="78"/>
      <c r="C246" s="74" t="s">
        <v>63</v>
      </c>
      <c r="D246" s="37" t="s">
        <v>23</v>
      </c>
      <c r="E246" s="55">
        <f>SUM(E221:E245)</f>
        <v>152164001026.49808</v>
      </c>
      <c r="F246" s="39">
        <f>(E246/E272)</f>
        <v>1.521606810319555E-2</v>
      </c>
      <c r="G246" s="37" t="s">
        <v>23</v>
      </c>
      <c r="H246" s="40"/>
      <c r="I246" s="37" t="s">
        <v>23</v>
      </c>
      <c r="J246" s="79"/>
      <c r="K246" s="90">
        <f>SUM(K221:K245)</f>
        <v>65887</v>
      </c>
      <c r="L246" s="80"/>
      <c r="M246" s="80"/>
      <c r="N246" s="11" t="s">
        <v>23</v>
      </c>
      <c r="O246" s="55">
        <f>SUM(O221:O245)</f>
        <v>151852524833.45731</v>
      </c>
      <c r="P246" s="39">
        <f>(O246/O272)</f>
        <v>1.4991546948079066E-2</v>
      </c>
      <c r="Q246" s="11" t="s">
        <v>23</v>
      </c>
      <c r="R246" s="40"/>
      <c r="S246" s="11" t="s">
        <v>23</v>
      </c>
      <c r="T246" s="79"/>
      <c r="U246" s="42">
        <f>SUM(U221:U245)</f>
        <v>66099</v>
      </c>
      <c r="V246" s="80"/>
      <c r="W246" s="80"/>
      <c r="X246" s="18">
        <f t="shared" si="190"/>
        <v>-2.0469768863828081E-3</v>
      </c>
      <c r="Y246" s="18" t="e">
        <f t="shared" si="191"/>
        <v>#DIV/0!</v>
      </c>
      <c r="Z246" s="18">
        <f t="shared" si="192"/>
        <v>3.2176301850137356E-3</v>
      </c>
      <c r="AA246" s="18">
        <f t="shared" si="193"/>
        <v>0</v>
      </c>
      <c r="AB246" s="19">
        <f t="shared" si="194"/>
        <v>0</v>
      </c>
    </row>
    <row r="247" spans="1:29" ht="6.75" customHeight="1">
      <c r="B247" s="229"/>
      <c r="C247" s="229"/>
      <c r="D247" s="229"/>
      <c r="E247" s="229"/>
      <c r="F247" s="229"/>
      <c r="G247" s="229"/>
      <c r="H247" s="229"/>
      <c r="I247" s="229"/>
      <c r="J247" s="229"/>
      <c r="K247" s="229"/>
      <c r="L247" s="229"/>
      <c r="M247" s="229"/>
      <c r="N247" s="229"/>
      <c r="O247" s="229"/>
      <c r="P247" s="229"/>
      <c r="Q247" s="229"/>
      <c r="R247" s="229"/>
      <c r="S247" s="229"/>
      <c r="T247" s="229"/>
      <c r="U247" s="229"/>
      <c r="V247" s="229"/>
      <c r="W247" s="229"/>
      <c r="X247" s="229"/>
      <c r="Y247" s="229"/>
      <c r="Z247" s="229"/>
      <c r="AA247" s="229"/>
      <c r="AB247" s="35"/>
    </row>
    <row r="248" spans="1:29" ht="14.4" customHeight="1">
      <c r="A248" s="9"/>
      <c r="B248" s="232" t="s">
        <v>299</v>
      </c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</row>
    <row r="249" spans="1:29" ht="14.4" customHeight="1">
      <c r="A249" s="176">
        <v>212</v>
      </c>
      <c r="B249" s="180" t="s">
        <v>300</v>
      </c>
      <c r="C249" s="10" t="s">
        <v>27</v>
      </c>
      <c r="D249" s="66">
        <v>2021260.04</v>
      </c>
      <c r="E249" s="30">
        <v>2691252764.9869123</v>
      </c>
      <c r="F249" s="22">
        <f t="shared" ref="F249" si="223">(E249/$E$246)</f>
        <v>1.7686527344389778E-2</v>
      </c>
      <c r="G249" s="67">
        <v>1.0715361109999999</v>
      </c>
      <c r="H249" s="29">
        <v>1426.7211860142806</v>
      </c>
      <c r="I249" s="67">
        <v>1.0715361109999999</v>
      </c>
      <c r="J249" s="29">
        <v>1426.7211860142806</v>
      </c>
      <c r="K249" s="23">
        <v>67</v>
      </c>
      <c r="L249" s="47">
        <v>0.1366</v>
      </c>
      <c r="M249" s="47">
        <v>4.2599999999999999E-2</v>
      </c>
      <c r="N249" s="67">
        <v>2060351.2</v>
      </c>
      <c r="O249" s="30">
        <f>2021260.04*1331.4728</f>
        <v>2691252764.9869123</v>
      </c>
      <c r="P249" s="22">
        <f t="shared" ref="P249:P255" si="224">(O249/$O$256)</f>
        <v>4.9460896026862891E-2</v>
      </c>
      <c r="Q249" s="67">
        <v>1.072436111</v>
      </c>
      <c r="R249" s="29">
        <f>1.071536111*1337.81</f>
        <v>1433.5117246569098</v>
      </c>
      <c r="S249" s="67">
        <v>1.072436111</v>
      </c>
      <c r="T249" s="29">
        <f>S249*1337.81</f>
        <v>1434.71575365691</v>
      </c>
      <c r="U249" s="23">
        <v>66</v>
      </c>
      <c r="V249" s="47">
        <v>4.3799999999999999E-2</v>
      </c>
      <c r="W249" s="47">
        <v>4.2599999999999999E-2</v>
      </c>
      <c r="X249" s="18">
        <f t="shared" ref="X249" si="225">((O249-E249)/E249)</f>
        <v>0</v>
      </c>
      <c r="Y249" s="18">
        <f t="shared" ref="Y249" si="226">((T249-J249)/J249)</f>
        <v>5.6034547751850246E-3</v>
      </c>
      <c r="Z249" s="18">
        <f t="shared" ref="Z249" si="227">((U249-K249)/K249)</f>
        <v>-1.4925373134328358E-2</v>
      </c>
      <c r="AA249" s="18">
        <f t="shared" ref="AA249" si="228">V249-L249</f>
        <v>-9.2799999999999994E-2</v>
      </c>
      <c r="AB249" s="19">
        <f t="shared" ref="AB249" si="229">W249-M249</f>
        <v>0</v>
      </c>
    </row>
    <row r="250" spans="1:29" ht="14.4" customHeight="1">
      <c r="A250" s="176">
        <v>213</v>
      </c>
      <c r="B250" s="180" t="s">
        <v>301</v>
      </c>
      <c r="C250" s="10" t="s">
        <v>227</v>
      </c>
      <c r="D250" s="93" t="s">
        <v>23</v>
      </c>
      <c r="E250" s="30">
        <v>15976112285.690001</v>
      </c>
      <c r="F250" s="22">
        <f t="shared" ref="F250" si="230">(E250/$E$246)</f>
        <v>0.10499271955203054</v>
      </c>
      <c r="G250" s="93" t="s">
        <v>23</v>
      </c>
      <c r="H250" s="29">
        <v>123.2</v>
      </c>
      <c r="I250" s="93" t="s">
        <v>23</v>
      </c>
      <c r="J250" s="29">
        <v>123.2</v>
      </c>
      <c r="K250" s="23">
        <v>11</v>
      </c>
      <c r="L250" s="47">
        <v>1.1974135966917496E-3</v>
      </c>
      <c r="M250" s="47">
        <v>2.8838922234732234</v>
      </c>
      <c r="N250" s="93" t="s">
        <v>23</v>
      </c>
      <c r="O250" s="30">
        <v>15940124376.23</v>
      </c>
      <c r="P250" s="22">
        <f t="shared" si="224"/>
        <v>0.29295384093430143</v>
      </c>
      <c r="Q250" s="93" t="s">
        <v>23</v>
      </c>
      <c r="R250" s="29">
        <v>123.2</v>
      </c>
      <c r="S250" s="93" t="s">
        <v>23</v>
      </c>
      <c r="T250" s="29">
        <v>123.2</v>
      </c>
      <c r="U250" s="23">
        <v>11</v>
      </c>
      <c r="V250" s="24">
        <v>-2.2526074439421537E-3</v>
      </c>
      <c r="W250" s="24">
        <v>2.875143338939159</v>
      </c>
      <c r="X250" s="18">
        <f t="shared" ref="X250" si="231">((O250-E250)/E250)</f>
        <v>-2.2526074439421537E-3</v>
      </c>
      <c r="Y250" s="18">
        <f t="shared" ref="Y250" si="232">((T250-J250)/J250)</f>
        <v>0</v>
      </c>
      <c r="Z250" s="18">
        <f t="shared" ref="Z250" si="233">((U250-K250)/K250)</f>
        <v>0</v>
      </c>
      <c r="AA250" s="18">
        <f t="shared" ref="AA250" si="234">V250-L250</f>
        <v>-3.4500210406339035E-3</v>
      </c>
      <c r="AB250" s="19">
        <f t="shared" ref="AB250" si="235">W250-M250</f>
        <v>-8.7488845340644161E-3</v>
      </c>
    </row>
    <row r="251" spans="1:29" ht="14.4" customHeight="1">
      <c r="A251" s="176">
        <v>214</v>
      </c>
      <c r="B251" s="180" t="s">
        <v>302</v>
      </c>
      <c r="C251" s="10" t="s">
        <v>37</v>
      </c>
      <c r="D251" s="93" t="s">
        <v>23</v>
      </c>
      <c r="E251" s="30">
        <v>32551279785.110001</v>
      </c>
      <c r="F251" s="22">
        <f>(E251/$E$246)</f>
        <v>0.21392234408611185</v>
      </c>
      <c r="G251" s="93" t="s">
        <v>23</v>
      </c>
      <c r="H251" s="29">
        <v>1.1259999999999999</v>
      </c>
      <c r="I251" s="93" t="s">
        <v>23</v>
      </c>
      <c r="J251" s="29">
        <v>1.1259999999999999</v>
      </c>
      <c r="K251" s="23">
        <v>57</v>
      </c>
      <c r="L251" s="47">
        <v>6.2300000000000001E-2</v>
      </c>
      <c r="M251" s="47">
        <v>-0.6835</v>
      </c>
      <c r="N251" s="93" t="s">
        <v>23</v>
      </c>
      <c r="O251" s="69">
        <v>32660654182.669998</v>
      </c>
      <c r="P251" s="22">
        <f t="shared" si="224"/>
        <v>0.60025027812882581</v>
      </c>
      <c r="Q251" s="93" t="s">
        <v>23</v>
      </c>
      <c r="R251" s="29">
        <v>1.1299999999999999</v>
      </c>
      <c r="S251" s="93" t="s">
        <v>23</v>
      </c>
      <c r="T251" s="29">
        <v>1.1299999999999999</v>
      </c>
      <c r="U251" s="23">
        <v>57</v>
      </c>
      <c r="V251" s="47">
        <v>3.3999999999999998E-3</v>
      </c>
      <c r="W251" s="47">
        <v>0.17519999999999999</v>
      </c>
      <c r="X251" s="18">
        <f>((O251-E251)/E251)</f>
        <v>3.3600644362385074E-3</v>
      </c>
      <c r="Y251" s="18">
        <f>((T251-J251)/J251)</f>
        <v>3.5523978685612825E-3</v>
      </c>
      <c r="Z251" s="18">
        <f>((U251-K251)/K251)</f>
        <v>0</v>
      </c>
      <c r="AA251" s="18">
        <f>V251-L251</f>
        <v>-5.8900000000000001E-2</v>
      </c>
      <c r="AB251" s="19">
        <f>W251-M251</f>
        <v>0.85870000000000002</v>
      </c>
    </row>
    <row r="252" spans="1:29" ht="14.4" customHeight="1">
      <c r="A252" s="176">
        <v>215</v>
      </c>
      <c r="B252" s="180" t="s">
        <v>303</v>
      </c>
      <c r="C252" s="10" t="s">
        <v>39</v>
      </c>
      <c r="D252" s="66">
        <v>931945.67</v>
      </c>
      <c r="E252" s="30">
        <v>1242786828.7718</v>
      </c>
      <c r="F252" s="22">
        <f>(E252/$E$246)</f>
        <v>8.1674168685626197E-3</v>
      </c>
      <c r="G252" s="29">
        <v>114.96</v>
      </c>
      <c r="H252" s="29">
        <v>153303.75839999999</v>
      </c>
      <c r="I252" s="29">
        <v>114.96</v>
      </c>
      <c r="J252" s="29">
        <v>153303.75839999999</v>
      </c>
      <c r="K252" s="23">
        <v>18</v>
      </c>
      <c r="L252" s="47">
        <v>8.0999999999999996E-3</v>
      </c>
      <c r="M252" s="52">
        <v>2.4799999999999999E-2</v>
      </c>
      <c r="N252" s="67">
        <v>899742.08</v>
      </c>
      <c r="O252" s="30">
        <f>N252*1372.29</f>
        <v>1234707058.9631999</v>
      </c>
      <c r="P252" s="22">
        <f t="shared" si="224"/>
        <v>2.2691929298327907E-2</v>
      </c>
      <c r="Q252" s="29">
        <v>115.67</v>
      </c>
      <c r="R252" s="29">
        <f>Q252*1372.29</f>
        <v>158732.7843</v>
      </c>
      <c r="S252" s="29">
        <v>115.67</v>
      </c>
      <c r="T252" s="29">
        <f>S252*1372.29</f>
        <v>158732.7843</v>
      </c>
      <c r="U252" s="23">
        <v>18</v>
      </c>
      <c r="V252" s="47">
        <v>6.3E-3</v>
      </c>
      <c r="W252" s="52">
        <v>3.7199999999999997E-2</v>
      </c>
      <c r="X252" s="18">
        <f t="shared" ref="X252" si="236">((O252-E252)/E252)</f>
        <v>-6.5013320237591538E-3</v>
      </c>
      <c r="Y252" s="18">
        <f t="shared" ref="Y252" si="237">((T252-J252)/J252)</f>
        <v>3.5413521212145367E-2</v>
      </c>
      <c r="Z252" s="18">
        <f t="shared" ref="Z252:Z253" si="238">((U252-K252)/K252)</f>
        <v>0</v>
      </c>
      <c r="AA252" s="18">
        <f t="shared" ref="AA252:AA253" si="239">V252-L252</f>
        <v>-1.7999999999999995E-3</v>
      </c>
      <c r="AB252" s="19">
        <f t="shared" ref="AB252:AB253" si="240">W252-M252</f>
        <v>1.2399999999999998E-2</v>
      </c>
    </row>
    <row r="253" spans="1:29" ht="14.4" customHeight="1">
      <c r="A253" s="176">
        <v>216</v>
      </c>
      <c r="B253" s="180" t="s">
        <v>340</v>
      </c>
      <c r="C253" s="10" t="s">
        <v>49</v>
      </c>
      <c r="D253" s="67" t="s">
        <v>23</v>
      </c>
      <c r="E253" s="69">
        <v>317602688.20999998</v>
      </c>
      <c r="F253" s="22">
        <f>(E253/$E$246)</f>
        <v>2.0872393343198971E-3</v>
      </c>
      <c r="G253" s="161" t="s">
        <v>23</v>
      </c>
      <c r="H253" s="29">
        <v>100.6664622</v>
      </c>
      <c r="I253" s="161" t="s">
        <v>23</v>
      </c>
      <c r="J253" s="29">
        <v>101.0812987</v>
      </c>
      <c r="K253" s="23">
        <v>4</v>
      </c>
      <c r="L253" s="47">
        <v>5.0000000000000001E-4</v>
      </c>
      <c r="M253" s="52">
        <v>6.7000000000000002E-3</v>
      </c>
      <c r="N253" s="168" t="s">
        <v>23</v>
      </c>
      <c r="O253" s="69">
        <v>317729789.58999997</v>
      </c>
      <c r="P253" s="22">
        <f t="shared" si="224"/>
        <v>5.8393623564468268E-3</v>
      </c>
      <c r="Q253" s="161" t="s">
        <v>23</v>
      </c>
      <c r="R253" s="29">
        <v>100.6987</v>
      </c>
      <c r="S253" s="161" t="s">
        <v>23</v>
      </c>
      <c r="T253" s="29">
        <v>100.6987</v>
      </c>
      <c r="U253" s="23">
        <v>4</v>
      </c>
      <c r="V253" s="47">
        <v>2.9999999999999997E-4</v>
      </c>
      <c r="W253" s="52">
        <v>7.0000000000000001E-3</v>
      </c>
      <c r="X253" s="18">
        <f t="shared" ref="X253" si="241">((O253-E253)/E253)</f>
        <v>4.0018987470268313E-4</v>
      </c>
      <c r="Y253" s="18">
        <f t="shared" ref="Y253" si="242">((T253-J253)/J253)</f>
        <v>-3.7850592040325911E-3</v>
      </c>
      <c r="Z253" s="18">
        <f t="shared" si="238"/>
        <v>0</v>
      </c>
      <c r="AA253" s="18">
        <f t="shared" si="239"/>
        <v>-2.0000000000000004E-4</v>
      </c>
      <c r="AB253" s="19">
        <f t="shared" si="240"/>
        <v>2.9999999999999992E-4</v>
      </c>
    </row>
    <row r="254" spans="1:29" ht="14.4" customHeight="1">
      <c r="A254" s="176">
        <v>217</v>
      </c>
      <c r="B254" s="180" t="s">
        <v>304</v>
      </c>
      <c r="C254" s="10" t="s">
        <v>58</v>
      </c>
      <c r="D254" s="93" t="s">
        <v>23</v>
      </c>
      <c r="E254" s="30">
        <v>626039064.48000002</v>
      </c>
      <c r="F254" s="22">
        <f t="shared" ref="F254" si="243">(E254/$E$246)</f>
        <v>4.1142389806836151E-3</v>
      </c>
      <c r="G254" s="93" t="s">
        <v>23</v>
      </c>
      <c r="H254" s="29">
        <v>1.52122</v>
      </c>
      <c r="I254" s="93" t="s">
        <v>23</v>
      </c>
      <c r="J254" s="29">
        <v>1.52122</v>
      </c>
      <c r="K254" s="23">
        <v>80</v>
      </c>
      <c r="L254" s="47">
        <v>-3.8E-3</v>
      </c>
      <c r="M254" s="47">
        <v>0.42330000000000001</v>
      </c>
      <c r="N254" s="170" t="s">
        <v>23</v>
      </c>
      <c r="O254" s="169">
        <v>650899550.69000006</v>
      </c>
      <c r="P254" s="22">
        <f t="shared" si="224"/>
        <v>1.1962486548812308E-2</v>
      </c>
      <c r="Q254" s="93" t="s">
        <v>23</v>
      </c>
      <c r="R254" s="29">
        <v>1.5111000000000001</v>
      </c>
      <c r="S254" s="93" t="s">
        <v>23</v>
      </c>
      <c r="T254" s="29">
        <v>1.5111000000000001</v>
      </c>
      <c r="U254" s="23">
        <v>98</v>
      </c>
      <c r="V254" s="47">
        <v>-3.5000000000000001E-3</v>
      </c>
      <c r="W254" s="47">
        <v>0.41889999999999999</v>
      </c>
      <c r="X254" s="18">
        <f t="shared" ref="X254:X256" si="244">((O254-E254)/E254)</f>
        <v>3.9710758673901017E-2</v>
      </c>
      <c r="Y254" s="18">
        <f t="shared" ref="Y254" si="245">((T254-J254)/J254)</f>
        <v>-6.6525551859690953E-3</v>
      </c>
      <c r="Z254" s="18">
        <f t="shared" ref="Z254" si="246">((U254-K254)/K254)</f>
        <v>0.22500000000000001</v>
      </c>
      <c r="AA254" s="18">
        <f t="shared" ref="AA254" si="247">V254-L254</f>
        <v>2.9999999999999992E-4</v>
      </c>
      <c r="AB254" s="19">
        <f t="shared" ref="AB254" si="248">W254-M254</f>
        <v>-4.400000000000015E-3</v>
      </c>
    </row>
    <row r="255" spans="1:29" ht="14.4" customHeight="1">
      <c r="A255" s="176">
        <v>218</v>
      </c>
      <c r="B255" s="180" t="s">
        <v>305</v>
      </c>
      <c r="C255" s="10" t="s">
        <v>135</v>
      </c>
      <c r="D255" s="66">
        <v>667970.06000000006</v>
      </c>
      <c r="E255" s="30">
        <v>889908589.78949201</v>
      </c>
      <c r="F255" s="22">
        <v>0</v>
      </c>
      <c r="G255" s="67">
        <v>9.9932999999999996</v>
      </c>
      <c r="H255" s="29">
        <v>13313.65587006</v>
      </c>
      <c r="I255" s="67">
        <v>9.9932999999999996</v>
      </c>
      <c r="J255" s="29">
        <v>13313.65587006</v>
      </c>
      <c r="K255" s="23">
        <v>14</v>
      </c>
      <c r="L255" s="47">
        <v>4.4999999999999997E-3</v>
      </c>
      <c r="M255" s="47">
        <v>-6.9999999999999999E-4</v>
      </c>
      <c r="N255" s="67">
        <v>672883.41</v>
      </c>
      <c r="O255" s="30">
        <f>N255*C273</f>
        <v>916359139.34435403</v>
      </c>
      <c r="P255" s="22">
        <f t="shared" si="224"/>
        <v>1.6841206706422862E-2</v>
      </c>
      <c r="Q255" s="67">
        <v>9.9920000000000009</v>
      </c>
      <c r="R255" s="29">
        <f>Q255*C273</f>
        <v>13607.499284800002</v>
      </c>
      <c r="S255" s="67">
        <v>9.9920000000000009</v>
      </c>
      <c r="T255" s="29">
        <f>S255*C273</f>
        <v>13607.499284800002</v>
      </c>
      <c r="U255" s="23">
        <v>15</v>
      </c>
      <c r="V255" s="47">
        <v>-1.3339465211081869E-4</v>
      </c>
      <c r="W255" s="47">
        <v>-7.9984017155099174E-4</v>
      </c>
      <c r="X255" s="18">
        <f t="shared" ref="X255" si="249">((O255-E255)/E255)</f>
        <v>2.9722771370393114E-2</v>
      </c>
      <c r="Y255" s="18">
        <f t="shared" ref="Y255" si="250">((T255-J255)/J255)</f>
        <v>2.2070828449216772E-2</v>
      </c>
      <c r="Z255" s="18">
        <f t="shared" ref="Z255" si="251">((U255-K255)/K255)</f>
        <v>7.1428571428571425E-2</v>
      </c>
      <c r="AA255" s="18">
        <f t="shared" ref="AA255" si="252">V255-L255</f>
        <v>-4.6333946521108183E-3</v>
      </c>
      <c r="AB255" s="19">
        <f t="shared" ref="AB255" si="253">W255-M255</f>
        <v>-9.9840171550991748E-5</v>
      </c>
    </row>
    <row r="256" spans="1:29" ht="14.4" customHeight="1">
      <c r="A256" s="91"/>
      <c r="B256" s="95"/>
      <c r="C256" s="95" t="s">
        <v>63</v>
      </c>
      <c r="D256" s="95"/>
      <c r="E256" s="95">
        <f>SUM(E249:E255)</f>
        <v>54294982007.0382</v>
      </c>
      <c r="F256" s="39">
        <f>(E256/E272)</f>
        <v>5.4293797370443889E-3</v>
      </c>
      <c r="G256" s="95"/>
      <c r="H256" s="95"/>
      <c r="I256" s="95"/>
      <c r="J256" s="95"/>
      <c r="K256" s="95">
        <f>SUM(K249:K255)</f>
        <v>251</v>
      </c>
      <c r="L256" s="95"/>
      <c r="M256" s="95"/>
      <c r="N256" s="95"/>
      <c r="O256" s="95">
        <f>SUM(O249:O255)</f>
        <v>54411726862.474464</v>
      </c>
      <c r="P256" s="39">
        <f>(O256/O272)</f>
        <v>5.3717642079344347E-3</v>
      </c>
      <c r="Q256" s="95"/>
      <c r="R256" s="95"/>
      <c r="S256" s="95"/>
      <c r="T256" s="95"/>
      <c r="U256" s="95">
        <f>SUM(U249:U255)</f>
        <v>269</v>
      </c>
      <c r="V256" s="95"/>
      <c r="W256" s="95"/>
      <c r="X256" s="92"/>
      <c r="Y256" s="95"/>
      <c r="Z256" s="95"/>
      <c r="AA256" s="95"/>
      <c r="AB256" s="95"/>
    </row>
    <row r="257" spans="1:32" ht="6" customHeight="1">
      <c r="B257" s="37"/>
      <c r="C257" s="74"/>
      <c r="D257" s="74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5"/>
    </row>
    <row r="258" spans="1:32" ht="15.6">
      <c r="A258" s="9"/>
      <c r="B258" s="232" t="s">
        <v>343</v>
      </c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  <c r="AA258" s="232"/>
      <c r="AB258" s="232"/>
    </row>
    <row r="259" spans="1:32">
      <c r="A259" s="176">
        <v>1</v>
      </c>
      <c r="B259" s="180" t="s">
        <v>307</v>
      </c>
      <c r="C259" s="10" t="s">
        <v>103</v>
      </c>
      <c r="D259" s="93" t="s">
        <v>23</v>
      </c>
      <c r="E259" s="99">
        <v>2402224422.4200001</v>
      </c>
      <c r="F259" s="100">
        <f t="shared" ref="F259:F270" si="254">(E259/$E$271)</f>
        <v>7.2359700130607371E-2</v>
      </c>
      <c r="G259" s="174" t="s">
        <v>23</v>
      </c>
      <c r="H259" s="218">
        <v>586.64714186000003</v>
      </c>
      <c r="I259" s="174" t="s">
        <v>23</v>
      </c>
      <c r="J259" s="218">
        <v>586.64714186000003</v>
      </c>
      <c r="K259" s="172">
        <v>2454</v>
      </c>
      <c r="L259" s="219">
        <v>-6.6E-3</v>
      </c>
      <c r="M259" s="219">
        <v>0.6623</v>
      </c>
      <c r="N259" s="93" t="s">
        <v>23</v>
      </c>
      <c r="O259" s="99">
        <v>2405404544.3899999</v>
      </c>
      <c r="P259" s="100">
        <f t="shared" ref="P259:P270" si="255">(O259/$O$271)</f>
        <v>7.1967270163625224E-2</v>
      </c>
      <c r="Q259" s="93" t="s">
        <v>23</v>
      </c>
      <c r="R259" s="101">
        <v>587.42375933000005</v>
      </c>
      <c r="S259" s="93" t="s">
        <v>23</v>
      </c>
      <c r="T259" s="101">
        <v>587.42375933000005</v>
      </c>
      <c r="U259" s="102">
        <v>2463</v>
      </c>
      <c r="V259" s="43">
        <v>1.2999999999999999E-3</v>
      </c>
      <c r="W259" s="43">
        <v>0.66446718613283462</v>
      </c>
      <c r="X259" s="18">
        <f>((O259-E259)/E259)</f>
        <v>1.3238238444000733E-3</v>
      </c>
      <c r="Y259" s="18">
        <f>((T259-J259)/J259)</f>
        <v>1.3238238364849215E-3</v>
      </c>
      <c r="Z259" s="18">
        <f>((U259-K259)/K259)</f>
        <v>3.667481662591687E-3</v>
      </c>
      <c r="AA259" s="18">
        <f>V259-L259</f>
        <v>7.9000000000000008E-3</v>
      </c>
      <c r="AB259" s="19">
        <f>W259-M259</f>
        <v>2.1671861328346198E-3</v>
      </c>
      <c r="AD259" s="237"/>
      <c r="AE259" s="238"/>
      <c r="AF259" s="239"/>
    </row>
    <row r="260" spans="1:32">
      <c r="A260" s="206">
        <v>2</v>
      </c>
      <c r="B260" s="180" t="s">
        <v>308</v>
      </c>
      <c r="C260" s="10" t="s">
        <v>275</v>
      </c>
      <c r="D260" s="93" t="s">
        <v>23</v>
      </c>
      <c r="E260" s="99">
        <v>3392806306.4699988</v>
      </c>
      <c r="F260" s="100">
        <f t="shared" si="254"/>
        <v>0.10219796478885333</v>
      </c>
      <c r="G260" s="174" t="s">
        <v>23</v>
      </c>
      <c r="H260" s="173">
        <v>96.501975782829305</v>
      </c>
      <c r="I260" s="174" t="s">
        <v>23</v>
      </c>
      <c r="J260" s="173">
        <v>106.66007849681134</v>
      </c>
      <c r="K260" s="172">
        <v>3606</v>
      </c>
      <c r="L260" s="219">
        <v>9.711731279144797E-3</v>
      </c>
      <c r="M260" s="219">
        <v>0.62939999999999996</v>
      </c>
      <c r="N260" s="93" t="s">
        <v>23</v>
      </c>
      <c r="O260" s="99">
        <v>3376827705.8500004</v>
      </c>
      <c r="P260" s="100">
        <f t="shared" si="255"/>
        <v>0.10103126826200906</v>
      </c>
      <c r="Q260" s="93" t="s">
        <v>23</v>
      </c>
      <c r="R260" s="32">
        <v>96.047494627470073</v>
      </c>
      <c r="S260" s="93" t="s">
        <v>23</v>
      </c>
      <c r="T260" s="32">
        <v>106.15775721983535</v>
      </c>
      <c r="U260" s="102">
        <v>3606</v>
      </c>
      <c r="V260" s="43">
        <v>-4.6994888398039841E-3</v>
      </c>
      <c r="W260" s="43">
        <v>0.6217194809018538</v>
      </c>
      <c r="X260" s="18">
        <f t="shared" ref="X260:X271" si="256">((O260-E260)/E260)</f>
        <v>-4.7095528529075333E-3</v>
      </c>
      <c r="Y260" s="18">
        <f t="shared" ref="Y260:Y271" si="257">((T260-J260)/J260)</f>
        <v>-4.7095528529074544E-3</v>
      </c>
      <c r="Z260" s="18">
        <f t="shared" ref="Z260:Z271" si="258">((U260-K260)/K260)</f>
        <v>0</v>
      </c>
      <c r="AA260" s="18">
        <f t="shared" ref="AA260:AA271" si="259">V260-L260</f>
        <v>-1.441122011894878E-2</v>
      </c>
      <c r="AB260" s="19">
        <f t="shared" ref="AB260:AB271" si="260">W260-M260</f>
        <v>-7.6805190981461546E-3</v>
      </c>
      <c r="AD260" s="237"/>
      <c r="AE260" s="238"/>
      <c r="AF260" s="239"/>
    </row>
    <row r="261" spans="1:32">
      <c r="A261" s="206">
        <v>3</v>
      </c>
      <c r="B261" s="180" t="s">
        <v>309</v>
      </c>
      <c r="C261" s="10" t="s">
        <v>49</v>
      </c>
      <c r="D261" s="93" t="s">
        <v>23</v>
      </c>
      <c r="E261" s="99">
        <v>796214544.66999996</v>
      </c>
      <c r="F261" s="100">
        <f t="shared" si="254"/>
        <v>2.3983540069877868E-2</v>
      </c>
      <c r="G261" s="174" t="s">
        <v>23</v>
      </c>
      <c r="H261" s="173">
        <v>58.967935169999997</v>
      </c>
      <c r="I261" s="174" t="s">
        <v>23</v>
      </c>
      <c r="J261" s="173">
        <v>58.967935169999997</v>
      </c>
      <c r="K261" s="172">
        <v>1952</v>
      </c>
      <c r="L261" s="219">
        <v>-9.9000000000000008E-3</v>
      </c>
      <c r="M261" s="219">
        <v>0.44550000000000001</v>
      </c>
      <c r="N261" s="93" t="s">
        <v>23</v>
      </c>
      <c r="O261" s="99">
        <v>785886031.37</v>
      </c>
      <c r="P261" s="100">
        <f t="shared" si="255"/>
        <v>2.3512914893809231E-2</v>
      </c>
      <c r="Q261" s="93" t="s">
        <v>23</v>
      </c>
      <c r="R261" s="32">
        <v>57.707799999999999</v>
      </c>
      <c r="S261" s="93" t="s">
        <v>23</v>
      </c>
      <c r="T261" s="32">
        <v>58.57</v>
      </c>
      <c r="U261" s="102">
        <v>1952</v>
      </c>
      <c r="V261" s="43">
        <v>-1.2999999999999999E-2</v>
      </c>
      <c r="W261" s="43">
        <v>0.43578548104893078</v>
      </c>
      <c r="X261" s="18">
        <f t="shared" si="256"/>
        <v>-1.2972022891494302E-2</v>
      </c>
      <c r="Y261" s="18">
        <f t="shared" si="257"/>
        <v>-6.7483314254226535E-3</v>
      </c>
      <c r="Z261" s="18">
        <f t="shared" si="258"/>
        <v>0</v>
      </c>
      <c r="AA261" s="18">
        <f t="shared" si="259"/>
        <v>-3.0999999999999986E-3</v>
      </c>
      <c r="AB261" s="19">
        <f t="shared" si="260"/>
        <v>-9.7145189510692287E-3</v>
      </c>
      <c r="AD261" s="237"/>
      <c r="AE261" s="238"/>
      <c r="AF261" s="239"/>
    </row>
    <row r="262" spans="1:32">
      <c r="A262" s="206">
        <v>4</v>
      </c>
      <c r="B262" s="180" t="s">
        <v>310</v>
      </c>
      <c r="C262" s="10" t="s">
        <v>49</v>
      </c>
      <c r="D262" s="93" t="s">
        <v>23</v>
      </c>
      <c r="E262" s="99">
        <v>1638837568.3399999</v>
      </c>
      <c r="F262" s="100">
        <f t="shared" si="254"/>
        <v>4.9364994336537835E-2</v>
      </c>
      <c r="G262" s="174" t="s">
        <v>23</v>
      </c>
      <c r="H262" s="173">
        <v>139.16641060000001</v>
      </c>
      <c r="I262" s="174" t="s">
        <v>23</v>
      </c>
      <c r="J262" s="173">
        <v>139.16641060000001</v>
      </c>
      <c r="K262" s="172">
        <v>1494</v>
      </c>
      <c r="L262" s="219">
        <v>-1.6400000000000001E-2</v>
      </c>
      <c r="M262" s="219">
        <v>0.66120000000000001</v>
      </c>
      <c r="N262" s="93" t="s">
        <v>23</v>
      </c>
      <c r="O262" s="99">
        <v>1582163085.03</v>
      </c>
      <c r="P262" s="100">
        <f t="shared" si="255"/>
        <v>4.7336718660828905E-2</v>
      </c>
      <c r="Q262" s="93" t="s">
        <v>23</v>
      </c>
      <c r="R262" s="32">
        <v>134.37049999999999</v>
      </c>
      <c r="S262" s="93" t="s">
        <v>23</v>
      </c>
      <c r="T262" s="32">
        <v>136.36359999999999</v>
      </c>
      <c r="U262" s="102">
        <v>1494</v>
      </c>
      <c r="V262" s="43">
        <v>-3.4599999999999999E-2</v>
      </c>
      <c r="W262" s="43">
        <v>0.62774657375912102</v>
      </c>
      <c r="X262" s="18">
        <f t="shared" si="256"/>
        <v>-3.4582123576411709E-2</v>
      </c>
      <c r="Y262" s="18">
        <f t="shared" si="257"/>
        <v>-2.0139993464773711E-2</v>
      </c>
      <c r="Z262" s="18">
        <f t="shared" si="258"/>
        <v>0</v>
      </c>
      <c r="AA262" s="18">
        <f t="shared" si="259"/>
        <v>-1.8199999999999997E-2</v>
      </c>
      <c r="AB262" s="19">
        <f t="shared" si="260"/>
        <v>-3.3453426240878992E-2</v>
      </c>
      <c r="AD262" s="237"/>
      <c r="AE262" s="238"/>
      <c r="AF262" s="239"/>
    </row>
    <row r="263" spans="1:32">
      <c r="A263" s="206">
        <v>5</v>
      </c>
      <c r="B263" s="180" t="s">
        <v>311</v>
      </c>
      <c r="C263" s="10" t="s">
        <v>312</v>
      </c>
      <c r="D263" s="93" t="s">
        <v>23</v>
      </c>
      <c r="E263" s="99">
        <v>1868708143.6099999</v>
      </c>
      <c r="F263" s="100">
        <f t="shared" si="254"/>
        <v>5.6289145860495347E-2</v>
      </c>
      <c r="G263" s="174" t="s">
        <v>23</v>
      </c>
      <c r="H263" s="173">
        <v>50280</v>
      </c>
      <c r="I263" s="174" t="s">
        <v>23</v>
      </c>
      <c r="J263" s="173">
        <v>54590</v>
      </c>
      <c r="K263" s="172">
        <v>1263</v>
      </c>
      <c r="L263" s="219">
        <v>2E-3</v>
      </c>
      <c r="M263" s="219">
        <v>-0.1182</v>
      </c>
      <c r="N263" s="93" t="s">
        <v>23</v>
      </c>
      <c r="O263" s="99">
        <v>1863611510.9100001</v>
      </c>
      <c r="P263" s="100">
        <f t="shared" si="255"/>
        <v>5.5757370791745045E-2</v>
      </c>
      <c r="Q263" s="93" t="s">
        <v>23</v>
      </c>
      <c r="R263" s="32">
        <v>48550</v>
      </c>
      <c r="S263" s="93" t="s">
        <v>23</v>
      </c>
      <c r="T263" s="32">
        <v>52300</v>
      </c>
      <c r="U263" s="102">
        <v>1323</v>
      </c>
      <c r="V263" s="43">
        <v>-1.4E-2</v>
      </c>
      <c r="W263" s="43">
        <v>-0.15517074273899134</v>
      </c>
      <c r="X263" s="18">
        <f t="shared" si="256"/>
        <v>-2.7273561778106527E-3</v>
      </c>
      <c r="Y263" s="18">
        <f t="shared" si="257"/>
        <v>-4.194907492214691E-2</v>
      </c>
      <c r="Z263" s="18">
        <f t="shared" si="258"/>
        <v>4.7505938242280284E-2</v>
      </c>
      <c r="AA263" s="18">
        <f t="shared" si="259"/>
        <v>-1.6E-2</v>
      </c>
      <c r="AB263" s="19">
        <f t="shared" si="260"/>
        <v>-3.6970742738991341E-2</v>
      </c>
      <c r="AD263" s="237"/>
      <c r="AE263" s="238"/>
      <c r="AF263" s="239"/>
    </row>
    <row r="264" spans="1:32">
      <c r="A264" s="206">
        <v>6</v>
      </c>
      <c r="B264" s="180" t="s">
        <v>313</v>
      </c>
      <c r="C264" s="10" t="s">
        <v>314</v>
      </c>
      <c r="D264" s="93" t="s">
        <v>23</v>
      </c>
      <c r="E264" s="99">
        <v>1977038870.22</v>
      </c>
      <c r="F264" s="100">
        <f t="shared" si="254"/>
        <v>5.9552279320995945E-2</v>
      </c>
      <c r="G264" s="174" t="s">
        <v>23</v>
      </c>
      <c r="H264" s="173">
        <v>2050</v>
      </c>
      <c r="I264" s="174" t="s">
        <v>23</v>
      </c>
      <c r="J264" s="173">
        <v>2050</v>
      </c>
      <c r="K264" s="172">
        <v>2381</v>
      </c>
      <c r="L264" s="219">
        <v>-7.0551206305598402E-3</v>
      </c>
      <c r="M264" s="219">
        <v>4.9099999999999998E-2</v>
      </c>
      <c r="N264" s="93" t="s">
        <v>23</v>
      </c>
      <c r="O264" s="99">
        <v>2022286240.1800001</v>
      </c>
      <c r="P264" s="100">
        <f t="shared" si="255"/>
        <v>6.050475814334335E-2</v>
      </c>
      <c r="Q264" s="93" t="s">
        <v>23</v>
      </c>
      <c r="R264" s="32">
        <v>1961</v>
      </c>
      <c r="S264" s="93" t="s">
        <v>23</v>
      </c>
      <c r="T264" s="32">
        <v>1961</v>
      </c>
      <c r="U264" s="102">
        <v>2381</v>
      </c>
      <c r="V264" s="43">
        <v>-6.3E-3</v>
      </c>
      <c r="W264" s="43">
        <v>3.582395087001089E-3</v>
      </c>
      <c r="X264" s="18">
        <f t="shared" si="256"/>
        <v>2.2886434172619489E-2</v>
      </c>
      <c r="Y264" s="18">
        <f t="shared" si="257"/>
        <v>-4.341463414634146E-2</v>
      </c>
      <c r="Z264" s="18">
        <f t="shared" si="258"/>
        <v>0</v>
      </c>
      <c r="AA264" s="18">
        <f t="shared" si="259"/>
        <v>7.551206305598402E-4</v>
      </c>
      <c r="AB264" s="19">
        <f t="shared" si="260"/>
        <v>-4.5517604912998909E-2</v>
      </c>
      <c r="AD264" s="237"/>
      <c r="AE264" s="238"/>
      <c r="AF264" s="239"/>
    </row>
    <row r="265" spans="1:32">
      <c r="A265" s="206">
        <v>7</v>
      </c>
      <c r="B265" s="180" t="s">
        <v>315</v>
      </c>
      <c r="C265" s="10" t="s">
        <v>314</v>
      </c>
      <c r="D265" s="93" t="s">
        <v>23</v>
      </c>
      <c r="E265" s="99">
        <v>2749288287.46</v>
      </c>
      <c r="F265" s="100">
        <f t="shared" si="254"/>
        <v>8.2813942859171735E-2</v>
      </c>
      <c r="G265" s="174" t="s">
        <v>23</v>
      </c>
      <c r="H265" s="173">
        <v>1179</v>
      </c>
      <c r="I265" s="174" t="s">
        <v>23</v>
      </c>
      <c r="J265" s="173">
        <v>1179</v>
      </c>
      <c r="K265" s="172">
        <v>11794</v>
      </c>
      <c r="L265" s="219">
        <v>-3.4827699630438501E-3</v>
      </c>
      <c r="M265" s="219">
        <v>0.10589999999999999</v>
      </c>
      <c r="N265" s="93" t="s">
        <v>23</v>
      </c>
      <c r="O265" s="99">
        <v>3003037405.1700001</v>
      </c>
      <c r="P265" s="100">
        <f t="shared" si="255"/>
        <v>8.9847840669207951E-2</v>
      </c>
      <c r="Q265" s="93" t="s">
        <v>23</v>
      </c>
      <c r="R265" s="173">
        <v>1110</v>
      </c>
      <c r="S265" s="174" t="s">
        <v>23</v>
      </c>
      <c r="T265" s="173">
        <v>1110</v>
      </c>
      <c r="U265" s="172">
        <v>11794</v>
      </c>
      <c r="V265" s="43">
        <v>2.2000000000000001E-3</v>
      </c>
      <c r="W265" s="43">
        <v>4.1139062412065774E-2</v>
      </c>
      <c r="X265" s="18">
        <f t="shared" si="256"/>
        <v>9.2296293141536145E-2</v>
      </c>
      <c r="Y265" s="18">
        <f t="shared" si="257"/>
        <v>-5.8524173027989825E-2</v>
      </c>
      <c r="Z265" s="18">
        <f t="shared" si="258"/>
        <v>0</v>
      </c>
      <c r="AA265" s="18">
        <f t="shared" si="259"/>
        <v>5.6827699630438502E-3</v>
      </c>
      <c r="AB265" s="19">
        <f t="shared" si="260"/>
        <v>-6.476093758793422E-2</v>
      </c>
      <c r="AD265" s="237"/>
      <c r="AE265" s="238"/>
      <c r="AF265" s="239"/>
    </row>
    <row r="266" spans="1:32">
      <c r="A266" s="206">
        <v>8</v>
      </c>
      <c r="B266" s="180" t="s">
        <v>316</v>
      </c>
      <c r="C266" s="10" t="s">
        <v>317</v>
      </c>
      <c r="D266" s="93" t="s">
        <v>23</v>
      </c>
      <c r="E266" s="99">
        <v>613695902.96000004</v>
      </c>
      <c r="F266" s="100">
        <f t="shared" si="254"/>
        <v>1.8485721440144414E-2</v>
      </c>
      <c r="G266" s="174" t="s">
        <v>23</v>
      </c>
      <c r="H266" s="173">
        <v>40.32</v>
      </c>
      <c r="I266" s="174" t="s">
        <v>23</v>
      </c>
      <c r="J266" s="173">
        <v>40.42</v>
      </c>
      <c r="K266" s="172">
        <v>5138</v>
      </c>
      <c r="L266" s="219">
        <v>-2.58E-2</v>
      </c>
      <c r="M266" s="219">
        <v>1.23E-2</v>
      </c>
      <c r="N266" s="93" t="s">
        <v>23</v>
      </c>
      <c r="O266" s="99">
        <v>612542678.5</v>
      </c>
      <c r="P266" s="100">
        <f t="shared" si="255"/>
        <v>1.8326657165911104E-2</v>
      </c>
      <c r="Q266" s="93" t="s">
        <v>23</v>
      </c>
      <c r="R266" s="32">
        <v>40.1</v>
      </c>
      <c r="S266" s="93" t="s">
        <v>23</v>
      </c>
      <c r="T266" s="32">
        <v>40.200000000000003</v>
      </c>
      <c r="U266" s="102">
        <v>5146</v>
      </c>
      <c r="V266" s="43">
        <v>1.54E-2</v>
      </c>
      <c r="W266" s="43">
        <v>7.7713712709952532E-3</v>
      </c>
      <c r="X266" s="18">
        <f t="shared" si="256"/>
        <v>-1.8791464216035413E-3</v>
      </c>
      <c r="Y266" s="18">
        <f t="shared" si="257"/>
        <v>-5.4428500742206547E-3</v>
      </c>
      <c r="Z266" s="18">
        <f t="shared" si="258"/>
        <v>1.557026080186843E-3</v>
      </c>
      <c r="AA266" s="18">
        <f t="shared" si="259"/>
        <v>4.1200000000000001E-2</v>
      </c>
      <c r="AB266" s="19">
        <f t="shared" si="260"/>
        <v>-4.528628729004747E-3</v>
      </c>
      <c r="AD266" s="237"/>
      <c r="AE266" s="238"/>
      <c r="AF266" s="239"/>
    </row>
    <row r="267" spans="1:32">
      <c r="A267" s="206">
        <v>9</v>
      </c>
      <c r="B267" s="180" t="s">
        <v>318</v>
      </c>
      <c r="C267" s="10" t="s">
        <v>317</v>
      </c>
      <c r="D267" s="93" t="s">
        <v>23</v>
      </c>
      <c r="E267" s="103">
        <v>2282527411.7199998</v>
      </c>
      <c r="F267" s="100">
        <f t="shared" si="254"/>
        <v>6.8754191952459395E-2</v>
      </c>
      <c r="G267" s="174" t="s">
        <v>23</v>
      </c>
      <c r="H267" s="173">
        <v>25.27</v>
      </c>
      <c r="I267" s="174" t="s">
        <v>23</v>
      </c>
      <c r="J267" s="173">
        <v>25.37</v>
      </c>
      <c r="K267" s="172">
        <v>6606</v>
      </c>
      <c r="L267" s="219">
        <v>-1.7600000000000001E-2</v>
      </c>
      <c r="M267" s="219">
        <v>0.63049999999999995</v>
      </c>
      <c r="N267" s="93" t="s">
        <v>23</v>
      </c>
      <c r="O267" s="103">
        <v>2272723211.6599998</v>
      </c>
      <c r="P267" s="100">
        <f t="shared" si="255"/>
        <v>6.7997578936209974E-2</v>
      </c>
      <c r="Q267" s="93" t="s">
        <v>23</v>
      </c>
      <c r="R267" s="32">
        <v>25.1</v>
      </c>
      <c r="S267" s="93" t="s">
        <v>23</v>
      </c>
      <c r="T267" s="32">
        <v>25.2</v>
      </c>
      <c r="U267" s="102">
        <v>6623</v>
      </c>
      <c r="V267" s="43">
        <v>1.72E-2</v>
      </c>
      <c r="W267" s="43">
        <v>0.61953727506426715</v>
      </c>
      <c r="X267" s="18">
        <f t="shared" si="256"/>
        <v>-4.2953263166342357E-3</v>
      </c>
      <c r="Y267" s="18">
        <f t="shared" si="257"/>
        <v>-6.7008277493102756E-3</v>
      </c>
      <c r="Z267" s="18">
        <f t="shared" si="258"/>
        <v>2.5734181047532547E-3</v>
      </c>
      <c r="AA267" s="18">
        <f t="shared" si="259"/>
        <v>3.4799999999999998E-2</v>
      </c>
      <c r="AB267" s="19">
        <f t="shared" si="260"/>
        <v>-1.0962724935732804E-2</v>
      </c>
      <c r="AD267" s="237"/>
      <c r="AE267" s="238"/>
      <c r="AF267" s="239"/>
    </row>
    <row r="268" spans="1:32" ht="15" customHeight="1">
      <c r="A268" s="206">
        <v>10</v>
      </c>
      <c r="B268" s="180" t="s">
        <v>319</v>
      </c>
      <c r="C268" s="10" t="s">
        <v>317</v>
      </c>
      <c r="D268" s="93" t="s">
        <v>23</v>
      </c>
      <c r="E268" s="99">
        <v>462527954.39999998</v>
      </c>
      <c r="F268" s="100">
        <f t="shared" si="254"/>
        <v>1.3932247033227313E-2</v>
      </c>
      <c r="G268" s="174" t="s">
        <v>23</v>
      </c>
      <c r="H268" s="173">
        <v>149.5</v>
      </c>
      <c r="I268" s="174" t="s">
        <v>23</v>
      </c>
      <c r="J268" s="173">
        <v>151.5</v>
      </c>
      <c r="K268" s="172">
        <v>2697</v>
      </c>
      <c r="L268" s="219">
        <v>-4.7000000000000002E-3</v>
      </c>
      <c r="M268" s="219">
        <v>2.8000000000000001E-2</v>
      </c>
      <c r="N268" s="93" t="s">
        <v>23</v>
      </c>
      <c r="O268" s="99">
        <v>463836956.18000001</v>
      </c>
      <c r="P268" s="100">
        <f t="shared" si="255"/>
        <v>1.3877532415548401E-2</v>
      </c>
      <c r="Q268" s="93" t="s">
        <v>23</v>
      </c>
      <c r="R268" s="32">
        <v>149.93</v>
      </c>
      <c r="S268" s="93" t="s">
        <v>23</v>
      </c>
      <c r="T268" s="32">
        <v>151.93</v>
      </c>
      <c r="U268" s="102">
        <v>2697</v>
      </c>
      <c r="V268" s="43">
        <v>-7.5300000000000006E-2</v>
      </c>
      <c r="W268" s="43">
        <v>3.0942525615796912E-2</v>
      </c>
      <c r="X268" s="18">
        <f t="shared" si="256"/>
        <v>2.8301030619826925E-3</v>
      </c>
      <c r="Y268" s="18">
        <f t="shared" si="257"/>
        <v>2.8382838283828832E-3</v>
      </c>
      <c r="Z268" s="18">
        <f t="shared" si="258"/>
        <v>0</v>
      </c>
      <c r="AA268" s="18">
        <f t="shared" si="259"/>
        <v>-7.060000000000001E-2</v>
      </c>
      <c r="AB268" s="19">
        <f t="shared" si="260"/>
        <v>2.9425256157969114E-3</v>
      </c>
      <c r="AD268" s="237"/>
      <c r="AE268" s="238"/>
      <c r="AF268" s="239"/>
    </row>
    <row r="269" spans="1:32">
      <c r="A269" s="176">
        <v>11</v>
      </c>
      <c r="B269" s="180" t="s">
        <v>320</v>
      </c>
      <c r="C269" s="10" t="s">
        <v>317</v>
      </c>
      <c r="D269" s="93" t="s">
        <v>23</v>
      </c>
      <c r="E269" s="99">
        <v>14406195916.389999</v>
      </c>
      <c r="F269" s="100">
        <f t="shared" si="254"/>
        <v>0.43394281017367198</v>
      </c>
      <c r="G269" s="174" t="s">
        <v>23</v>
      </c>
      <c r="H269" s="173">
        <v>91.25</v>
      </c>
      <c r="I269" s="174" t="s">
        <v>23</v>
      </c>
      <c r="J269" s="173">
        <v>91.45</v>
      </c>
      <c r="K269" s="172">
        <v>8605</v>
      </c>
      <c r="L269" s="219">
        <v>1.0699999999999999E-2</v>
      </c>
      <c r="M269" s="219">
        <v>0.59150000000000003</v>
      </c>
      <c r="N269" s="93" t="s">
        <v>23</v>
      </c>
      <c r="O269" s="99">
        <v>14417307053.6</v>
      </c>
      <c r="P269" s="100">
        <f t="shared" si="255"/>
        <v>0.43135123951530369</v>
      </c>
      <c r="Q269" s="93" t="s">
        <v>23</v>
      </c>
      <c r="R269" s="32">
        <v>91.24</v>
      </c>
      <c r="S269" s="93" t="s">
        <v>23</v>
      </c>
      <c r="T269" s="32">
        <v>91.44</v>
      </c>
      <c r="U269" s="102">
        <v>8613</v>
      </c>
      <c r="V269" s="43">
        <v>-1.01E-2</v>
      </c>
      <c r="W269" s="43">
        <v>0.5913679081099894</v>
      </c>
      <c r="X269" s="18">
        <f t="shared" si="256"/>
        <v>7.7127489272583029E-4</v>
      </c>
      <c r="Y269" s="18">
        <f t="shared" si="257"/>
        <v>-1.0934937124117131E-4</v>
      </c>
      <c r="Z269" s="18">
        <f t="shared" si="258"/>
        <v>9.2969203951191173E-4</v>
      </c>
      <c r="AA269" s="18">
        <f t="shared" si="259"/>
        <v>-2.0799999999999999E-2</v>
      </c>
      <c r="AB269" s="19">
        <f t="shared" si="260"/>
        <v>-1.320918900106216E-4</v>
      </c>
      <c r="AD269" s="237"/>
      <c r="AE269" s="238"/>
      <c r="AF269" s="239"/>
    </row>
    <row r="270" spans="1:32">
      <c r="A270" s="176">
        <v>12</v>
      </c>
      <c r="B270" s="180" t="s">
        <v>321</v>
      </c>
      <c r="C270" s="10" t="s">
        <v>317</v>
      </c>
      <c r="D270" s="93" t="s">
        <v>23</v>
      </c>
      <c r="E270" s="103">
        <v>608309154.42999995</v>
      </c>
      <c r="F270" s="100">
        <f t="shared" si="254"/>
        <v>1.8323462033957405E-2</v>
      </c>
      <c r="G270" s="174" t="s">
        <v>23</v>
      </c>
      <c r="H270" s="173">
        <v>104.33</v>
      </c>
      <c r="I270" s="174" t="s">
        <v>23</v>
      </c>
      <c r="J270" s="173">
        <v>104.53</v>
      </c>
      <c r="K270" s="172">
        <v>4381</v>
      </c>
      <c r="L270" s="219">
        <v>-3.9100000000000003E-2</v>
      </c>
      <c r="M270" s="219">
        <v>0.83809999999999996</v>
      </c>
      <c r="N270" s="93" t="s">
        <v>23</v>
      </c>
      <c r="O270" s="103">
        <v>617963758.10000002</v>
      </c>
      <c r="P270" s="100">
        <f t="shared" si="255"/>
        <v>1.8488850382458243E-2</v>
      </c>
      <c r="Q270" s="93" t="s">
        <v>23</v>
      </c>
      <c r="R270" s="32">
        <v>106.37</v>
      </c>
      <c r="S270" s="93" t="s">
        <v>23</v>
      </c>
      <c r="T270" s="32">
        <v>106.57</v>
      </c>
      <c r="U270" s="102">
        <v>4365</v>
      </c>
      <c r="V270" s="43">
        <v>0</v>
      </c>
      <c r="W270" s="43">
        <v>0.87392298224019682</v>
      </c>
      <c r="X270" s="18">
        <f t="shared" si="256"/>
        <v>1.5871212194803593E-2</v>
      </c>
      <c r="Y270" s="18">
        <f t="shared" si="257"/>
        <v>1.9515928441595637E-2</v>
      </c>
      <c r="Z270" s="18">
        <f t="shared" si="258"/>
        <v>-3.6521342159324356E-3</v>
      </c>
      <c r="AA270" s="18">
        <f t="shared" si="259"/>
        <v>3.9100000000000003E-2</v>
      </c>
      <c r="AB270" s="19">
        <f t="shared" si="260"/>
        <v>3.5822982240196866E-2</v>
      </c>
      <c r="AD270" s="237"/>
      <c r="AE270" s="238"/>
      <c r="AF270" s="239"/>
    </row>
    <row r="271" spans="1:32">
      <c r="A271" s="181"/>
      <c r="B271" s="181"/>
      <c r="C271" s="95" t="s">
        <v>63</v>
      </c>
      <c r="D271" s="104"/>
      <c r="E271" s="95">
        <f>SUM(E259:E270)</f>
        <v>33198374483.09</v>
      </c>
      <c r="F271" s="39">
        <f>(E271/E272)</f>
        <v>3.3197650143421201E-3</v>
      </c>
      <c r="G271" s="96"/>
      <c r="H271" s="96"/>
      <c r="I271" s="96"/>
      <c r="J271" s="97"/>
      <c r="K271" s="95">
        <f>SUM(K259:K270)</f>
        <v>52371</v>
      </c>
      <c r="L271" s="98"/>
      <c r="M271" s="98"/>
      <c r="N271" s="98"/>
      <c r="O271" s="95">
        <f>SUM(O259:O270)</f>
        <v>33423590180.939995</v>
      </c>
      <c r="P271" s="39">
        <f>(O271/O272)</f>
        <v>3.2997233461903993E-3</v>
      </c>
      <c r="Q271" s="96"/>
      <c r="R271" s="96"/>
      <c r="S271" s="96"/>
      <c r="T271" s="97"/>
      <c r="U271" s="95">
        <f>SUM(U259:U270)</f>
        <v>52457</v>
      </c>
      <c r="V271" s="98"/>
      <c r="W271" s="98"/>
      <c r="X271" s="18">
        <f t="shared" si="256"/>
        <v>6.7839375076846316E-3</v>
      </c>
      <c r="Y271" s="18" t="e">
        <f t="shared" si="257"/>
        <v>#DIV/0!</v>
      </c>
      <c r="Z271" s="18">
        <f t="shared" si="258"/>
        <v>1.642130186553627E-3</v>
      </c>
      <c r="AA271" s="18">
        <f t="shared" si="259"/>
        <v>0</v>
      </c>
      <c r="AB271" s="19">
        <f t="shared" si="260"/>
        <v>0</v>
      </c>
      <c r="AD271" s="239"/>
      <c r="AE271" s="239"/>
      <c r="AF271" s="239"/>
    </row>
    <row r="272" spans="1:32">
      <c r="A272" s="105"/>
      <c r="B272" s="105"/>
      <c r="C272" s="106" t="s">
        <v>322</v>
      </c>
      <c r="D272" s="107"/>
      <c r="E272" s="108">
        <f>SUM(E28,E81,E122,E168,E177,E211,E217,E246,E256,E271)</f>
        <v>10000218190042.268</v>
      </c>
      <c r="F272" s="109"/>
      <c r="G272" s="109"/>
      <c r="H272" s="109"/>
      <c r="I272" s="109"/>
      <c r="J272" s="110"/>
      <c r="K272" s="108">
        <f>SUM(K28,K81,K122,K168,K177,K211,K217,K246,K256,K271)</f>
        <v>1697230</v>
      </c>
      <c r="L272" s="111"/>
      <c r="M272" s="111"/>
      <c r="N272" s="111"/>
      <c r="O272" s="108">
        <f>SUM(O28,O81,O122,O168,O177,O211,O217,O246,O256,O271)</f>
        <v>10129209838009.068</v>
      </c>
      <c r="P272" s="109"/>
      <c r="Q272" s="109"/>
      <c r="R272" s="109"/>
      <c r="S272" s="109"/>
      <c r="T272" s="108"/>
      <c r="U272" s="108">
        <f>SUM(U28,U81,U122,U168,U177,U211,U217,U246,U256,U271)</f>
        <v>1705586</v>
      </c>
      <c r="V272" s="112"/>
      <c r="W272" s="108"/>
      <c r="X272" s="113"/>
      <c r="Y272" s="114"/>
      <c r="Z272" s="114"/>
      <c r="AA272" s="115"/>
      <c r="AB272" s="115"/>
    </row>
    <row r="273" spans="1:28">
      <c r="A273" s="116"/>
      <c r="B273" s="116" t="s">
        <v>352</v>
      </c>
      <c r="C273" s="117">
        <v>1361.8394000000001</v>
      </c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</row>
    <row r="274" spans="1:28">
      <c r="B274" s="73"/>
    </row>
    <row r="275" spans="1:28">
      <c r="B275" s="73"/>
      <c r="D275" s="119"/>
      <c r="E275" s="94"/>
      <c r="O275" s="94"/>
    </row>
    <row r="276" spans="1:28" ht="15">
      <c r="B276" s="120"/>
      <c r="C276" s="121"/>
      <c r="D276" s="121"/>
      <c r="E276" s="122"/>
      <c r="H276" s="123"/>
      <c r="I276" s="123"/>
      <c r="J276" s="123"/>
      <c r="L276" s="124"/>
      <c r="M276" s="125"/>
      <c r="N276" s="125"/>
    </row>
    <row r="277" spans="1:28">
      <c r="C277" s="73"/>
      <c r="D277" s="73"/>
    </row>
    <row r="278" spans="1:28">
      <c r="O278" s="87"/>
    </row>
    <row r="279" spans="1:28">
      <c r="B279" s="119"/>
    </row>
    <row r="280" spans="1:28">
      <c r="O280" s="28"/>
    </row>
  </sheetData>
  <sheetProtection algorithmName="SHA-512" hashValue="WWZDoxCJ2kKmaDtF0SDBmVWe7uuy0xA0KaajFWcmqzgqE1bvCbEDHUcKPYeG1DMWrxQVq2OBRSCAB9J7mV9qxw==" saltValue="to6bBxnCJm13397G/tGh4g==" spinCount="100000" sheet="1" objects="1" scenarios="1"/>
  <mergeCells count="32">
    <mergeCell ref="B248:AB248"/>
    <mergeCell ref="B258:AB258"/>
    <mergeCell ref="B223:AB223"/>
    <mergeCell ref="B224:AB224"/>
    <mergeCell ref="B240:AB240"/>
    <mergeCell ref="B241:AB241"/>
    <mergeCell ref="B247:AA247"/>
    <mergeCell ref="B212:AB212"/>
    <mergeCell ref="B213:AB213"/>
    <mergeCell ref="B218:AB218"/>
    <mergeCell ref="B219:AB219"/>
    <mergeCell ref="B220:AB220"/>
    <mergeCell ref="B145:AB145"/>
    <mergeCell ref="B169:AB169"/>
    <mergeCell ref="B170:AB170"/>
    <mergeCell ref="B178:AB178"/>
    <mergeCell ref="B179:AB179"/>
    <mergeCell ref="B83:AB83"/>
    <mergeCell ref="B123:AB123"/>
    <mergeCell ref="B124:AB124"/>
    <mergeCell ref="B125:AB125"/>
    <mergeCell ref="B144:AB144"/>
    <mergeCell ref="B4:AB4"/>
    <mergeCell ref="B5:AB5"/>
    <mergeCell ref="B29:AB29"/>
    <mergeCell ref="B30:AB30"/>
    <mergeCell ref="B82:AB82"/>
    <mergeCell ref="A1:AB1"/>
    <mergeCell ref="D2:M2"/>
    <mergeCell ref="N2:W2"/>
    <mergeCell ref="X2:Z2"/>
    <mergeCell ref="AA2:AB2"/>
  </mergeCells>
  <pageMargins left="0.7" right="0.7" top="0.75" bottom="0.75" header="0.3" footer="0.3"/>
  <pageSetup paperSize="9" orientation="portrait" horizontalDpi="300" verticalDpi="300" r:id="rId1"/>
  <ignoredErrors>
    <ignoredError sqref="F108 F88 P57 F39 P152 F152 R163 T163" formula="1"/>
    <ignoredError sqref="Y177 Y28 Y81 Y122 Y168 Y211 Y217 Y246 Y271 X58:Z58 X152 X138:Z138 X53:Z5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5"/>
  <sheetViews>
    <sheetView topLeftCell="A25" zoomScaleNormal="100" workbookViewId="0">
      <selection activeCell="I35" sqref="I35"/>
    </sheetView>
  </sheetViews>
  <sheetFormatPr defaultColWidth="9" defaultRowHeight="14.4"/>
  <cols>
    <col min="1" max="1" width="34" style="126" customWidth="1"/>
    <col min="2" max="2" width="15.6640625" style="126" customWidth="1"/>
    <col min="3" max="3" width="16.109375" style="126" customWidth="1"/>
    <col min="4" max="5" width="9" style="126"/>
  </cols>
  <sheetData>
    <row r="1" spans="1:8">
      <c r="A1" s="220"/>
      <c r="B1" s="220"/>
      <c r="C1" s="220"/>
      <c r="D1" s="220"/>
      <c r="E1" s="128"/>
      <c r="F1" s="126"/>
      <c r="G1" s="128"/>
      <c r="H1" s="126"/>
    </row>
    <row r="2" spans="1:8" ht="27.6">
      <c r="A2" s="191" t="s">
        <v>323</v>
      </c>
      <c r="B2" s="192" t="s">
        <v>349</v>
      </c>
      <c r="C2" s="192" t="s">
        <v>353</v>
      </c>
      <c r="D2" s="193"/>
      <c r="E2" s="128"/>
      <c r="F2" s="126"/>
      <c r="G2" s="128"/>
      <c r="H2" s="126"/>
    </row>
    <row r="3" spans="1:8">
      <c r="A3" s="194" t="s">
        <v>20</v>
      </c>
      <c r="B3" s="195">
        <f t="shared" ref="B3:C10" si="0">B14</f>
        <v>238.91482106820987</v>
      </c>
      <c r="C3" s="195">
        <f t="shared" si="0"/>
        <v>236.79920964410084</v>
      </c>
      <c r="D3" s="193"/>
      <c r="E3" s="128"/>
      <c r="F3" s="126"/>
      <c r="G3" s="128"/>
      <c r="H3" s="126"/>
    </row>
    <row r="4" spans="1:8" ht="15.6" customHeight="1">
      <c r="A4" s="191" t="s">
        <v>324</v>
      </c>
      <c r="B4" s="196">
        <f t="shared" si="0"/>
        <v>6787.3017084172252</v>
      </c>
      <c r="C4" s="196">
        <f t="shared" si="0"/>
        <v>6863.3954840542165</v>
      </c>
      <c r="D4" s="193"/>
      <c r="E4" s="128"/>
      <c r="F4" s="126"/>
      <c r="G4" s="128"/>
      <c r="H4" s="126"/>
    </row>
    <row r="5" spans="1:8" ht="16.2" customHeight="1">
      <c r="A5" s="191" t="s">
        <v>325</v>
      </c>
      <c r="B5" s="195">
        <f t="shared" si="0"/>
        <v>231.694950968493</v>
      </c>
      <c r="C5" s="195">
        <f t="shared" si="0"/>
        <v>233.1292216475897</v>
      </c>
      <c r="D5" s="193"/>
      <c r="E5" s="128"/>
      <c r="F5" s="126"/>
      <c r="G5" s="128"/>
      <c r="H5" s="126"/>
    </row>
    <row r="6" spans="1:8">
      <c r="A6" s="191" t="s">
        <v>184</v>
      </c>
      <c r="B6" s="196">
        <f t="shared" si="0"/>
        <v>1768.6755150053391</v>
      </c>
      <c r="C6" s="196">
        <f t="shared" si="0"/>
        <v>1821.7075083574882</v>
      </c>
      <c r="D6" s="193"/>
      <c r="E6" s="128"/>
      <c r="F6" s="126"/>
      <c r="G6" s="128"/>
      <c r="H6" s="126"/>
    </row>
    <row r="7" spans="1:8">
      <c r="A7" s="191" t="s">
        <v>326</v>
      </c>
      <c r="B7" s="195">
        <f t="shared" si="0"/>
        <v>520.58373159395023</v>
      </c>
      <c r="C7" s="195">
        <f t="shared" si="0"/>
        <v>520.82354588267106</v>
      </c>
      <c r="D7" s="193"/>
      <c r="E7" s="128"/>
      <c r="F7" s="126"/>
      <c r="G7" s="128"/>
      <c r="H7" s="126"/>
    </row>
    <row r="8" spans="1:8">
      <c r="A8" s="191" t="s">
        <v>233</v>
      </c>
      <c r="B8" s="197">
        <f t="shared" si="0"/>
        <v>193.26021578663187</v>
      </c>
      <c r="C8" s="197">
        <f t="shared" si="0"/>
        <v>193.77513386707079</v>
      </c>
      <c r="D8" s="193"/>
      <c r="E8" s="128"/>
      <c r="F8" s="126"/>
      <c r="G8" s="128"/>
      <c r="H8" s="126"/>
    </row>
    <row r="9" spans="1:8">
      <c r="A9" s="191" t="s">
        <v>268</v>
      </c>
      <c r="B9" s="195">
        <f t="shared" si="0"/>
        <v>20.129889685789998</v>
      </c>
      <c r="C9" s="195">
        <f t="shared" si="0"/>
        <v>19.89189267906</v>
      </c>
      <c r="D9" s="193"/>
      <c r="E9" s="128"/>
      <c r="F9" s="126"/>
      <c r="G9" s="128"/>
      <c r="H9" s="126"/>
    </row>
    <row r="10" spans="1:8">
      <c r="A10" s="191" t="s">
        <v>327</v>
      </c>
      <c r="B10" s="195">
        <f t="shared" si="0"/>
        <v>152.16400102649808</v>
      </c>
      <c r="C10" s="195">
        <f t="shared" si="0"/>
        <v>151.8525248334573</v>
      </c>
      <c r="D10" s="193"/>
      <c r="E10" s="128"/>
      <c r="F10" s="126"/>
      <c r="G10" s="128"/>
      <c r="H10" s="126"/>
    </row>
    <row r="11" spans="1:8">
      <c r="A11" s="191" t="s">
        <v>299</v>
      </c>
      <c r="B11" s="195">
        <f>B22</f>
        <v>54.2949820070382</v>
      </c>
      <c r="C11" s="195">
        <f>C22</f>
        <v>54.411726862474467</v>
      </c>
      <c r="D11" s="193"/>
      <c r="E11" s="128"/>
      <c r="F11" s="126"/>
      <c r="G11" s="128"/>
      <c r="H11" s="126"/>
    </row>
    <row r="12" spans="1:8">
      <c r="A12" s="191" t="s">
        <v>354</v>
      </c>
      <c r="B12" s="195">
        <f>B23</f>
        <v>33.198374483089999</v>
      </c>
      <c r="C12" s="195">
        <f>C23</f>
        <v>33.423590180939996</v>
      </c>
      <c r="D12" s="127"/>
      <c r="E12" s="128"/>
      <c r="F12" s="126"/>
      <c r="G12" s="128"/>
      <c r="H12" s="126"/>
    </row>
    <row r="13" spans="1:8">
      <c r="A13" s="127"/>
      <c r="B13" s="127"/>
      <c r="C13" s="127"/>
      <c r="D13" s="127"/>
      <c r="E13" s="128"/>
      <c r="F13" s="126"/>
      <c r="G13" s="128"/>
      <c r="H13" s="126"/>
    </row>
    <row r="14" spans="1:8">
      <c r="A14" s="198" t="s">
        <v>20</v>
      </c>
      <c r="B14" s="199">
        <f>'Weekly Valuation'!E28/1000000000</f>
        <v>238.91482106820987</v>
      </c>
      <c r="C14" s="200">
        <f>'Weekly Valuation'!O28/1000000000</f>
        <v>236.79920964410084</v>
      </c>
      <c r="D14" s="127"/>
      <c r="E14" s="128"/>
      <c r="F14" s="126"/>
      <c r="G14" s="128"/>
      <c r="H14" s="126"/>
    </row>
    <row r="15" spans="1:8">
      <c r="A15" s="201" t="s">
        <v>324</v>
      </c>
      <c r="B15" s="199">
        <f>'Weekly Valuation'!E81/1000000000</f>
        <v>6787.3017084172252</v>
      </c>
      <c r="C15" s="202">
        <f>'Weekly Valuation'!O81/1000000000</f>
        <v>6863.3954840542165</v>
      </c>
      <c r="D15" s="127"/>
      <c r="E15" s="128"/>
      <c r="F15" s="126"/>
      <c r="G15" s="128"/>
      <c r="H15" s="126"/>
    </row>
    <row r="16" spans="1:8">
      <c r="A16" s="201" t="s">
        <v>325</v>
      </c>
      <c r="B16" s="199">
        <f>'Weekly Valuation'!E122/1000000000</f>
        <v>231.694950968493</v>
      </c>
      <c r="C16" s="200">
        <f>'Weekly Valuation'!O122/1000000000</f>
        <v>233.1292216475897</v>
      </c>
      <c r="D16" s="127"/>
      <c r="E16" s="128"/>
      <c r="F16" s="126"/>
      <c r="G16" s="128"/>
      <c r="H16" s="126"/>
    </row>
    <row r="17" spans="1:8">
      <c r="A17" s="201" t="s">
        <v>184</v>
      </c>
      <c r="B17" s="199">
        <f>'Weekly Valuation'!E168/1000000000</f>
        <v>1768.6755150053391</v>
      </c>
      <c r="C17" s="202">
        <f>'Weekly Valuation'!O168/1000000000</f>
        <v>1821.7075083574882</v>
      </c>
      <c r="D17" s="127"/>
      <c r="E17" s="128"/>
      <c r="F17" s="126"/>
      <c r="G17" s="128"/>
      <c r="H17" s="126"/>
    </row>
    <row r="18" spans="1:8">
      <c r="A18" s="201" t="s">
        <v>326</v>
      </c>
      <c r="B18" s="199">
        <f>'Weekly Valuation'!E177/1000000000</f>
        <v>520.58373159395023</v>
      </c>
      <c r="C18" s="200">
        <f>'Weekly Valuation'!O177/1000000000</f>
        <v>520.82354588267106</v>
      </c>
      <c r="D18" s="127"/>
      <c r="E18" s="128"/>
      <c r="F18" s="126"/>
      <c r="G18" s="128"/>
      <c r="H18" s="126"/>
    </row>
    <row r="19" spans="1:8">
      <c r="A19" s="201" t="s">
        <v>233</v>
      </c>
      <c r="B19" s="199">
        <f>'Weekly Valuation'!E211/1000000000</f>
        <v>193.26021578663187</v>
      </c>
      <c r="C19" s="203">
        <f>'Weekly Valuation'!O211/1000000000</f>
        <v>193.77513386707079</v>
      </c>
      <c r="D19" s="127"/>
      <c r="E19" s="128"/>
      <c r="F19" s="126"/>
      <c r="G19" s="128"/>
      <c r="H19" s="126"/>
    </row>
    <row r="20" spans="1:8">
      <c r="A20" s="201" t="s">
        <v>268</v>
      </c>
      <c r="B20" s="199">
        <f>'Weekly Valuation'!E217/1000000000</f>
        <v>20.129889685789998</v>
      </c>
      <c r="C20" s="200">
        <f>'Weekly Valuation'!O217/1000000000</f>
        <v>19.89189267906</v>
      </c>
      <c r="D20" s="127"/>
      <c r="E20" s="128"/>
      <c r="F20" s="126"/>
      <c r="G20" s="128"/>
      <c r="H20" s="126"/>
    </row>
    <row r="21" spans="1:8">
      <c r="A21" s="201" t="s">
        <v>327</v>
      </c>
      <c r="B21" s="199">
        <f>'Weekly Valuation'!E246/1000000000</f>
        <v>152.16400102649808</v>
      </c>
      <c r="C21" s="200">
        <f>'Weekly Valuation'!O246/1000000000</f>
        <v>151.8525248334573</v>
      </c>
      <c r="D21" s="127"/>
      <c r="E21" s="128"/>
      <c r="F21" s="126"/>
      <c r="G21" s="128"/>
      <c r="H21" s="126"/>
    </row>
    <row r="22" spans="1:8">
      <c r="A22" s="201" t="s">
        <v>299</v>
      </c>
      <c r="B22" s="199">
        <f>'Weekly Valuation'!E256/1000000000</f>
        <v>54.2949820070382</v>
      </c>
      <c r="C22" s="200">
        <f>'Weekly Valuation'!O256/1000000000</f>
        <v>54.411726862474467</v>
      </c>
      <c r="D22" s="127"/>
      <c r="E22" s="128"/>
      <c r="F22" s="126"/>
      <c r="G22" s="128"/>
      <c r="H22" s="126"/>
    </row>
    <row r="23" spans="1:8">
      <c r="A23" s="201" t="s">
        <v>354</v>
      </c>
      <c r="B23" s="199">
        <f>'Weekly Valuation'!E271/1000000000</f>
        <v>33.198374483089999</v>
      </c>
      <c r="C23" s="200">
        <f>'Weekly Valuation'!O271/1000000000</f>
        <v>33.423590180939996</v>
      </c>
      <c r="D23" s="127"/>
      <c r="E23" s="128"/>
      <c r="F23" s="126"/>
      <c r="G23" s="128"/>
      <c r="H23" s="126"/>
    </row>
    <row r="24" spans="1:8">
      <c r="A24" s="221"/>
      <c r="B24" s="130"/>
      <c r="C24" s="131"/>
      <c r="E24" s="128"/>
      <c r="F24" s="126"/>
      <c r="G24" s="128"/>
      <c r="H24" s="126"/>
    </row>
    <row r="25" spans="1:8">
      <c r="A25" s="132"/>
      <c r="B25" s="133"/>
      <c r="C25" s="133"/>
      <c r="D25" s="128"/>
      <c r="E25" s="128"/>
      <c r="F25" s="126"/>
      <c r="G25" s="128"/>
      <c r="H25" s="126"/>
    </row>
    <row r="26" spans="1:8">
      <c r="A26" s="132"/>
      <c r="B26" s="133"/>
      <c r="C26" s="133"/>
      <c r="D26" s="128"/>
      <c r="E26" s="128"/>
      <c r="F26" s="126"/>
      <c r="G26" s="128"/>
      <c r="H26" s="126"/>
    </row>
    <row r="27" spans="1:8">
      <c r="A27" s="132"/>
      <c r="B27" s="133"/>
      <c r="C27" s="133"/>
      <c r="D27" s="128"/>
      <c r="E27" s="128"/>
      <c r="F27" s="126"/>
      <c r="G27" s="126"/>
      <c r="H27" s="126"/>
    </row>
    <row r="28" spans="1:8">
      <c r="A28" s="132"/>
      <c r="B28" s="133"/>
      <c r="C28" s="133"/>
      <c r="D28" s="128"/>
      <c r="E28" s="128"/>
      <c r="F28" s="126"/>
      <c r="G28" s="126"/>
      <c r="H28" s="126"/>
    </row>
    <row r="29" spans="1:8">
      <c r="A29" s="128"/>
      <c r="B29" s="128"/>
      <c r="C29" s="128"/>
      <c r="D29" s="128"/>
      <c r="E29" s="128"/>
      <c r="F29" s="126"/>
      <c r="G29" s="126"/>
      <c r="H29" s="126"/>
    </row>
    <row r="30" spans="1:8">
      <c r="A30" s="128"/>
      <c r="B30" s="128"/>
      <c r="C30" s="128"/>
      <c r="D30" s="128"/>
      <c r="E30" s="128"/>
      <c r="F30" s="126"/>
      <c r="G30" s="126"/>
      <c r="H30" s="126"/>
    </row>
    <row r="31" spans="1:8">
      <c r="A31" s="128"/>
      <c r="B31" s="128"/>
      <c r="C31" s="128"/>
      <c r="D31" s="128"/>
      <c r="E31" s="128"/>
      <c r="F31" s="126"/>
    </row>
    <row r="32" spans="1:8">
      <c r="A32" s="128"/>
      <c r="B32" s="128"/>
      <c r="C32" s="128"/>
      <c r="D32" s="128"/>
      <c r="E32" s="128"/>
      <c r="F32" s="126"/>
    </row>
    <row r="33" spans="1:6">
      <c r="A33" s="128"/>
      <c r="B33" s="128"/>
      <c r="C33" s="128"/>
      <c r="D33" s="128"/>
      <c r="E33" s="128"/>
      <c r="F33" s="126"/>
    </row>
    <row r="34" spans="1:6">
      <c r="A34" s="128"/>
      <c r="B34" s="128"/>
      <c r="C34" s="128"/>
      <c r="D34" s="128"/>
      <c r="E34" s="128"/>
      <c r="F34" s="126"/>
    </row>
    <row r="35" spans="1:6">
      <c r="A35" s="128"/>
      <c r="B35" s="128"/>
      <c r="C35" s="128"/>
      <c r="D35" s="128"/>
      <c r="E35" s="128"/>
      <c r="F35" s="126"/>
    </row>
    <row r="36" spans="1:6">
      <c r="A36" s="128"/>
      <c r="B36" s="128"/>
      <c r="C36" s="128"/>
      <c r="D36" s="128"/>
      <c r="E36" s="128"/>
      <c r="F36" s="126"/>
    </row>
    <row r="37" spans="1:6">
      <c r="A37" s="128"/>
      <c r="B37" s="128"/>
      <c r="C37" s="128"/>
      <c r="D37" s="128"/>
      <c r="E37" s="128"/>
      <c r="F37" s="126"/>
    </row>
    <row r="38" spans="1:6">
      <c r="A38" s="128"/>
      <c r="B38" s="128"/>
      <c r="C38" s="128"/>
      <c r="D38" s="128"/>
      <c r="E38" s="128"/>
      <c r="F38" s="126"/>
    </row>
    <row r="39" spans="1:6">
      <c r="A39" s="128"/>
      <c r="B39" s="128"/>
      <c r="C39" s="128"/>
      <c r="D39" s="128"/>
      <c r="E39" s="128"/>
      <c r="F39" s="126"/>
    </row>
    <row r="40" spans="1:6">
      <c r="F40" s="126"/>
    </row>
    <row r="41" spans="1:6">
      <c r="F41" s="126"/>
    </row>
    <row r="42" spans="1:6">
      <c r="F42" s="126"/>
    </row>
    <row r="43" spans="1:6">
      <c r="F43" s="126"/>
    </row>
    <row r="44" spans="1:6">
      <c r="F44" s="126"/>
    </row>
    <row r="45" spans="1:6">
      <c r="F45" s="126"/>
    </row>
  </sheetData>
  <sheetProtection algorithmName="SHA-512" hashValue="ycRmQXFw9uLFvWk6Vz5dPhObTXz2pr8fKYIzU6A0zN29QduzBfCHDsUQeByzW0BZU9sOl9Yo/fkPCUCBPurGWg==" saltValue="0mbxCFApnlNT3Ofv4npo8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K13" sqref="K13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187" t="s">
        <v>323</v>
      </c>
      <c r="B1" s="188">
        <v>46318</v>
      </c>
      <c r="C1" s="127"/>
      <c r="D1" s="126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</row>
    <row r="2" spans="1:16">
      <c r="A2" s="129" t="s">
        <v>268</v>
      </c>
      <c r="B2" s="130">
        <f>'Weekly Valuation'!O217</f>
        <v>19891892679.060001</v>
      </c>
      <c r="C2" s="127"/>
      <c r="D2" s="126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</row>
    <row r="3" spans="1:16">
      <c r="A3" s="129" t="s">
        <v>299</v>
      </c>
      <c r="B3" s="130">
        <f>'Weekly Valuation'!O256</f>
        <v>54411726862.474464</v>
      </c>
      <c r="C3" s="127"/>
      <c r="D3" s="126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6">
      <c r="A4" s="129" t="s">
        <v>327</v>
      </c>
      <c r="B4" s="130">
        <f>'Weekly Valuation'!O246</f>
        <v>151852524833.45731</v>
      </c>
      <c r="C4" s="127"/>
      <c r="D4" s="126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6">
      <c r="A5" s="129" t="s">
        <v>233</v>
      </c>
      <c r="B5" s="131">
        <f>'Weekly Valuation'!O211</f>
        <v>193775133867.0708</v>
      </c>
      <c r="C5" s="127"/>
      <c r="D5" s="126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</row>
    <row r="6" spans="1:16">
      <c r="A6" s="129" t="s">
        <v>20</v>
      </c>
      <c r="B6" s="130">
        <f>'Weekly Valuation'!O28</f>
        <v>236799209644.10083</v>
      </c>
      <c r="C6" s="127"/>
      <c r="D6" s="126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>
      <c r="A7" s="129" t="s">
        <v>325</v>
      </c>
      <c r="B7" s="130">
        <f>'Weekly Valuation'!O122</f>
        <v>233129221647.58969</v>
      </c>
      <c r="C7" s="127"/>
      <c r="D7" s="126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6">
      <c r="A8" s="129" t="s">
        <v>326</v>
      </c>
      <c r="B8" s="130">
        <f>'Weekly Valuation'!O177</f>
        <v>520823545882.67102</v>
      </c>
      <c r="C8" s="127"/>
      <c r="D8" s="126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>
      <c r="A9" s="129" t="s">
        <v>184</v>
      </c>
      <c r="B9" s="189">
        <f>'Weekly Valuation'!O168</f>
        <v>1821707508357.4883</v>
      </c>
      <c r="C9" s="127"/>
      <c r="D9" s="126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</row>
    <row r="10" spans="1:16">
      <c r="A10" s="129" t="s">
        <v>324</v>
      </c>
      <c r="B10" s="189">
        <f>'Weekly Valuation'!O81</f>
        <v>6863395484054.2168</v>
      </c>
      <c r="C10" s="127"/>
      <c r="D10" s="126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6">
      <c r="A11" s="129" t="s">
        <v>354</v>
      </c>
      <c r="B11" s="130">
        <f>'Weekly Valuation'!O271</f>
        <v>33423590180.939995</v>
      </c>
      <c r="C11" s="127"/>
      <c r="D11" s="126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</row>
    <row r="12" spans="1:16">
      <c r="A12" s="129"/>
      <c r="B12" s="190"/>
      <c r="C12" s="127"/>
      <c r="D12" s="126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</row>
    <row r="13" spans="1:16">
      <c r="A13" s="129"/>
      <c r="B13" s="127"/>
      <c r="C13" s="127"/>
      <c r="D13" s="126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</row>
    <row r="14" spans="1:16">
      <c r="A14" s="130"/>
      <c r="B14" s="130"/>
      <c r="C14" s="127"/>
      <c r="D14" s="126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</row>
    <row r="15" spans="1:16">
      <c r="A15" s="133"/>
      <c r="B15" s="133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</row>
    <row r="16" spans="1:16" ht="16.5" customHeight="1">
      <c r="A16" s="132"/>
      <c r="B16" s="204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</row>
    <row r="17" spans="1:16">
      <c r="A17" s="133"/>
      <c r="B17" s="133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</row>
    <row r="18" spans="1:16">
      <c r="A18" s="133"/>
      <c r="B18" s="133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</row>
    <row r="19" spans="1:16">
      <c r="A19" s="157"/>
      <c r="B19" s="133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</row>
    <row r="20" spans="1:16">
      <c r="A20" s="157"/>
      <c r="B20" s="157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</row>
    <row r="21" spans="1:16">
      <c r="A21" s="157"/>
      <c r="B21" s="157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</row>
    <row r="22" spans="1:16">
      <c r="A22" s="132"/>
      <c r="B22" s="157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</row>
    <row r="23" spans="1:16">
      <c r="A23" s="128"/>
      <c r="B23" s="15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</row>
    <row r="24" spans="1:16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</row>
    <row r="25" spans="1:16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</row>
    <row r="26" spans="1:16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</row>
    <row r="27" spans="1:16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</row>
    <row r="28" spans="1:16">
      <c r="A28" s="126"/>
      <c r="B28" s="126"/>
      <c r="C28" s="126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</row>
    <row r="29" spans="1:16">
      <c r="A29" s="126"/>
      <c r="B29" s="126"/>
      <c r="C29" s="126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</row>
    <row r="30" spans="1:16">
      <c r="A30" s="126"/>
      <c r="B30" s="126"/>
      <c r="C30" s="126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</row>
    <row r="31" spans="1:16">
      <c r="A31" s="126"/>
      <c r="B31" s="126"/>
      <c r="C31" s="126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</row>
    <row r="32" spans="1:16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</row>
    <row r="33" spans="1:17" ht="16.5" customHeight="1">
      <c r="A33" s="234"/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134"/>
    </row>
    <row r="34" spans="1:17" ht="15" customHeight="1">
      <c r="A34" s="234"/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134"/>
    </row>
    <row r="35" spans="1:17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</row>
    <row r="36" spans="1:17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</row>
    <row r="37" spans="1:17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</row>
    <row r="38" spans="1:17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</sheetData>
  <sheetProtection algorithmName="SHA-512" hashValue="dyGjZjcAg9+wZ3GWfQw4bhuI89un/sH7lH28koM7NDVT/mn3gLiwUHObu8WCIzZ4Fo/5mbbgRmabhIE0/8ZI3Q==" saltValue="Bim2/8ayl8RGliDJhShz0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G11" sqref="G11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8"/>
      <c r="L1" s="128"/>
      <c r="M1" s="128"/>
      <c r="N1" s="128"/>
      <c r="O1" s="128"/>
    </row>
    <row r="2" spans="1:15">
      <c r="A2" s="182" t="s">
        <v>328</v>
      </c>
      <c r="B2" s="183">
        <v>46269</v>
      </c>
      <c r="C2" s="183">
        <v>46276</v>
      </c>
      <c r="D2" s="183">
        <v>46283</v>
      </c>
      <c r="E2" s="183">
        <v>46290</v>
      </c>
      <c r="F2" s="183">
        <v>46297</v>
      </c>
      <c r="G2" s="183">
        <v>46304</v>
      </c>
      <c r="H2" s="183">
        <v>46311</v>
      </c>
      <c r="I2" s="183">
        <v>46318</v>
      </c>
      <c r="J2" s="126"/>
      <c r="K2" s="128"/>
      <c r="L2" s="128"/>
      <c r="M2" s="128"/>
      <c r="N2" s="128"/>
      <c r="O2" s="128"/>
    </row>
    <row r="3" spans="1:15">
      <c r="A3" s="182" t="s">
        <v>329</v>
      </c>
      <c r="B3" s="184">
        <f t="shared" ref="B3:I3" si="0">B4</f>
        <v>9587.3580026957079</v>
      </c>
      <c r="C3" s="184">
        <f t="shared" si="0"/>
        <v>9624.332327153199</v>
      </c>
      <c r="D3" s="184">
        <f t="shared" si="0"/>
        <v>9642.4625023061362</v>
      </c>
      <c r="E3" s="184">
        <f t="shared" si="0"/>
        <v>9711.2671790224013</v>
      </c>
      <c r="F3" s="184">
        <f t="shared" si="0"/>
        <v>9840.9759785805072</v>
      </c>
      <c r="G3" s="184">
        <f t="shared" si="0"/>
        <v>9884.7324621006956</v>
      </c>
      <c r="H3" s="184">
        <f t="shared" si="0"/>
        <v>9967.019815559177</v>
      </c>
      <c r="I3" s="184">
        <f t="shared" si="0"/>
        <v>10095.786247828129</v>
      </c>
      <c r="J3" s="126"/>
      <c r="K3" s="128"/>
      <c r="L3" s="128"/>
      <c r="M3" s="128"/>
      <c r="N3" s="128"/>
      <c r="O3" s="128"/>
    </row>
    <row r="4" spans="1:15">
      <c r="A4" s="126"/>
      <c r="B4" s="185">
        <f>'NAV Trend'!C11/1000000000</f>
        <v>9587.3580026957079</v>
      </c>
      <c r="C4" s="185">
        <f>'NAV Trend'!D11/1000000000</f>
        <v>9624.332327153199</v>
      </c>
      <c r="D4" s="185">
        <f>'NAV Trend'!E11/1000000000</f>
        <v>9642.4625023061362</v>
      </c>
      <c r="E4" s="185">
        <f>'NAV Trend'!F11/1000000000</f>
        <v>9711.2671790224013</v>
      </c>
      <c r="F4" s="185">
        <f>'NAV Trend'!G11/1000000000</f>
        <v>9840.9759785805072</v>
      </c>
      <c r="G4" s="185">
        <f>'NAV Trend'!H11/1000000000</f>
        <v>9884.7324621006956</v>
      </c>
      <c r="H4" s="186">
        <f>'NAV Trend'!I11/1000000000</f>
        <v>9967.019815559177</v>
      </c>
      <c r="I4" s="186">
        <f>'NAV Trend'!J11/1000000000</f>
        <v>10095.786247828129</v>
      </c>
      <c r="J4" s="126"/>
      <c r="K4" s="128"/>
      <c r="L4" s="128"/>
      <c r="M4" s="128"/>
      <c r="N4" s="128"/>
      <c r="O4" s="128"/>
    </row>
    <row r="5" spans="1:15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8"/>
      <c r="L5" s="128"/>
      <c r="M5" s="128"/>
      <c r="N5" s="128"/>
      <c r="O5" s="128"/>
    </row>
    <row r="6" spans="1:1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1:15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</row>
    <row r="8" spans="1:15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5">
      <c r="A9" s="126"/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8"/>
      <c r="M9" s="128"/>
      <c r="N9" s="128"/>
      <c r="O9" s="128"/>
    </row>
    <row r="10" spans="1:1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8"/>
      <c r="M10" s="128"/>
      <c r="N10" s="128"/>
      <c r="O10" s="128"/>
    </row>
    <row r="11" spans="1:15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</row>
    <row r="12" spans="1:15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</row>
    <row r="13" spans="1:15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</row>
    <row r="14" spans="1:15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</row>
    <row r="15" spans="1:15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</row>
    <row r="16" spans="1:1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1:15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</row>
    <row r="18" spans="1:15"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</row>
    <row r="19" spans="1:15"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</row>
    <row r="20" spans="1:15"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</sheetData>
  <sheetProtection algorithmName="SHA-512" hashValue="kEnhOMj4QD1qDh6wEbr3c8e1ohOPzhEEsNiUSYpXMeiuDXqCPmOakWdFuffLW58d+BmJodDQ0IttMpx61VSOHA==" saltValue="/6eXR1rlCgBZ/ILQYHmnJ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F27" sqref="F27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8"/>
      <c r="M1" s="128"/>
      <c r="N1" s="128"/>
      <c r="O1" s="126"/>
      <c r="P1" s="128"/>
    </row>
    <row r="2" spans="1:16">
      <c r="A2" s="182" t="s">
        <v>328</v>
      </c>
      <c r="B2" s="183">
        <v>46269</v>
      </c>
      <c r="C2" s="183">
        <v>46276</v>
      </c>
      <c r="D2" s="183">
        <v>46283</v>
      </c>
      <c r="E2" s="183">
        <v>46290</v>
      </c>
      <c r="F2" s="183">
        <v>46297</v>
      </c>
      <c r="G2" s="183">
        <v>46304</v>
      </c>
      <c r="H2" s="183">
        <v>46311</v>
      </c>
      <c r="I2" s="183">
        <v>46318</v>
      </c>
      <c r="J2" s="126"/>
      <c r="K2" s="126"/>
      <c r="L2" s="128"/>
      <c r="M2" s="128"/>
      <c r="N2" s="128"/>
      <c r="O2" s="126"/>
      <c r="P2" s="128"/>
    </row>
    <row r="3" spans="1:16">
      <c r="A3" s="182" t="s">
        <v>330</v>
      </c>
      <c r="B3" s="184">
        <f t="shared" ref="B3:I3" si="0">B4</f>
        <v>32.856494784340001</v>
      </c>
      <c r="C3" s="184">
        <f t="shared" si="0"/>
        <v>32.38875382981</v>
      </c>
      <c r="D3" s="184">
        <f t="shared" si="0"/>
        <v>33.188676624880003</v>
      </c>
      <c r="E3" s="184">
        <f t="shared" si="0"/>
        <v>33.7459849205</v>
      </c>
      <c r="F3" s="184">
        <f t="shared" si="0"/>
        <v>33.771849048930001</v>
      </c>
      <c r="G3" s="184">
        <f t="shared" si="0"/>
        <v>33.361298756399997</v>
      </c>
      <c r="H3" s="184">
        <f t="shared" si="0"/>
        <v>33.198374483089999</v>
      </c>
      <c r="I3" s="184">
        <f t="shared" si="0"/>
        <v>33.423590180939996</v>
      </c>
      <c r="J3" s="126"/>
      <c r="K3" s="126"/>
      <c r="L3" s="128"/>
      <c r="M3" s="128"/>
      <c r="N3" s="128"/>
      <c r="O3" s="126"/>
      <c r="P3" s="128"/>
    </row>
    <row r="4" spans="1:16">
      <c r="A4" s="126"/>
      <c r="B4" s="185">
        <f>'NAV Trend'!C17/1000000000</f>
        <v>32.856494784340001</v>
      </c>
      <c r="C4" s="185">
        <f>'NAV Trend'!D17/1000000000</f>
        <v>32.38875382981</v>
      </c>
      <c r="D4" s="185">
        <f>'NAV Trend'!E17/1000000000</f>
        <v>33.188676624880003</v>
      </c>
      <c r="E4" s="185">
        <f>'NAV Trend'!F17/1000000000</f>
        <v>33.7459849205</v>
      </c>
      <c r="F4" s="185">
        <f>'NAV Trend'!G17/1000000000</f>
        <v>33.771849048930001</v>
      </c>
      <c r="G4" s="185">
        <f>'NAV Trend'!H17/1000000000</f>
        <v>33.361298756399997</v>
      </c>
      <c r="H4" s="185">
        <f>'NAV Trend'!I17/1000000000</f>
        <v>33.198374483089999</v>
      </c>
      <c r="I4" s="186">
        <f>'NAV Trend'!J17/1000000000</f>
        <v>33.423590180939996</v>
      </c>
      <c r="J4" s="126"/>
      <c r="K4" s="126"/>
      <c r="L4" s="128"/>
      <c r="M4" s="128"/>
      <c r="N4" s="128"/>
      <c r="O4" s="126"/>
      <c r="P4" s="128"/>
    </row>
    <row r="5" spans="1:16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8"/>
      <c r="M5" s="128"/>
      <c r="N5" s="128"/>
      <c r="O5" s="126"/>
      <c r="P5" s="128"/>
    </row>
    <row r="6" spans="1:16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6"/>
    </row>
    <row r="7" spans="1:16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6"/>
    </row>
    <row r="8" spans="1:16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6"/>
    </row>
    <row r="9" spans="1:16">
      <c r="A9" s="126"/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8"/>
      <c r="M9" s="128"/>
      <c r="N9" s="128"/>
      <c r="O9" s="126"/>
    </row>
    <row r="10" spans="1:16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</row>
    <row r="11" spans="1:16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8"/>
      <c r="O11" s="128"/>
    </row>
    <row r="12" spans="1:16">
      <c r="A12" s="126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8"/>
      <c r="O12" s="128"/>
    </row>
    <row r="13" spans="1:16">
      <c r="A13" s="126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8"/>
      <c r="O13" s="128"/>
    </row>
    <row r="14" spans="1:16">
      <c r="A14" s="126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8"/>
      <c r="O14" s="128"/>
    </row>
    <row r="15" spans="1:16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</row>
    <row r="16" spans="1:16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</row>
    <row r="17" spans="1:15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</row>
    <row r="18" spans="1:15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</row>
    <row r="19" spans="1:15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</row>
    <row r="20" spans="1:15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</sheetData>
  <sheetProtection algorithmName="SHA-512" hashValue="QoVw/ApjnlMp5NJ16J02NQmEjqN7MsYMTihDTxJxIRVRwl7RfZdCKLFycAdwRc2aSc1EoJAo62fYqnoa677txQ==" saltValue="429gCmgjIQiVS5lkesGclA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F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35" t="s">
        <v>323</v>
      </c>
      <c r="B1" s="136">
        <v>46262</v>
      </c>
      <c r="C1" s="136">
        <v>46269</v>
      </c>
      <c r="D1" s="136">
        <v>46276</v>
      </c>
      <c r="E1" s="136">
        <v>46283</v>
      </c>
      <c r="F1" s="136">
        <v>46290</v>
      </c>
      <c r="G1" s="136">
        <v>46297</v>
      </c>
      <c r="H1" s="136">
        <v>46304</v>
      </c>
      <c r="I1" s="136">
        <v>46311</v>
      </c>
      <c r="J1" s="136">
        <v>46318</v>
      </c>
    </row>
    <row r="2" spans="1:11">
      <c r="A2" s="137" t="s">
        <v>20</v>
      </c>
      <c r="B2" s="138">
        <v>230502194117.07867</v>
      </c>
      <c r="C2" s="138">
        <v>236978280203.70749</v>
      </c>
      <c r="D2" s="138">
        <v>233751691060.56018</v>
      </c>
      <c r="E2" s="138">
        <v>237810380437.13556</v>
      </c>
      <c r="F2" s="138">
        <v>243836056251.27856</v>
      </c>
      <c r="G2" s="138">
        <v>243263292044.53961</v>
      </c>
      <c r="H2" s="138">
        <v>239396942212.04456</v>
      </c>
      <c r="I2" s="138">
        <v>238914821068.20987</v>
      </c>
      <c r="J2" s="138">
        <v>236799209644.10083</v>
      </c>
    </row>
    <row r="3" spans="1:11">
      <c r="A3" s="137" t="s">
        <v>324</v>
      </c>
      <c r="B3" s="138">
        <v>6437093349284.1436</v>
      </c>
      <c r="C3" s="138">
        <v>6477866910909.9443</v>
      </c>
      <c r="D3" s="138">
        <v>6492516641590.4814</v>
      </c>
      <c r="E3" s="138">
        <v>6513625900807.8271</v>
      </c>
      <c r="F3" s="138">
        <v>6563876310093.2578</v>
      </c>
      <c r="G3" s="138">
        <v>6671931339034.2871</v>
      </c>
      <c r="H3" s="138">
        <v>6717740869840.75</v>
      </c>
      <c r="I3" s="138">
        <v>6787301708417.2256</v>
      </c>
      <c r="J3" s="138">
        <v>6863395484054.2168</v>
      </c>
    </row>
    <row r="4" spans="1:11">
      <c r="A4" s="137" t="s">
        <v>325</v>
      </c>
      <c r="B4" s="139">
        <v>233364380828.59927</v>
      </c>
      <c r="C4" s="139">
        <v>233151339009.4201</v>
      </c>
      <c r="D4" s="139">
        <v>232839410565.72668</v>
      </c>
      <c r="E4" s="139">
        <v>232152115798.96204</v>
      </c>
      <c r="F4" s="139">
        <v>232026476574.09711</v>
      </c>
      <c r="G4" s="139">
        <v>232795093422.16879</v>
      </c>
      <c r="H4" s="139">
        <v>230916939628.25195</v>
      </c>
      <c r="I4" s="139">
        <v>231694950968.49301</v>
      </c>
      <c r="J4" s="139">
        <v>233129221647.58969</v>
      </c>
    </row>
    <row r="5" spans="1:11">
      <c r="A5" s="137" t="s">
        <v>184</v>
      </c>
      <c r="B5" s="138">
        <v>1758740281907.7664</v>
      </c>
      <c r="C5" s="138">
        <v>1735377846755.3245</v>
      </c>
      <c r="D5" s="138">
        <v>1741943515222.4077</v>
      </c>
      <c r="E5" s="138">
        <v>1730541803701.4326</v>
      </c>
      <c r="F5" s="138">
        <v>1734073769158.2036</v>
      </c>
      <c r="G5" s="138">
        <v>1746132606117.7163</v>
      </c>
      <c r="H5" s="138">
        <v>1750011089074.0786</v>
      </c>
      <c r="I5" s="138">
        <v>1768675515005.3391</v>
      </c>
      <c r="J5" s="138">
        <v>1821707508357.4883</v>
      </c>
    </row>
    <row r="6" spans="1:11">
      <c r="A6" s="137" t="s">
        <v>326</v>
      </c>
      <c r="B6" s="139">
        <v>516014856152.85748</v>
      </c>
      <c r="C6" s="139">
        <v>517066044242.48993</v>
      </c>
      <c r="D6" s="139">
        <v>519092829593.93005</v>
      </c>
      <c r="E6" s="139">
        <v>519414738717.42688</v>
      </c>
      <c r="F6" s="139">
        <v>519728452624.68188</v>
      </c>
      <c r="G6" s="139">
        <v>520859025027.97125</v>
      </c>
      <c r="H6" s="139">
        <v>520306215688.41083</v>
      </c>
      <c r="I6" s="139">
        <v>520583731593.9502</v>
      </c>
      <c r="J6" s="139">
        <v>520823545882.67102</v>
      </c>
    </row>
    <row r="7" spans="1:11">
      <c r="A7" s="137" t="s">
        <v>233</v>
      </c>
      <c r="B7" s="140">
        <v>154125177966.22263</v>
      </c>
      <c r="C7" s="140">
        <v>163551916844.49368</v>
      </c>
      <c r="D7" s="140">
        <v>182215362544.89923</v>
      </c>
      <c r="E7" s="140">
        <v>184179670398.01761</v>
      </c>
      <c r="F7" s="140">
        <v>191016232533.79163</v>
      </c>
      <c r="G7" s="140">
        <v>198520916185.45923</v>
      </c>
      <c r="H7" s="140">
        <v>199080537799.26468</v>
      </c>
      <c r="I7" s="140">
        <v>193260215786.63187</v>
      </c>
      <c r="J7" s="140">
        <v>193775133867.0708</v>
      </c>
    </row>
    <row r="8" spans="1:11">
      <c r="A8" s="137" t="s">
        <v>268</v>
      </c>
      <c r="B8" s="141">
        <v>19190576649.52</v>
      </c>
      <c r="C8" s="141">
        <v>19899617918.309998</v>
      </c>
      <c r="D8" s="141">
        <v>19739565781.869999</v>
      </c>
      <c r="E8" s="141">
        <v>20281641776.650002</v>
      </c>
      <c r="F8" s="141">
        <v>20769351262.669998</v>
      </c>
      <c r="G8" s="141">
        <v>20712878717.329998</v>
      </c>
      <c r="H8" s="141">
        <v>20571904061.119999</v>
      </c>
      <c r="I8" s="141">
        <v>20129889685.789997</v>
      </c>
      <c r="J8" s="141">
        <v>19891892679.060001</v>
      </c>
    </row>
    <row r="9" spans="1:11">
      <c r="A9" s="137" t="s">
        <v>327</v>
      </c>
      <c r="B9" s="141">
        <v>147585444258.20349</v>
      </c>
      <c r="C9" s="141">
        <v>149832029421.98175</v>
      </c>
      <c r="D9" s="141">
        <v>148442304481.9953</v>
      </c>
      <c r="E9" s="141">
        <v>150594926270.68344</v>
      </c>
      <c r="F9" s="141">
        <v>151723489052.85983</v>
      </c>
      <c r="G9" s="141">
        <v>152395371401.49423</v>
      </c>
      <c r="H9" s="141">
        <v>151993381537.05811</v>
      </c>
      <c r="I9" s="141">
        <v>152164001026.49808</v>
      </c>
      <c r="J9" s="141">
        <v>151852524833.45731</v>
      </c>
    </row>
    <row r="10" spans="1:11">
      <c r="A10" s="137" t="s">
        <v>299</v>
      </c>
      <c r="B10" s="141">
        <v>53493721855.760559</v>
      </c>
      <c r="C10" s="141">
        <v>53634017390.035873</v>
      </c>
      <c r="D10" s="141">
        <v>53791006311.330345</v>
      </c>
      <c r="E10" s="141">
        <v>53861324398.000198</v>
      </c>
      <c r="F10" s="141">
        <v>54217041471.561958</v>
      </c>
      <c r="G10" s="141">
        <v>54365456629.540993</v>
      </c>
      <c r="H10" s="141">
        <v>54714582259.71772</v>
      </c>
      <c r="I10" s="141">
        <v>54294982007.0382</v>
      </c>
      <c r="J10" s="141">
        <v>54411726862.474464</v>
      </c>
    </row>
    <row r="11" spans="1:11" ht="15.6">
      <c r="A11" s="142" t="s">
        <v>331</v>
      </c>
      <c r="B11" s="143">
        <f t="shared" ref="B11:J11" si="0">SUM(B2:B10)</f>
        <v>9550109983020.1523</v>
      </c>
      <c r="C11" s="143">
        <f t="shared" si="0"/>
        <v>9587358002695.707</v>
      </c>
      <c r="D11" s="143">
        <f t="shared" si="0"/>
        <v>9624332327153.1992</v>
      </c>
      <c r="E11" s="143">
        <f t="shared" si="0"/>
        <v>9642462502306.1367</v>
      </c>
      <c r="F11" s="143">
        <f t="shared" si="0"/>
        <v>9711267179022.4004</v>
      </c>
      <c r="G11" s="143">
        <f t="shared" si="0"/>
        <v>9840975978580.5078</v>
      </c>
      <c r="H11" s="143">
        <f t="shared" si="0"/>
        <v>9884732462100.6953</v>
      </c>
      <c r="I11" s="143">
        <f t="shared" si="0"/>
        <v>9967019815559.1777</v>
      </c>
      <c r="J11" s="143">
        <f t="shared" si="0"/>
        <v>10095786247828.129</v>
      </c>
    </row>
    <row r="12" spans="1:11">
      <c r="A12" s="144"/>
      <c r="B12" s="145"/>
      <c r="C12" s="145"/>
      <c r="D12" s="145"/>
      <c r="E12" s="145"/>
      <c r="F12" s="145"/>
      <c r="G12" s="145"/>
      <c r="H12" s="145"/>
      <c r="I12" s="144"/>
      <c r="J12" s="144"/>
    </row>
    <row r="13" spans="1:11" ht="15.6">
      <c r="A13" s="146" t="s">
        <v>332</v>
      </c>
      <c r="B13" s="147" t="s">
        <v>306</v>
      </c>
      <c r="C13" s="148">
        <f>(B11+C11)/2</f>
        <v>9568733992857.9297</v>
      </c>
      <c r="D13" s="149">
        <f t="shared" ref="D13:J13" si="1">(C11+D11)/2</f>
        <v>9605845164924.4531</v>
      </c>
      <c r="E13" s="149">
        <f t="shared" si="1"/>
        <v>9633397414729.668</v>
      </c>
      <c r="F13" s="149">
        <f t="shared" si="1"/>
        <v>9676864840664.2695</v>
      </c>
      <c r="G13" s="149">
        <f t="shared" si="1"/>
        <v>9776121578801.4531</v>
      </c>
      <c r="H13" s="149">
        <f t="shared" si="1"/>
        <v>9862854220340.6016</v>
      </c>
      <c r="I13" s="149">
        <f t="shared" si="1"/>
        <v>9925876138829.9375</v>
      </c>
      <c r="J13" s="149">
        <f t="shared" si="1"/>
        <v>10031403031693.652</v>
      </c>
    </row>
    <row r="14" spans="1:11">
      <c r="C14" s="128"/>
      <c r="D14" s="128"/>
      <c r="E14" s="128"/>
      <c r="F14" s="128"/>
      <c r="G14" s="128"/>
      <c r="H14" s="128"/>
      <c r="I14" s="128"/>
      <c r="J14" s="128"/>
      <c r="K14" s="128"/>
    </row>
    <row r="15" spans="1:11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</row>
    <row r="16" spans="1:11" ht="15.6">
      <c r="A16" s="135" t="s">
        <v>3</v>
      </c>
      <c r="B16" s="136">
        <v>46262</v>
      </c>
      <c r="C16" s="136">
        <v>46269</v>
      </c>
      <c r="D16" s="136">
        <v>46276</v>
      </c>
      <c r="E16" s="136">
        <v>46283</v>
      </c>
      <c r="F16" s="136">
        <v>46290</v>
      </c>
      <c r="G16" s="136">
        <v>46297</v>
      </c>
      <c r="H16" s="136">
        <v>46304</v>
      </c>
      <c r="I16" s="136">
        <v>46311</v>
      </c>
      <c r="J16" s="136">
        <v>46318</v>
      </c>
      <c r="K16" s="128"/>
    </row>
    <row r="17" spans="1:11">
      <c r="A17" s="150" t="s">
        <v>333</v>
      </c>
      <c r="B17" s="151">
        <v>32027778905.540001</v>
      </c>
      <c r="C17" s="151">
        <v>32856494784.34</v>
      </c>
      <c r="D17" s="151">
        <v>32388753829.810001</v>
      </c>
      <c r="E17" s="151">
        <v>33188676624.880005</v>
      </c>
      <c r="F17" s="151">
        <v>33745984920.5</v>
      </c>
      <c r="G17" s="151">
        <v>33771849048.93</v>
      </c>
      <c r="H17" s="151">
        <v>33361298756.399998</v>
      </c>
      <c r="I17" s="151">
        <v>33198374483.09</v>
      </c>
      <c r="J17" s="151">
        <v>33423590180.939995</v>
      </c>
      <c r="K17" s="128"/>
    </row>
    <row r="18" spans="1:11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</row>
    <row r="19" spans="1:11">
      <c r="A19" s="128"/>
      <c r="B19" s="128"/>
      <c r="C19" s="152"/>
      <c r="D19" s="152"/>
      <c r="E19" s="152"/>
      <c r="F19" s="152"/>
      <c r="G19" s="152"/>
      <c r="H19" s="152"/>
      <c r="I19" s="152"/>
      <c r="J19" s="152"/>
      <c r="K19" s="128"/>
    </row>
    <row r="20" spans="1:1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</row>
    <row r="21" spans="1:1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2" spans="1:11">
      <c r="B22" s="128"/>
      <c r="C22" s="128"/>
      <c r="D22" s="128"/>
      <c r="E22" s="128"/>
      <c r="F22" s="128"/>
      <c r="G22" s="128"/>
      <c r="H22" s="128"/>
      <c r="I22" s="128"/>
      <c r="J22" s="153"/>
      <c r="K22" s="128"/>
    </row>
    <row r="23" spans="1:11">
      <c r="B23" s="128"/>
      <c r="C23" s="128"/>
      <c r="D23" s="128"/>
      <c r="E23" s="128"/>
      <c r="F23" s="128"/>
      <c r="G23" s="128"/>
      <c r="H23" s="128"/>
      <c r="I23" s="128"/>
      <c r="J23" s="141"/>
      <c r="K23" s="126"/>
    </row>
  </sheetData>
  <sheetProtection algorithmName="SHA-512" hashValue="OkOaADWAPCSsqCJaw/f8T/c9pafVebLxPlFsfIYZ+T0/TrleoNrpsxntS01A+v3lTmxJ3gkdJRIePv8ZRwv8hg==" saltValue="8oTVlnbIYYm+qRc8YicnfA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2026-11-02T09:24:20Z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