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Valuation'!$AC$145</definedName>
    <definedName name="NFEM_RATE" localSheetId="0">'Weekly Valuation'!$AC$145</definedName>
  </definedNames>
  <calcPr calcId="162913"/>
</workbook>
</file>

<file path=xl/calcChain.xml><?xml version="1.0" encoding="utf-8"?>
<calcChain xmlns="http://schemas.openxmlformats.org/spreadsheetml/2006/main">
  <c r="P260" i="1" l="1"/>
  <c r="P261" i="1"/>
  <c r="P262" i="1"/>
  <c r="P263" i="1"/>
  <c r="P264" i="1"/>
  <c r="P265" i="1"/>
  <c r="P266" i="1"/>
  <c r="P267" i="1"/>
  <c r="P268" i="1"/>
  <c r="P269" i="1"/>
  <c r="P270" i="1"/>
  <c r="F260" i="1"/>
  <c r="F261" i="1"/>
  <c r="F262" i="1"/>
  <c r="F263" i="1"/>
  <c r="F264" i="1"/>
  <c r="F265" i="1"/>
  <c r="F266" i="1"/>
  <c r="F267" i="1"/>
  <c r="F268" i="1"/>
  <c r="F269" i="1"/>
  <c r="F270" i="1"/>
  <c r="P250" i="1"/>
  <c r="P251" i="1"/>
  <c r="P252" i="1"/>
  <c r="P253" i="1"/>
  <c r="P254" i="1"/>
  <c r="P255" i="1"/>
  <c r="F250" i="1"/>
  <c r="F251" i="1"/>
  <c r="F252" i="1"/>
  <c r="F253" i="1"/>
  <c r="F254" i="1"/>
  <c r="F255" i="1"/>
  <c r="F249" i="1"/>
  <c r="P243" i="1"/>
  <c r="P244" i="1"/>
  <c r="P24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F243" i="1"/>
  <c r="F244" i="1"/>
  <c r="F245" i="1"/>
  <c r="F242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14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P172" i="1"/>
  <c r="P173" i="1"/>
  <c r="P174" i="1"/>
  <c r="P175" i="1"/>
  <c r="P176" i="1"/>
  <c r="F172" i="1"/>
  <c r="F173" i="1"/>
  <c r="F174" i="1"/>
  <c r="F175" i="1"/>
  <c r="F17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O167" i="1" l="1"/>
  <c r="O133" i="1" l="1"/>
  <c r="O152" i="1" l="1"/>
  <c r="O151" i="1" l="1"/>
  <c r="AB45" i="1"/>
  <c r="AA45" i="1"/>
  <c r="Z45" i="1"/>
  <c r="Y45" i="1"/>
  <c r="X45" i="1"/>
  <c r="O137" i="1" l="1"/>
  <c r="O136" i="1"/>
  <c r="O128" i="1" l="1"/>
  <c r="T128" i="1"/>
  <c r="R128" i="1"/>
  <c r="T160" i="1" l="1"/>
  <c r="R160" i="1"/>
  <c r="O160" i="1"/>
  <c r="N156" i="1" l="1"/>
  <c r="T164" i="1"/>
  <c r="R164" i="1"/>
  <c r="O164" i="1"/>
  <c r="R143" i="1"/>
  <c r="T143" i="1"/>
  <c r="O143" i="1"/>
  <c r="O162" i="1" l="1"/>
  <c r="T162" i="1"/>
  <c r="R162" i="1"/>
  <c r="T137" i="1" l="1"/>
  <c r="T136" i="1"/>
  <c r="R137" i="1"/>
  <c r="R136" i="1"/>
  <c r="R252" i="1"/>
  <c r="T252" i="1"/>
  <c r="O252" i="1"/>
  <c r="T129" i="1" l="1"/>
  <c r="R129" i="1"/>
  <c r="O129" i="1"/>
  <c r="T134" i="1" l="1"/>
  <c r="R134" i="1"/>
  <c r="O134" i="1"/>
  <c r="N159" i="1" l="1"/>
  <c r="T249" i="1" l="1"/>
  <c r="R249" i="1"/>
  <c r="O249" i="1"/>
  <c r="O148" i="1" l="1"/>
  <c r="J252" i="1" l="1"/>
  <c r="H252" i="1"/>
  <c r="J249" i="1"/>
  <c r="H249" i="1"/>
  <c r="Z147" i="1" l="1"/>
  <c r="AA147" i="1"/>
  <c r="AB147" i="1"/>
  <c r="T147" i="1" l="1"/>
  <c r="Y147" i="1" s="1"/>
  <c r="R147" i="1"/>
  <c r="O147" i="1"/>
  <c r="X147" i="1" l="1"/>
  <c r="T156" i="1" l="1"/>
  <c r="R156" i="1"/>
  <c r="O211" i="1" l="1"/>
  <c r="T151" i="1"/>
  <c r="R151" i="1"/>
  <c r="T165" i="1" l="1"/>
  <c r="R165" i="1"/>
  <c r="T163" i="1"/>
  <c r="X253" i="1" l="1"/>
  <c r="Y253" i="1"/>
  <c r="AB253" i="1"/>
  <c r="AA253" i="1"/>
  <c r="Z253" i="1"/>
  <c r="AB154" i="1" l="1"/>
  <c r="AA154" i="1"/>
  <c r="Z154" i="1"/>
  <c r="Y154" i="1"/>
  <c r="X154" i="1"/>
  <c r="S154" i="1" l="1"/>
  <c r="Q154" i="1"/>
  <c r="N154" i="1"/>
  <c r="R135" i="1" l="1"/>
  <c r="T135" i="1"/>
  <c r="X70" i="1" l="1"/>
  <c r="Y70" i="1"/>
  <c r="Z70" i="1"/>
  <c r="AA70" i="1"/>
  <c r="AB70" i="1"/>
  <c r="X71" i="1"/>
  <c r="Y71" i="1"/>
  <c r="Z71" i="1"/>
  <c r="AA71" i="1"/>
  <c r="AB71" i="1"/>
  <c r="X10" i="1"/>
  <c r="Y10" i="1"/>
  <c r="Z10" i="1"/>
  <c r="AA10" i="1"/>
  <c r="AB10" i="1"/>
  <c r="R163" i="1" l="1"/>
  <c r="Y238" i="1" l="1"/>
  <c r="T150" i="1" l="1"/>
  <c r="R150" i="1"/>
  <c r="O157" i="1" l="1"/>
  <c r="O135" i="1" l="1"/>
  <c r="O155" i="1"/>
  <c r="O165" i="1"/>
  <c r="T166" i="1" l="1"/>
  <c r="R166" i="1"/>
  <c r="O166" i="1"/>
  <c r="T141" i="1"/>
  <c r="R141" i="1"/>
  <c r="O141" i="1"/>
  <c r="T127" i="1"/>
  <c r="R127" i="1"/>
  <c r="O127" i="1"/>
  <c r="T140" i="1" l="1"/>
  <c r="O140" i="1"/>
  <c r="T159" i="1" l="1"/>
  <c r="R159" i="1"/>
  <c r="T255" i="1" l="1"/>
  <c r="R255" i="1"/>
  <c r="O255" i="1"/>
  <c r="T152" i="1" l="1"/>
  <c r="R152" i="1"/>
  <c r="T149" i="1" l="1"/>
  <c r="R149" i="1"/>
  <c r="O149" i="1"/>
  <c r="T133" i="1" l="1"/>
  <c r="R133" i="1"/>
  <c r="O150" i="1" l="1"/>
  <c r="T131" i="1" l="1"/>
  <c r="R131" i="1"/>
  <c r="O131" i="1"/>
  <c r="T167" i="1" l="1"/>
  <c r="R167" i="1"/>
  <c r="T132" i="1"/>
  <c r="R132" i="1"/>
  <c r="O132" i="1"/>
  <c r="T161" i="1"/>
  <c r="R161" i="1"/>
  <c r="O161" i="1"/>
  <c r="T139" i="1" l="1"/>
  <c r="R139" i="1"/>
  <c r="O139" i="1"/>
  <c r="O163" i="1" l="1"/>
  <c r="T142" i="1" l="1"/>
  <c r="R142" i="1"/>
  <c r="O142" i="1"/>
  <c r="T158" i="1" l="1"/>
  <c r="R158" i="1"/>
  <c r="O158" i="1"/>
  <c r="T130" i="1" l="1"/>
  <c r="R130" i="1"/>
  <c r="O130" i="1"/>
  <c r="T157" i="1"/>
  <c r="R157" i="1"/>
  <c r="O138" i="1" l="1"/>
  <c r="T148" i="1" l="1"/>
  <c r="R148" i="1"/>
  <c r="O146" i="1" l="1"/>
  <c r="T126" i="1"/>
  <c r="R126" i="1"/>
  <c r="O126" i="1"/>
  <c r="T155" i="1" l="1"/>
  <c r="R155" i="1"/>
  <c r="AA89" i="1" l="1"/>
  <c r="AB225" i="1" l="1"/>
  <c r="AA225" i="1"/>
  <c r="Z225" i="1"/>
  <c r="Y225" i="1"/>
  <c r="X225" i="1"/>
  <c r="AB226" i="1"/>
  <c r="AA226" i="1"/>
  <c r="Z226" i="1"/>
  <c r="Y226" i="1"/>
  <c r="X226" i="1"/>
  <c r="X22" i="1" l="1"/>
  <c r="Y22" i="1"/>
  <c r="Z22" i="1"/>
  <c r="AA22" i="1"/>
  <c r="AB22" i="1"/>
  <c r="X23" i="1"/>
  <c r="Y23" i="1"/>
  <c r="Z23" i="1"/>
  <c r="AA23" i="1"/>
  <c r="AB23" i="1"/>
  <c r="N153" i="1" l="1"/>
  <c r="X165" i="1" l="1"/>
  <c r="X164" i="1"/>
  <c r="J11" i="4" l="1"/>
  <c r="I11" i="4"/>
  <c r="H11" i="4"/>
  <c r="G11" i="4"/>
  <c r="F11" i="4"/>
  <c r="E11" i="4"/>
  <c r="D11" i="4"/>
  <c r="C11" i="4"/>
  <c r="B11" i="4"/>
  <c r="Z25" i="1" l="1"/>
  <c r="O81" i="1" l="1"/>
  <c r="P33" i="1" l="1"/>
  <c r="P45" i="1"/>
  <c r="P57" i="1"/>
  <c r="P69" i="1"/>
  <c r="F43" i="1"/>
  <c r="F55" i="1"/>
  <c r="F67" i="1"/>
  <c r="F79" i="1"/>
  <c r="F80" i="1"/>
  <c r="P47" i="1"/>
  <c r="F33" i="1"/>
  <c r="F69" i="1"/>
  <c r="P48" i="1"/>
  <c r="F46" i="1"/>
  <c r="P37" i="1"/>
  <c r="P73" i="1"/>
  <c r="F47" i="1"/>
  <c r="F71" i="1"/>
  <c r="P38" i="1"/>
  <c r="P50" i="1"/>
  <c r="P74" i="1"/>
  <c r="F36" i="1"/>
  <c r="F48" i="1"/>
  <c r="F60" i="1"/>
  <c r="F72" i="1"/>
  <c r="P51" i="1"/>
  <c r="P75" i="1"/>
  <c r="F49" i="1"/>
  <c r="F73" i="1"/>
  <c r="P64" i="1"/>
  <c r="F50" i="1"/>
  <c r="P53" i="1"/>
  <c r="P77" i="1"/>
  <c r="F51" i="1"/>
  <c r="P42" i="1"/>
  <c r="P54" i="1"/>
  <c r="P78" i="1"/>
  <c r="F64" i="1"/>
  <c r="F76" i="1"/>
  <c r="P43" i="1"/>
  <c r="P67" i="1"/>
  <c r="P79" i="1"/>
  <c r="F41" i="1"/>
  <c r="F53" i="1"/>
  <c r="F77" i="1"/>
  <c r="P44" i="1"/>
  <c r="P68" i="1"/>
  <c r="F42" i="1"/>
  <c r="F66" i="1"/>
  <c r="P34" i="1"/>
  <c r="P46" i="1"/>
  <c r="P58" i="1"/>
  <c r="P70" i="1"/>
  <c r="F32" i="1"/>
  <c r="F44" i="1"/>
  <c r="F56" i="1"/>
  <c r="F68" i="1"/>
  <c r="P35" i="1"/>
  <c r="P59" i="1"/>
  <c r="P71" i="1"/>
  <c r="F45" i="1"/>
  <c r="F57" i="1"/>
  <c r="P36" i="1"/>
  <c r="P60" i="1"/>
  <c r="P72" i="1"/>
  <c r="F34" i="1"/>
  <c r="F58" i="1"/>
  <c r="F70" i="1"/>
  <c r="P49" i="1"/>
  <c r="P61" i="1"/>
  <c r="F35" i="1"/>
  <c r="F59" i="1"/>
  <c r="P62" i="1"/>
  <c r="P39" i="1"/>
  <c r="P63" i="1"/>
  <c r="F37" i="1"/>
  <c r="F61" i="1"/>
  <c r="P40" i="1"/>
  <c r="P52" i="1"/>
  <c r="P76" i="1"/>
  <c r="F38" i="1"/>
  <c r="F62" i="1"/>
  <c r="F74" i="1"/>
  <c r="P41" i="1"/>
  <c r="P65" i="1"/>
  <c r="F39" i="1"/>
  <c r="F63" i="1"/>
  <c r="F75" i="1"/>
  <c r="P66" i="1"/>
  <c r="F40" i="1"/>
  <c r="F52" i="1"/>
  <c r="P55" i="1"/>
  <c r="F65" i="1"/>
  <c r="P32" i="1"/>
  <c r="P56" i="1"/>
  <c r="P80" i="1"/>
  <c r="F54" i="1"/>
  <c r="F78" i="1"/>
  <c r="X127" i="1"/>
  <c r="Z68" i="1"/>
  <c r="AA68" i="1"/>
  <c r="AB68" i="1"/>
  <c r="X68" i="1"/>
  <c r="Y68" i="1"/>
  <c r="X201" i="1"/>
  <c r="AA182" i="1"/>
  <c r="AB182" i="1"/>
  <c r="Z182" i="1"/>
  <c r="Y182" i="1"/>
  <c r="X182" i="1"/>
  <c r="X86" i="1"/>
  <c r="AB11" i="1"/>
  <c r="AA11" i="1"/>
  <c r="Z11" i="1"/>
  <c r="Y11" i="1"/>
  <c r="X11" i="1"/>
  <c r="X25" i="1" l="1"/>
  <c r="X26" i="1"/>
  <c r="X129" i="1" l="1"/>
  <c r="R140" i="1"/>
  <c r="AB209" i="1" l="1"/>
  <c r="AA209" i="1"/>
  <c r="Z209" i="1"/>
  <c r="Y209" i="1"/>
  <c r="X209" i="1"/>
  <c r="T146" i="1" l="1"/>
  <c r="R146" i="1"/>
  <c r="X148" i="1" l="1"/>
  <c r="S153" i="1"/>
  <c r="Q153" i="1"/>
  <c r="T138" i="1"/>
  <c r="R138" i="1"/>
  <c r="O256" i="1" l="1"/>
  <c r="D168" i="1" l="1"/>
  <c r="N168" i="1" l="1"/>
  <c r="AB255" i="1" l="1"/>
  <c r="AA255" i="1"/>
  <c r="Z255" i="1"/>
  <c r="U256" i="1"/>
  <c r="Y255" i="1"/>
  <c r="X255" i="1"/>
  <c r="K256" i="1"/>
  <c r="E256" i="1" l="1"/>
  <c r="E246" i="1" l="1"/>
  <c r="AB140" i="1" l="1"/>
  <c r="AA140" i="1"/>
  <c r="Z140" i="1"/>
  <c r="Y140" i="1"/>
  <c r="X140" i="1"/>
  <c r="AB199" i="1"/>
  <c r="AA199" i="1"/>
  <c r="Z199" i="1"/>
  <c r="Y199" i="1"/>
  <c r="X199" i="1"/>
  <c r="AB62" i="1" l="1"/>
  <c r="AA62" i="1"/>
  <c r="Z62" i="1"/>
  <c r="Y62" i="1"/>
  <c r="X62" i="1"/>
  <c r="B5" i="3" l="1"/>
  <c r="X265" i="1" l="1"/>
  <c r="X187" i="1"/>
  <c r="X93" i="1"/>
  <c r="O28" i="1" l="1"/>
  <c r="P11" i="1" l="1"/>
  <c r="P12" i="1"/>
  <c r="P9" i="1"/>
  <c r="P10" i="1"/>
  <c r="P26" i="1"/>
  <c r="P22" i="1"/>
  <c r="B6" i="3"/>
  <c r="P25" i="1"/>
  <c r="X235" i="1"/>
  <c r="AB33" i="1" l="1"/>
  <c r="AA33" i="1"/>
  <c r="Z33" i="1"/>
  <c r="Y33" i="1"/>
  <c r="X33" i="1"/>
  <c r="AB148" i="1" l="1"/>
  <c r="AA148" i="1"/>
  <c r="Z148" i="1"/>
  <c r="Y148" i="1"/>
  <c r="X35" i="1" l="1"/>
  <c r="Y35" i="1"/>
  <c r="Z35" i="1"/>
  <c r="AA35" i="1"/>
  <c r="AB35" i="1"/>
  <c r="O168" i="1" l="1"/>
  <c r="P126" i="1" l="1"/>
  <c r="AB72" i="1" l="1"/>
  <c r="AA72" i="1"/>
  <c r="Z72" i="1"/>
  <c r="Y72" i="1"/>
  <c r="X72" i="1"/>
  <c r="K217" i="1" l="1"/>
  <c r="U217" i="1"/>
  <c r="O217" i="1"/>
  <c r="E217" i="1"/>
  <c r="AB214" i="1" l="1"/>
  <c r="AA214" i="1"/>
  <c r="Z214" i="1"/>
  <c r="Y214" i="1"/>
  <c r="X214" i="1"/>
  <c r="P214" i="1"/>
  <c r="Y205" i="1" l="1"/>
  <c r="Y90" i="1" l="1"/>
  <c r="X242" i="1" l="1"/>
  <c r="P180" i="1" l="1"/>
  <c r="Y229" i="1" l="1"/>
  <c r="Y175" i="1"/>
  <c r="X39" i="1" l="1"/>
  <c r="AB26" i="1"/>
  <c r="AA26" i="1"/>
  <c r="Z26" i="1"/>
  <c r="Y26" i="1"/>
  <c r="P215" i="1" l="1"/>
  <c r="AB203" i="1" l="1"/>
  <c r="AA203" i="1"/>
  <c r="Z203" i="1"/>
  <c r="Y203" i="1"/>
  <c r="X203" i="1"/>
  <c r="X155" i="1" l="1"/>
  <c r="Y141" i="1"/>
  <c r="Y137" i="1"/>
  <c r="Y136" i="1"/>
  <c r="Y252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1" i="1"/>
  <c r="AA271" i="1"/>
  <c r="Y271" i="1"/>
  <c r="U271" i="1"/>
  <c r="O271" i="1"/>
  <c r="K271" i="1"/>
  <c r="E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B21" i="2"/>
  <c r="B11" i="2" s="1"/>
  <c r="AB254" i="1"/>
  <c r="AA254" i="1"/>
  <c r="Z254" i="1"/>
  <c r="Y254" i="1"/>
  <c r="X254" i="1"/>
  <c r="AB251" i="1"/>
  <c r="AA251" i="1"/>
  <c r="Z251" i="1"/>
  <c r="Y251" i="1"/>
  <c r="X251" i="1"/>
  <c r="AB252" i="1"/>
  <c r="AA252" i="1"/>
  <c r="Z252" i="1"/>
  <c r="X252" i="1"/>
  <c r="AB250" i="1"/>
  <c r="AA250" i="1"/>
  <c r="Z250" i="1"/>
  <c r="Y250" i="1"/>
  <c r="X250" i="1"/>
  <c r="AB249" i="1"/>
  <c r="AA249" i="1"/>
  <c r="Z249" i="1"/>
  <c r="Y249" i="1"/>
  <c r="AB246" i="1"/>
  <c r="AA246" i="1"/>
  <c r="Y246" i="1"/>
  <c r="U246" i="1"/>
  <c r="O246" i="1"/>
  <c r="K246" i="1"/>
  <c r="AB245" i="1"/>
  <c r="AA245" i="1"/>
  <c r="Z245" i="1"/>
  <c r="Y245" i="1"/>
  <c r="X245" i="1"/>
  <c r="AB244" i="1"/>
  <c r="AA244" i="1"/>
  <c r="Z244" i="1"/>
  <c r="Y244" i="1"/>
  <c r="X244" i="1"/>
  <c r="AB243" i="1"/>
  <c r="AA243" i="1"/>
  <c r="Z243" i="1"/>
  <c r="Y243" i="1"/>
  <c r="X243" i="1"/>
  <c r="AB242" i="1"/>
  <c r="AA242" i="1"/>
  <c r="Z242" i="1"/>
  <c r="Y242" i="1"/>
  <c r="AB239" i="1"/>
  <c r="AA239" i="1"/>
  <c r="Z239" i="1"/>
  <c r="Y239" i="1"/>
  <c r="X239" i="1"/>
  <c r="AB238" i="1"/>
  <c r="AA238" i="1"/>
  <c r="Z238" i="1"/>
  <c r="X238" i="1"/>
  <c r="AB237" i="1"/>
  <c r="AA237" i="1"/>
  <c r="Z237" i="1"/>
  <c r="Y237" i="1"/>
  <c r="X237" i="1"/>
  <c r="AB236" i="1"/>
  <c r="AA236" i="1"/>
  <c r="Z236" i="1"/>
  <c r="Y236" i="1"/>
  <c r="X236" i="1"/>
  <c r="AB235" i="1"/>
  <c r="AA235" i="1"/>
  <c r="Z235" i="1"/>
  <c r="Y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X229" i="1"/>
  <c r="AB228" i="1"/>
  <c r="AA228" i="1"/>
  <c r="Z228" i="1"/>
  <c r="Y228" i="1"/>
  <c r="X228" i="1"/>
  <c r="AB227" i="1"/>
  <c r="AA227" i="1"/>
  <c r="Z227" i="1"/>
  <c r="Y227" i="1"/>
  <c r="X227" i="1"/>
  <c r="AB222" i="1"/>
  <c r="AA222" i="1"/>
  <c r="Z222" i="1"/>
  <c r="Y222" i="1"/>
  <c r="X222" i="1"/>
  <c r="AB221" i="1"/>
  <c r="AA221" i="1"/>
  <c r="Z221" i="1"/>
  <c r="Y221" i="1"/>
  <c r="X221" i="1"/>
  <c r="AB217" i="1"/>
  <c r="AA217" i="1"/>
  <c r="Y217" i="1"/>
  <c r="B2" i="3"/>
  <c r="B19" i="2"/>
  <c r="B9" i="2" s="1"/>
  <c r="AB216" i="1"/>
  <c r="AA216" i="1"/>
  <c r="Z216" i="1"/>
  <c r="Y216" i="1"/>
  <c r="X216" i="1"/>
  <c r="AB215" i="1"/>
  <c r="AA215" i="1"/>
  <c r="Z215" i="1"/>
  <c r="Y215" i="1"/>
  <c r="X215" i="1"/>
  <c r="AB211" i="1"/>
  <c r="AA211" i="1"/>
  <c r="Y211" i="1"/>
  <c r="U211" i="1"/>
  <c r="K211" i="1"/>
  <c r="E211" i="1"/>
  <c r="AB208" i="1"/>
  <c r="AA208" i="1"/>
  <c r="Z208" i="1"/>
  <c r="Y208" i="1"/>
  <c r="X208" i="1"/>
  <c r="AB207" i="1"/>
  <c r="AA207" i="1"/>
  <c r="Z207" i="1"/>
  <c r="Y207" i="1"/>
  <c r="X207" i="1"/>
  <c r="AB206" i="1"/>
  <c r="AA206" i="1"/>
  <c r="Z206" i="1"/>
  <c r="Y206" i="1"/>
  <c r="X206" i="1"/>
  <c r="AB205" i="1"/>
  <c r="AA205" i="1"/>
  <c r="Z205" i="1"/>
  <c r="X205" i="1"/>
  <c r="AB204" i="1"/>
  <c r="AA204" i="1"/>
  <c r="Z204" i="1"/>
  <c r="Y204" i="1"/>
  <c r="X204" i="1"/>
  <c r="AB202" i="1"/>
  <c r="AA202" i="1"/>
  <c r="Z202" i="1"/>
  <c r="Y202" i="1"/>
  <c r="X202" i="1"/>
  <c r="AB201" i="1"/>
  <c r="AA201" i="1"/>
  <c r="Z201" i="1"/>
  <c r="Y201" i="1"/>
  <c r="AB200" i="1"/>
  <c r="AA200" i="1"/>
  <c r="Z200" i="1"/>
  <c r="Y200" i="1"/>
  <c r="X200" i="1"/>
  <c r="AB198" i="1"/>
  <c r="AA198" i="1"/>
  <c r="Z198" i="1"/>
  <c r="Y198" i="1"/>
  <c r="X198" i="1"/>
  <c r="AB197" i="1"/>
  <c r="AA197" i="1"/>
  <c r="Z197" i="1"/>
  <c r="Y197" i="1"/>
  <c r="X197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X184" i="1"/>
  <c r="AB210" i="1"/>
  <c r="AA210" i="1"/>
  <c r="Z210" i="1"/>
  <c r="Y210" i="1"/>
  <c r="X210" i="1"/>
  <c r="AB183" i="1"/>
  <c r="AA183" i="1"/>
  <c r="Z183" i="1"/>
  <c r="Y183" i="1"/>
  <c r="X183" i="1"/>
  <c r="AB181" i="1"/>
  <c r="AA181" i="1"/>
  <c r="Z181" i="1"/>
  <c r="Y181" i="1"/>
  <c r="X181" i="1"/>
  <c r="AB180" i="1"/>
  <c r="AA180" i="1"/>
  <c r="Z180" i="1"/>
  <c r="Y180" i="1"/>
  <c r="X180" i="1"/>
  <c r="AB177" i="1"/>
  <c r="AA177" i="1"/>
  <c r="Y177" i="1"/>
  <c r="U177" i="1"/>
  <c r="O177" i="1"/>
  <c r="K177" i="1"/>
  <c r="E177" i="1"/>
  <c r="B17" i="2" s="1"/>
  <c r="B7" i="2" s="1"/>
  <c r="AB176" i="1"/>
  <c r="AA176" i="1"/>
  <c r="Z176" i="1"/>
  <c r="Y176" i="1"/>
  <c r="X176" i="1"/>
  <c r="AB175" i="1"/>
  <c r="AA175" i="1"/>
  <c r="Z175" i="1"/>
  <c r="X175" i="1"/>
  <c r="AB174" i="1"/>
  <c r="AA174" i="1"/>
  <c r="Z174" i="1"/>
  <c r="Y174" i="1"/>
  <c r="X174" i="1"/>
  <c r="AB173" i="1"/>
  <c r="AA173" i="1"/>
  <c r="Z173" i="1"/>
  <c r="Y173" i="1"/>
  <c r="X173" i="1"/>
  <c r="AB172" i="1"/>
  <c r="AA172" i="1"/>
  <c r="Z172" i="1"/>
  <c r="Y172" i="1"/>
  <c r="X172" i="1"/>
  <c r="AB171" i="1"/>
  <c r="AA171" i="1"/>
  <c r="Z171" i="1"/>
  <c r="Y171" i="1"/>
  <c r="X171" i="1"/>
  <c r="AB168" i="1"/>
  <c r="AA168" i="1"/>
  <c r="Y168" i="1"/>
  <c r="U168" i="1"/>
  <c r="K168" i="1"/>
  <c r="E168" i="1"/>
  <c r="AB167" i="1"/>
  <c r="AA167" i="1"/>
  <c r="Z167" i="1"/>
  <c r="X167" i="1"/>
  <c r="Y167" i="1"/>
  <c r="AB166" i="1"/>
  <c r="AA166" i="1"/>
  <c r="Z166" i="1"/>
  <c r="X166" i="1"/>
  <c r="Y166" i="1"/>
  <c r="AB165" i="1"/>
  <c r="AA165" i="1"/>
  <c r="Z165" i="1"/>
  <c r="Y165" i="1"/>
  <c r="AB164" i="1"/>
  <c r="AA164" i="1"/>
  <c r="Z164" i="1"/>
  <c r="Y164" i="1"/>
  <c r="AB163" i="1"/>
  <c r="AA163" i="1"/>
  <c r="Z163" i="1"/>
  <c r="Y163" i="1"/>
  <c r="X163" i="1"/>
  <c r="AB162" i="1"/>
  <c r="AA162" i="1"/>
  <c r="Z162" i="1"/>
  <c r="Y162" i="1"/>
  <c r="X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X159" i="1"/>
  <c r="Y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AB153" i="1"/>
  <c r="AA153" i="1"/>
  <c r="Z153" i="1"/>
  <c r="Y153" i="1"/>
  <c r="X153" i="1"/>
  <c r="AB152" i="1"/>
  <c r="AA152" i="1"/>
  <c r="Z152" i="1"/>
  <c r="Y152" i="1"/>
  <c r="X152" i="1"/>
  <c r="AB151" i="1"/>
  <c r="AA151" i="1"/>
  <c r="Z151" i="1"/>
  <c r="Y151" i="1"/>
  <c r="X151" i="1"/>
  <c r="AB150" i="1"/>
  <c r="AA150" i="1"/>
  <c r="Z150" i="1"/>
  <c r="Y150" i="1"/>
  <c r="AB149" i="1"/>
  <c r="AA149" i="1"/>
  <c r="Z149" i="1"/>
  <c r="Y149" i="1"/>
  <c r="X149" i="1"/>
  <c r="AB146" i="1"/>
  <c r="AA146" i="1"/>
  <c r="Z146" i="1"/>
  <c r="Y146" i="1"/>
  <c r="X146" i="1"/>
  <c r="AB143" i="1"/>
  <c r="AA143" i="1"/>
  <c r="Z143" i="1"/>
  <c r="Y143" i="1"/>
  <c r="X143" i="1"/>
  <c r="AB142" i="1"/>
  <c r="AA142" i="1"/>
  <c r="Z142" i="1"/>
  <c r="Y142" i="1"/>
  <c r="X142" i="1"/>
  <c r="AB141" i="1"/>
  <c r="AA141" i="1"/>
  <c r="Z141" i="1"/>
  <c r="X141" i="1"/>
  <c r="AB135" i="1"/>
  <c r="AA135" i="1"/>
  <c r="Z135" i="1"/>
  <c r="Y135" i="1"/>
  <c r="X135" i="1"/>
  <c r="AB139" i="1"/>
  <c r="AA139" i="1"/>
  <c r="Z139" i="1"/>
  <c r="Y139" i="1"/>
  <c r="X139" i="1"/>
  <c r="AB138" i="1"/>
  <c r="AA138" i="1"/>
  <c r="Z138" i="1"/>
  <c r="Y138" i="1"/>
  <c r="AB137" i="1"/>
  <c r="AA137" i="1"/>
  <c r="Z137" i="1"/>
  <c r="AB136" i="1"/>
  <c r="AA136" i="1"/>
  <c r="Z136" i="1"/>
  <c r="AB134" i="1"/>
  <c r="AA134" i="1"/>
  <c r="Z134" i="1"/>
  <c r="Y134" i="1"/>
  <c r="X134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2" i="1"/>
  <c r="AA122" i="1"/>
  <c r="Y122" i="1"/>
  <c r="U122" i="1"/>
  <c r="O122" i="1"/>
  <c r="O272" i="1" s="1"/>
  <c r="K122" i="1"/>
  <c r="E122" i="1"/>
  <c r="AB121" i="1"/>
  <c r="AA121" i="1"/>
  <c r="Z121" i="1"/>
  <c r="Y121" i="1"/>
  <c r="X121" i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0" i="1"/>
  <c r="AA100" i="1"/>
  <c r="Z100" i="1"/>
  <c r="Y100" i="1"/>
  <c r="X100" i="1"/>
  <c r="AB104" i="1"/>
  <c r="AA104" i="1"/>
  <c r="Z104" i="1"/>
  <c r="Y104" i="1"/>
  <c r="X104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99" i="1"/>
  <c r="AA99" i="1"/>
  <c r="Z99" i="1"/>
  <c r="Y99" i="1"/>
  <c r="X99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AB92" i="1"/>
  <c r="AA92" i="1"/>
  <c r="Z92" i="1"/>
  <c r="Y92" i="1"/>
  <c r="X92" i="1"/>
  <c r="AB91" i="1"/>
  <c r="AA91" i="1"/>
  <c r="Z91" i="1"/>
  <c r="Y91" i="1"/>
  <c r="X91" i="1"/>
  <c r="AB90" i="1"/>
  <c r="AA90" i="1"/>
  <c r="Z90" i="1"/>
  <c r="X90" i="1"/>
  <c r="AB89" i="1"/>
  <c r="Z89" i="1"/>
  <c r="Y89" i="1"/>
  <c r="X89" i="1"/>
  <c r="AB88" i="1"/>
  <c r="AA88" i="1"/>
  <c r="Z88" i="1"/>
  <c r="Y88" i="1"/>
  <c r="X88" i="1"/>
  <c r="AB87" i="1"/>
  <c r="AA87" i="1"/>
  <c r="Z87" i="1"/>
  <c r="Y87" i="1"/>
  <c r="X87" i="1"/>
  <c r="AB86" i="1"/>
  <c r="AA86" i="1"/>
  <c r="Z86" i="1"/>
  <c r="Y86" i="1"/>
  <c r="AB85" i="1"/>
  <c r="AA85" i="1"/>
  <c r="Z85" i="1"/>
  <c r="Y85" i="1"/>
  <c r="X85" i="1"/>
  <c r="AB84" i="1"/>
  <c r="AA84" i="1"/>
  <c r="Z84" i="1"/>
  <c r="Y84" i="1"/>
  <c r="X84" i="1"/>
  <c r="AB81" i="1"/>
  <c r="AA81" i="1"/>
  <c r="Y81" i="1"/>
  <c r="U81" i="1"/>
  <c r="U272" i="1" s="1"/>
  <c r="K81" i="1"/>
  <c r="K272" i="1" s="1"/>
  <c r="E81" i="1"/>
  <c r="AB80" i="1"/>
  <c r="AA80" i="1"/>
  <c r="Z80" i="1"/>
  <c r="Y80" i="1"/>
  <c r="X80" i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69" i="1"/>
  <c r="AA69" i="1"/>
  <c r="Z69" i="1"/>
  <c r="Y69" i="1"/>
  <c r="X69" i="1"/>
  <c r="AB67" i="1"/>
  <c r="AA67" i="1"/>
  <c r="Z67" i="1"/>
  <c r="Y67" i="1"/>
  <c r="X67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1" i="1"/>
  <c r="AA61" i="1"/>
  <c r="Z61" i="1"/>
  <c r="Y61" i="1"/>
  <c r="X61" i="1"/>
  <c r="AB60" i="1"/>
  <c r="AA60" i="1"/>
  <c r="Z60" i="1"/>
  <c r="Y60" i="1"/>
  <c r="X60" i="1"/>
  <c r="AB50" i="1"/>
  <c r="AA50" i="1"/>
  <c r="Z50" i="1"/>
  <c r="Y50" i="1"/>
  <c r="X50" i="1"/>
  <c r="AB59" i="1"/>
  <c r="AA59" i="1"/>
  <c r="Z59" i="1"/>
  <c r="Y59" i="1"/>
  <c r="X5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1" i="1"/>
  <c r="AA51" i="1"/>
  <c r="Z51" i="1"/>
  <c r="Y51" i="1"/>
  <c r="X51" i="1"/>
  <c r="AB52" i="1"/>
  <c r="AA52" i="1"/>
  <c r="Z52" i="1"/>
  <c r="Y52" i="1"/>
  <c r="X52" i="1"/>
  <c r="AB49" i="1"/>
  <c r="AA49" i="1"/>
  <c r="Z49" i="1"/>
  <c r="Y49" i="1"/>
  <c r="X49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P246" i="1" l="1"/>
  <c r="P177" i="1"/>
  <c r="P211" i="1"/>
  <c r="P168" i="1"/>
  <c r="P217" i="1"/>
  <c r="P28" i="1"/>
  <c r="P256" i="1"/>
  <c r="P122" i="1"/>
  <c r="P271" i="1"/>
  <c r="P81" i="1"/>
  <c r="B14" i="2"/>
  <c r="B4" i="2" s="1"/>
  <c r="E272" i="1"/>
  <c r="F81" i="1" s="1"/>
  <c r="F146" i="1"/>
  <c r="P242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B15" i="2"/>
  <c r="B5" i="2" s="1"/>
  <c r="F180" i="1"/>
  <c r="B4" i="3"/>
  <c r="B8" i="3"/>
  <c r="B7" i="3"/>
  <c r="B16" i="2"/>
  <c r="B6" i="2" s="1"/>
  <c r="P24" i="1"/>
  <c r="B3" i="3"/>
  <c r="C21" i="2"/>
  <c r="C11" i="2" s="1"/>
  <c r="F13" i="4"/>
  <c r="P14" i="1"/>
  <c r="Z211" i="1"/>
  <c r="B18" i="2"/>
  <c r="B8" i="2" s="1"/>
  <c r="F171" i="1"/>
  <c r="B20" i="2"/>
  <c r="B10" i="2" s="1"/>
  <c r="Z217" i="1"/>
  <c r="F216" i="1"/>
  <c r="D13" i="4"/>
  <c r="Z246" i="1"/>
  <c r="Z271" i="1"/>
  <c r="X271" i="1"/>
  <c r="F259" i="1"/>
  <c r="F225" i="1"/>
  <c r="F221" i="1"/>
  <c r="F215" i="1"/>
  <c r="Z177" i="1"/>
  <c r="Z168" i="1"/>
  <c r="F126" i="1"/>
  <c r="Z122" i="1"/>
  <c r="X122" i="1"/>
  <c r="F84" i="1"/>
  <c r="Z81" i="1"/>
  <c r="F6" i="1"/>
  <c r="J13" i="4"/>
  <c r="D4" i="5"/>
  <c r="D3" i="5" s="1"/>
  <c r="H13" i="4"/>
  <c r="P221" i="1"/>
  <c r="P222" i="1"/>
  <c r="P84" i="1"/>
  <c r="P259" i="1"/>
  <c r="F31" i="1"/>
  <c r="P6" i="1"/>
  <c r="P16" i="1"/>
  <c r="P8" i="1"/>
  <c r="P18" i="1"/>
  <c r="P7" i="1"/>
  <c r="P15" i="1"/>
  <c r="P17" i="1"/>
  <c r="P20" i="1"/>
  <c r="P13" i="1"/>
  <c r="P23" i="1"/>
  <c r="P225" i="1"/>
  <c r="P21" i="1"/>
  <c r="P31" i="1"/>
  <c r="C13" i="2"/>
  <c r="C3" i="2" s="1"/>
  <c r="X81" i="1"/>
  <c r="X126" i="1"/>
  <c r="X128" i="1"/>
  <c r="X136" i="1"/>
  <c r="X137" i="1"/>
  <c r="X138" i="1"/>
  <c r="C17" i="2"/>
  <c r="C7" i="2" s="1"/>
  <c r="X177" i="1"/>
  <c r="P171" i="1"/>
  <c r="P249" i="1"/>
  <c r="X256" i="1"/>
  <c r="P27" i="1"/>
  <c r="B13" i="2"/>
  <c r="B3" i="2" s="1"/>
  <c r="X28" i="1"/>
  <c r="Z28" i="1"/>
  <c r="B10" i="3"/>
  <c r="C14" i="2"/>
  <c r="C4" i="2" s="1"/>
  <c r="C15" i="2"/>
  <c r="C5" i="2" s="1"/>
  <c r="P216" i="1"/>
  <c r="X217" i="1"/>
  <c r="F222" i="1"/>
  <c r="X249" i="1"/>
  <c r="C18" i="2"/>
  <c r="C8" i="2" s="1"/>
  <c r="C19" i="2"/>
  <c r="C9" i="2" s="1"/>
  <c r="C20" i="2"/>
  <c r="C10" i="2" s="1"/>
  <c r="C13" i="4"/>
  <c r="E13" i="4"/>
  <c r="G13" i="4"/>
  <c r="I13" i="4"/>
  <c r="X211" i="1"/>
  <c r="X246" i="1"/>
  <c r="F28" i="1" l="1"/>
  <c r="F246" i="1"/>
  <c r="F217" i="1"/>
  <c r="F122" i="1"/>
  <c r="F177" i="1"/>
  <c r="F256" i="1"/>
  <c r="F168" i="1"/>
  <c r="F211" i="1"/>
  <c r="F271" i="1"/>
  <c r="B9" i="3"/>
  <c r="P146" i="1"/>
  <c r="C16" i="2"/>
  <c r="C6" i="2" s="1"/>
  <c r="X168" i="1"/>
</calcChain>
</file>

<file path=xl/sharedStrings.xml><?xml version="1.0" encoding="utf-8"?>
<sst xmlns="http://schemas.openxmlformats.org/spreadsheetml/2006/main" count="1715" uniqueCount="354">
  <si>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</si>
  <si>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</si>
  <si>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</si>
  <si>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</si>
  <si>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</si>
  <si>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</si>
  <si>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</si>
  <si>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</si>
  <si>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</si>
  <si>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</si>
  <si>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</si>
  <si>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</si>
  <si>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</si>
  <si>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</si>
  <si>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</si>
  <si>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</si>
  <si>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</si>
  <si>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</si>
  <si>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</si>
  <si>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</si>
  <si>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</si>
  <si>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</si>
  <si>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</si>
  <si>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</si>
  <si>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</si>
  <si>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</si>
  <si>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</si>
  <si>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</si>
  <si>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</si>
  <si>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</si>
  <si>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</si>
  <si>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</si>
  <si>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</si>
  <si>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</si>
  <si>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</si>
  <si>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</si>
  <si>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</si>
  <si>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</si>
  <si>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</si>
  <si>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</si>
  <si>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</si>
  <si>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</si>
  <si>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</si>
  <si>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</si>
  <si>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</si>
  <si>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</si>
  <si>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</si>
  <si>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</si>
  <si>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</si>
  <si>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</si>
  <si>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</si>
  <si>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</si>
  <si>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</si>
  <si>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</si>
  <si>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</si>
  <si>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</si>
  <si>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</si>
  <si>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</si>
  <si>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</si>
  <si>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</si>
  <si>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</si>
  <si>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</si>
  <si>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</si>
  <si>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</si>
  <si>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</si>
  <si>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</si>
  <si>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</si>
  <si>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</si>
  <si>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</si>
  <si>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</si>
  <si>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</si>
  <si>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</si>
  <si>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</si>
  <si>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</si>
  <si>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</si>
  <si>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</si>
  <si>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</si>
  <si>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</si>
  <si>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</si>
  <si>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</si>
  <si>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</si>
  <si>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</si>
  <si>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</si>
  <si>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</si>
  <si>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</si>
  <si>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</si>
  <si>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</si>
  <si>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</si>
  <si>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</si>
  <si>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</si>
  <si>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</si>
  <si>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</si>
  <si>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</si>
  <si>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</si>
  <si>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</si>
  <si>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</si>
  <si>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</si>
  <si>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</si>
  <si>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</si>
  <si>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</si>
  <si>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</si>
  <si>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</si>
  <si>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</si>
  <si>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</si>
  <si>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</si>
  <si>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</si>
  <si>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</si>
  <si>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</si>
  <si>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</si>
  <si>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</si>
  <si>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</si>
  <si>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</si>
  <si>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</si>
  <si>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</si>
  <si>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</si>
  <si>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</si>
  <si>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</si>
  <si>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</si>
  <si>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</si>
  <si>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</si>
  <si>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</si>
  <si>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</si>
  <si>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</si>
  <si>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</si>
  <si>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</si>
  <si>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</si>
  <si>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</si>
  <si>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</si>
  <si>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</si>
  <si>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</si>
  <si>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</si>
  <si>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</si>
  <si>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</si>
  <si>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</si>
  <si>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</si>
  <si>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</si>
  <si>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</si>
  <si>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</si>
  <si>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</si>
  <si>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</si>
  <si>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</si>
  <si>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</si>
  <si>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</si>
  <si>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</si>
  <si>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</si>
  <si>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</si>
  <si>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</si>
  <si>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</si>
  <si>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</si>
  <si>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</si>
  <si>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</si>
  <si>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</si>
  <si>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</si>
  <si>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</si>
  <si>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</si>
  <si>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</si>
  <si>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</si>
  <si>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</si>
  <si>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</si>
  <si>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</si>
  <si>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</si>
  <si>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</si>
  <si>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</si>
  <si>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</si>
  <si>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</si>
  <si>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</si>
  <si>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</si>
  <si>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</si>
  <si>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</si>
  <si>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</si>
  <si>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</si>
  <si>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</si>
  <si>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</si>
  <si>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</si>
  <si>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</si>
  <si>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</si>
  <si>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</si>
  <si>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</si>
  <si>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</si>
  <si>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</si>
  <si>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</si>
  <si>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</si>
  <si>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</si>
  <si>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</si>
  <si>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</si>
  <si>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</si>
  <si>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</si>
  <si>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</si>
  <si>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</si>
  <si>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</si>
  <si>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</si>
  <si>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</si>
  <si>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</si>
  <si>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</si>
  <si>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</si>
  <si>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</si>
  <si>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</si>
  <si>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</si>
  <si>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</si>
  <si>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</si>
  <si>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</si>
  <si>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</si>
  <si>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</si>
  <si>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</si>
  <si>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</si>
  <si>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</si>
  <si>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</si>
  <si>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</si>
  <si>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</si>
  <si>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</si>
  <si>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</si>
  <si>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</si>
  <si>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</si>
  <si>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</si>
  <si>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</si>
  <si>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</si>
  <si>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</si>
  <si>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</si>
  <si>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</si>
  <si>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</si>
  <si>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</si>
  <si>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</si>
  <si>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</si>
  <si>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</si>
  <si>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</si>
  <si>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</si>
  <si>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</si>
  <si>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</si>
  <si>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</si>
  <si>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</si>
  <si>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</si>
  <si>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</si>
  <si>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</si>
  <si>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</si>
  <si>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</si>
  <si>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</si>
  <si>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</si>
  <si>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</si>
  <si>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</si>
  <si>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</si>
  <si>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</si>
  <si>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</si>
  <si>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</si>
  <si>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</si>
  <si>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</si>
  <si>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</si>
  <si>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</si>
  <si>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</si>
  <si>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</si>
  <si>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</si>
  <si>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</si>
  <si>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</si>
  <si>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</si>
  <si>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</si>
  <si>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</si>
  <si>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</si>
  <si>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</si>
  <si>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</si>
  <si>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</si>
  <si>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</si>
  <si>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</si>
  <si>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</si>
  <si>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</si>
  <si>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</si>
  <si>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</si>
  <si>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</si>
  <si>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</si>
  <si>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</si>
  <si>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</si>
  <si>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</si>
  <si>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</si>
  <si>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</si>
  <si>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</si>
  <si>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</si>
  <si>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</si>
  <si>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</si>
  <si>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</si>
  <si>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</si>
  <si>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</si>
  <si>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</si>
  <si>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</si>
  <si>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</si>
  <si>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</si>
  <si>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</si>
  <si>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</si>
  <si>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</si>
  <si>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</si>
  <si>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</si>
  <si>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</si>
  <si>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</si>
  <si>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</si>
  <si>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</si>
  <si>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</si>
  <si>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</si>
  <si>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</si>
  <si>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</si>
  <si>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</si>
  <si>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</si>
  <si>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</si>
  <si>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</si>
  <si>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</si>
  <si>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</si>
  <si>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</si>
  <si>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</si>
  <si>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</si>
  <si>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</si>
  <si>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</si>
  <si>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</si>
  <si>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</si>
  <si>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</si>
  <si>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</si>
  <si>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</si>
  <si>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</si>
  <si>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</si>
  <si>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</si>
  <si>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</si>
  <si>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</si>
  <si>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</si>
  <si>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</si>
  <si>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</si>
  <si>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</si>
  <si>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</si>
  <si>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</si>
  <si>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</si>
  <si>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</si>
  <si>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</si>
  <si>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</si>
  <si>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</si>
  <si>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</si>
  <si>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</si>
  <si>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</si>
  <si>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</si>
  <si>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</si>
  <si>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</si>
  <si>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</si>
  <si>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</si>
  <si>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</si>
  <si>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</si>
  <si>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</si>
  <si>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</si>
  <si>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</si>
  <si>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 xml:space="preserve">Meristem Commodities Fund </t>
  </si>
  <si>
    <t>FSDH Global Fixed Opportunity Income Fund</t>
  </si>
  <si>
    <t>GDL Canary Balanced Fund</t>
  </si>
  <si>
    <t>NAV, Unit Price and Yield as at Week Ended October 9, 2026</t>
  </si>
  <si>
    <t>Alpha Morgan Dollar Fund</t>
  </si>
  <si>
    <t>Samtl Money Market Fund</t>
  </si>
  <si>
    <t>Week Ended Oct 9, 2026</t>
  </si>
  <si>
    <t>WEEKLY VALUATION REPORT OF COLLECTIVE INVESTMENT SCHEMES AS AT WEEK ENDED FRIDAY, OCTOBER 16, 2026</t>
  </si>
  <si>
    <t>NAV, Unit Price and Yield as at Week Ended October 16, 2026</t>
  </si>
  <si>
    <t>NFEM RATE NG₦/US$ as at 16th October, 2026 = N1332.2582</t>
  </si>
  <si>
    <t>Custodian Money Market Fund</t>
  </si>
  <si>
    <t>Custodian Asset Management Limited</t>
  </si>
  <si>
    <t>Week Ended Oct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</si>
</sst>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  <numFmt numFmtId="169" formatCode="0;[Red]0"/>
    <numFmt numFmtId="170" formatCode="mmm\-yyyy"/>
    <numFmt numFmtId="171" formatCode="dd/mm/yy;@"/>
    <numFmt numFmtId="172" formatCode="[$-409]d\-mmm\-yy;@"/>
    <numFmt numFmtId="173" formatCode="&quot;Yes&quot;;&quot;Yes&quot;;&quot;No&quot;"/>
    <numFmt numFmtId="174" formatCode="0.00_)"/>
  </numFmts>
  <fonts count="6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family val="2"/>
    </font>
  </fonts>
  <fills count="4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9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38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6" fillId="22" borderId="0" applyNumberFormat="0" applyBorder="0" applyAlignment="0" applyProtection="0"/>
    <xf numFmtId="0" fontId="4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4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53" fillId="0" borderId="0"/>
    <xf numFmtId="168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63" fillId="0" borderId="0"/>
    <xf numFmtId="164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69" fontId="6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37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5" fontId="65" fillId="0" borderId="0" applyFont="0" applyFill="0" applyBorder="0" applyAlignment="0" applyProtection="0"/>
    <xf numFmtId="5" fontId="65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6" fillId="22" borderId="0" applyNumberFormat="0" applyBorder="0" applyAlignment="0" applyProtection="0"/>
    <xf numFmtId="174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47" fillId="0" borderId="0"/>
    <xf numFmtId="49" fontId="47" fillId="0" borderId="0"/>
    <xf numFmtId="49" fontId="47" fillId="0" borderId="0"/>
    <xf numFmtId="49" fontId="47" fillId="0" borderId="0"/>
    <xf numFmtId="0" fontId="47" fillId="0" borderId="0"/>
    <xf numFmtId="37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</cellStyleXfs>
  <cellXfs count="259">
    <xf numFmtId="0" fontId="0" fillId="0" borderId="0" xfId="0"/>
    <xf numFmtId="0" fontId="6" fillId="3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9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 wrapText="1"/>
    </xf>
    <xf numFmtId="164" fontId="7" fillId="5" borderId="1" xfId="1" applyFont="1" applyFill="1" applyBorder="1" applyAlignment="1">
      <alignment horizontal="center" vertical="top"/>
    </xf>
    <xf numFmtId="164" fontId="10" fillId="6" borderId="5" xfId="1" applyFont="1" applyFill="1" applyBorder="1" applyAlignment="1">
      <alignment horizontal="center" wrapText="1"/>
    </xf>
    <xf numFmtId="164" fontId="10" fillId="6" borderId="5" xfId="1" applyFont="1" applyFill="1" applyBorder="1"/>
    <xf numFmtId="0" fontId="0" fillId="7" borderId="0" xfId="0" applyFill="1"/>
    <xf numFmtId="0" fontId="14" fillId="6" borderId="1" xfId="0" applyFont="1" applyFill="1" applyBorder="1" applyAlignment="1">
      <alignment wrapText="1"/>
    </xf>
    <xf numFmtId="10" fontId="11" fillId="6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/>
    <xf numFmtId="10" fontId="11" fillId="4" borderId="1" xfId="2" applyNumberFormat="1" applyFont="1" applyFill="1" applyBorder="1" applyAlignment="1">
      <alignment horizontal="center"/>
    </xf>
    <xf numFmtId="164" fontId="11" fillId="8" borderId="1" xfId="1" applyFont="1" applyFill="1" applyBorder="1" applyAlignment="1">
      <alignment horizontal="center"/>
    </xf>
    <xf numFmtId="10" fontId="11" fillId="8" borderId="1" xfId="2" applyNumberFormat="1" applyFont="1" applyFill="1" applyBorder="1" applyAlignment="1">
      <alignment horizontal="center"/>
    </xf>
    <xf numFmtId="164" fontId="11" fillId="8" borderId="1" xfId="1" applyFont="1" applyFill="1" applyBorder="1" applyAlignment="1">
      <alignment horizontal="center"/>
    </xf>
    <xf numFmtId="10" fontId="11" fillId="8" borderId="1" xfId="2" applyNumberFormat="1" applyFont="1" applyFill="1" applyBorder="1" applyAlignment="1">
      <alignment horizontal="center"/>
    </xf>
    <xf numFmtId="10" fontId="11" fillId="5" borderId="1" xfId="2" applyNumberFormat="1" applyFont="1" applyFill="1" applyBorder="1" applyAlignment="1">
      <alignment horizontal="center" vertical="top" wrapText="1"/>
    </xf>
    <xf numFmtId="10" fontId="11" fillId="5" borderId="1" xfId="1" applyNumberFormat="1" applyFont="1" applyFill="1" applyBorder="1" applyAlignment="1">
      <alignment horizontal="center" vertical="top" wrapText="1"/>
    </xf>
    <xf numFmtId="0" fontId="15" fillId="0" borderId="0" xfId="0" applyFont="1"/>
    <xf numFmtId="4" fontId="14" fillId="6" borderId="1" xfId="0" applyNumberFormat="1" applyFont="1" applyFill="1" applyBorder="1"/>
    <xf numFmtId="10" fontId="14" fillId="4" borderId="1" xfId="2" applyNumberFormat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0" fontId="14" fillId="8" borderId="1" xfId="2" applyNumberFormat="1" applyFont="1" applyFill="1" applyBorder="1" applyAlignment="1">
      <alignment horizontal="center"/>
    </xf>
    <xf numFmtId="10" fontId="14" fillId="5" borderId="1" xfId="2" applyNumberFormat="1" applyFont="1" applyFill="1" applyBorder="1" applyAlignment="1">
      <alignment horizontal="center" vertical="top" wrapText="1"/>
    </xf>
    <xf numFmtId="0" fontId="17" fillId="0" borderId="0" xfId="0" applyFont="1"/>
    <xf numFmtId="2" fontId="17" fillId="0" borderId="1" xfId="0" applyNumberFormat="1" applyFont="1" applyBorder="1"/>
    <xf numFmtId="10" fontId="0" fillId="0" borderId="0" xfId="2" applyNumberFormat="1" applyFont="1"/>
    <xf numFmtId="10" fontId="10" fillId="6" borderId="5" xfId="2" applyNumberFormat="1" applyFont="1" applyFill="1" applyBorder="1"/>
    <xf numFmtId="164" fontId="14" fillId="6" borderId="1" xfId="1" applyFont="1" applyFill="1" applyBorder="1"/>
    <xf numFmtId="164" fontId="14" fillId="6" borderId="1" xfId="3" applyFont="1" applyFill="1" applyBorder="1"/>
    <xf numFmtId="4" fontId="14" fillId="6" borderId="1" xfId="0" applyNumberFormat="1" applyFont="1" applyFill="1" applyBorder="1" applyAlignment="1">
      <alignment wrapText="1"/>
    </xf>
    <xf numFmtId="4" fontId="14" fillId="6" borderId="1" xfId="3" applyNumberFormat="1" applyFont="1" applyFill="1" applyBorder="1" applyAlignment="1">
      <alignment horizontal="right" vertical="top" wrapText="1"/>
    </xf>
    <xf numFmtId="4" fontId="11" fillId="0" borderId="1" xfId="0" applyNumberFormat="1" applyFont="1" applyBorder="1"/>
    <xf numFmtId="4" fontId="14" fillId="6" borderId="1" xfId="0" applyNumberFormat="1" applyFont="1" applyFill="1" applyBorder="1" applyAlignment="1">
      <alignment horizontal="right"/>
    </xf>
    <xf numFmtId="0" fontId="11" fillId="6" borderId="1" xfId="0" applyFont="1" applyFill="1" applyBorder="1"/>
    <xf numFmtId="0" fontId="9" fillId="6" borderId="1" xfId="0" applyFont="1" applyFill="1" applyBorder="1" applyAlignment="1">
      <alignment horizontal="right"/>
    </xf>
    <xf numFmtId="0" fontId="14" fillId="6" borderId="1" xfId="0" applyFont="1" applyFill="1" applyBorder="1" applyAlignment="1">
      <alignment horizontal="center" wrapText="1"/>
    </xf>
    <xf numFmtId="164" fontId="9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4" fillId="6" borderId="1" xfId="2" applyNumberFormat="1" applyFont="1" applyFill="1" applyBorder="1" applyAlignment="1">
      <alignment horizontal="center" vertical="top" wrapText="1"/>
    </xf>
    <xf numFmtId="4" fontId="14" fillId="6" borderId="1" xfId="1" applyNumberFormat="1" applyFont="1" applyFill="1" applyBorder="1" applyAlignment="1">
      <alignment vertical="top" wrapText="1"/>
    </xf>
    <xf numFmtId="164" fontId="9" fillId="8" borderId="1" xfId="1" applyFont="1" applyFill="1" applyBorder="1" applyAlignment="1">
      <alignment horizontal="center"/>
    </xf>
    <xf numFmtId="10" fontId="14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4" fillId="6" borderId="1" xfId="3" applyFont="1" applyFill="1" applyBorder="1" applyAlignment="1">
      <alignment horizontal="right"/>
    </xf>
    <xf numFmtId="164" fontId="14" fillId="6" borderId="1" xfId="3" applyFont="1" applyFill="1" applyBorder="1" applyAlignment="1">
      <alignment horizontal="right"/>
    </xf>
    <xf numFmtId="10" fontId="14" fillId="8" borderId="1" xfId="2" applyNumberFormat="1" applyFont="1" applyFill="1" applyBorder="1" applyAlignment="1">
      <alignment horizontal="center"/>
    </xf>
    <xf numFmtId="10" fontId="14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4" fillId="6" borderId="1" xfId="1" applyNumberFormat="1" applyFont="1" applyFill="1" applyBorder="1" applyAlignment="1">
      <alignment horizontal="right"/>
    </xf>
    <xf numFmtId="164" fontId="14" fillId="6" borderId="1" xfId="3" applyFont="1" applyFill="1" applyBorder="1" applyAlignment="1">
      <alignment horizontal="right" wrapText="1"/>
    </xf>
    <xf numFmtId="164" fontId="14" fillId="8" borderId="1" xfId="1" applyFont="1" applyFill="1" applyBorder="1" applyAlignment="1">
      <alignment horizontal="center" wrapText="1"/>
    </xf>
    <xf numFmtId="10" fontId="14" fillId="8" borderId="1" xfId="2" applyNumberFormat="1" applyFont="1" applyFill="1" applyBorder="1" applyAlignment="1">
      <alignment horizontal="center" wrapText="1"/>
    </xf>
    <xf numFmtId="164" fontId="14" fillId="6" borderId="1" xfId="1" applyFont="1" applyFill="1" applyBorder="1" applyAlignment="1">
      <alignment horizontal="right"/>
    </xf>
    <xf numFmtId="10" fontId="14" fillId="4" borderId="1" xfId="2" applyNumberFormat="1" applyFont="1" applyFill="1" applyBorder="1" applyAlignment="1">
      <alignment horizontal="center" wrapText="1"/>
    </xf>
    <xf numFmtId="164" fontId="9" fillId="6" borderId="1" xfId="1" applyFont="1" applyFill="1" applyBorder="1" applyAlignment="1">
      <alignment horizontal="right"/>
    </xf>
    <xf numFmtId="10" fontId="14" fillId="8" borderId="1" xfId="1" applyNumberFormat="1" applyFont="1" applyFill="1" applyBorder="1" applyAlignment="1">
      <alignment horizontal="center"/>
    </xf>
    <xf numFmtId="2" fontId="14" fillId="6" borderId="1" xfId="0" applyNumberFormat="1" applyFont="1" applyFill="1" applyBorder="1"/>
    <xf numFmtId="164" fontId="14" fillId="6" borderId="1" xfId="3" applyFont="1" applyFill="1" applyBorder="1" applyAlignment="1">
      <alignment wrapText="1"/>
    </xf>
    <xf numFmtId="0" fontId="14" fillId="6" borderId="1" xfId="0" applyFont="1" applyFill="1" applyBorder="1" applyAlignment="1">
      <alignment horizontal="left" wrapText="1"/>
    </xf>
    <xf numFmtId="2" fontId="11" fillId="6" borderId="1" xfId="0" applyNumberFormat="1" applyFont="1" applyFill="1" applyBorder="1"/>
    <xf numFmtId="164" fontId="11" fillId="6" borderId="1" xfId="1" applyFont="1" applyFill="1" applyBorder="1" applyAlignment="1">
      <alignment horizontal="center"/>
    </xf>
    <xf numFmtId="164" fontId="14" fillId="10" borderId="1" xfId="1" applyFont="1" applyFill="1" applyBorder="1" applyAlignment="1">
      <alignment horizontal="center"/>
    </xf>
    <xf numFmtId="10" fontId="14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4" fillId="6" borderId="1" xfId="1" applyFont="1" applyFill="1" applyBorder="1" applyAlignment="1">
      <alignment wrapText="1"/>
    </xf>
    <xf numFmtId="164" fontId="14" fillId="6" borderId="1" xfId="1" applyFont="1" applyFill="1" applyBorder="1" applyAlignment="1">
      <alignment horizontal="center"/>
    </xf>
    <xf numFmtId="164" fontId="14" fillId="6" borderId="1" xfId="1" applyFont="1" applyFill="1" applyBorder="1" applyAlignment="1">
      <alignment horizontal="center"/>
    </xf>
    <xf numFmtId="164" fontId="17" fillId="0" borderId="1" xfId="1" applyFont="1" applyBorder="1"/>
    <xf numFmtId="164" fontId="14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7" fillId="0" borderId="0" xfId="1" applyFont="1"/>
    <xf numFmtId="164" fontId="14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9" fillId="0" borderId="1" xfId="0" applyFont="1" applyBorder="1" applyAlignment="1">
      <alignment horizontal="right"/>
    </xf>
    <xf numFmtId="4" fontId="14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6" fillId="6" borderId="1" xfId="0" applyFont="1" applyFill="1" applyBorder="1"/>
    <xf numFmtId="4" fontId="14" fillId="6" borderId="1" xfId="1" applyNumberFormat="1" applyFont="1" applyFill="1" applyBorder="1" applyAlignment="1">
      <alignment horizontal="right" vertical="top" wrapText="1"/>
    </xf>
    <xf numFmtId="4" fontId="14" fillId="8" borderId="1" xfId="1" applyNumberFormat="1" applyFont="1" applyFill="1" applyBorder="1" applyAlignment="1">
      <alignment horizontal="center" vertical="top" wrapText="1"/>
    </xf>
    <xf numFmtId="164" fontId="10" fillId="6" borderId="0" xfId="1" applyFont="1" applyFill="1" applyBorder="1"/>
    <xf numFmtId="164" fontId="9" fillId="6" borderId="1" xfId="1" applyFont="1" applyFill="1" applyBorder="1"/>
    <xf numFmtId="43" fontId="14" fillId="6" borderId="1" xfId="0" applyNumberFormat="1" applyFont="1" applyFill="1" applyBorder="1"/>
    <xf numFmtId="43" fontId="14" fillId="8" borderId="1" xfId="0" applyNumberFormat="1" applyFont="1" applyFill="1" applyBorder="1" applyAlignment="1">
      <alignment horizontal="center"/>
    </xf>
    <xf numFmtId="4" fontId="14" fillId="6" borderId="1" xfId="0" applyNumberFormat="1" applyFont="1" applyFill="1" applyBorder="1" applyAlignment="1">
      <alignment horizontal="right" wrapText="1"/>
    </xf>
    <xf numFmtId="4" fontId="14" fillId="6" borderId="1" xfId="3" applyNumberFormat="1" applyFont="1" applyFill="1" applyBorder="1" applyAlignment="1">
      <alignment horizontal="right"/>
    </xf>
    <xf numFmtId="4" fontId="14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4" fillId="6" borderId="1" xfId="3" applyNumberFormat="1" applyFont="1" applyFill="1" applyBorder="1" applyAlignment="1">
      <alignment horizontal="right"/>
    </xf>
    <xf numFmtId="4" fontId="14" fillId="6" borderId="5" xfId="7" applyNumberFormat="1" applyFont="1" applyFill="1" applyBorder="1" applyAlignment="1">
      <alignment horizontal="right"/>
    </xf>
    <xf numFmtId="9" fontId="0" fillId="0" borderId="0" xfId="2" applyFont="1"/>
    <xf numFmtId="0" fontId="29" fillId="0" borderId="0" xfId="0" applyFont="1"/>
    <xf numFmtId="4" fontId="9" fillId="8" borderId="1" xfId="1" applyNumberFormat="1" applyFont="1" applyFill="1" applyBorder="1" applyAlignment="1">
      <alignment horizontal="right" vertical="top" wrapText="1"/>
    </xf>
    <xf numFmtId="10" fontId="14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14" fillId="6" borderId="1" xfId="3" applyFont="1" applyFill="1" applyBorder="1" applyAlignment="1">
      <alignment horizontal="right" vertical="top" wrapText="1"/>
    </xf>
    <xf numFmtId="10" fontId="14" fillId="4" borderId="1" xfId="2" applyNumberFormat="1" applyFont="1" applyFill="1" applyBorder="1" applyAlignment="1">
      <alignment horizontal="center" vertical="top" wrapText="1"/>
    </xf>
    <xf numFmtId="4" fontId="14" fillId="6" borderId="1" xfId="3" applyNumberFormat="1" applyFont="1" applyFill="1" applyBorder="1" applyAlignment="1">
      <alignment vertical="top" wrapText="1"/>
    </xf>
    <xf numFmtId="164" fontId="14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4" fillId="6" borderId="1" xfId="1" applyFont="1" applyFill="1" applyBorder="1" applyAlignment="1">
      <alignment horizontal="right" vertical="top" wrapText="1"/>
    </xf>
    <xf numFmtId="0" fontId="14" fillId="14" borderId="1" xfId="0" applyFont="1" applyFill="1" applyBorder="1" applyAlignment="1">
      <alignment horizontal="right" vertical="top" wrapText="1"/>
    </xf>
    <xf numFmtId="0" fontId="26" fillId="14" borderId="1" xfId="0" applyFont="1" applyFill="1" applyBorder="1" applyAlignment="1">
      <alignment horizontal="right" vertical="top" wrapText="1"/>
    </xf>
    <xf numFmtId="0" fontId="9" fillId="14" borderId="1" xfId="0" applyFont="1" applyFill="1" applyBorder="1" applyAlignment="1">
      <alignment horizontal="center" vertical="top" wrapText="1"/>
    </xf>
    <xf numFmtId="164" fontId="26" fillId="14" borderId="1" xfId="1" applyFont="1" applyFill="1" applyBorder="1" applyAlignment="1">
      <alignment horizontal="right" vertical="top" wrapText="1"/>
    </xf>
    <xf numFmtId="164" fontId="31" fillId="14" borderId="1" xfId="1" applyFont="1" applyFill="1" applyBorder="1" applyAlignment="1">
      <alignment horizontal="right" vertical="top" wrapText="1"/>
    </xf>
    <xf numFmtId="4" fontId="31" fillId="14" borderId="1" xfId="0" applyNumberFormat="1" applyFont="1" applyFill="1" applyBorder="1" applyAlignment="1">
      <alignment horizontal="right"/>
    </xf>
    <xf numFmtId="9" fontId="31" fillId="14" borderId="1" xfId="2" applyFont="1" applyFill="1" applyBorder="1" applyAlignment="1">
      <alignment horizontal="center"/>
    </xf>
    <xf numFmtId="4" fontId="31" fillId="14" borderId="1" xfId="0" applyNumberFormat="1" applyFont="1" applyFill="1" applyBorder="1" applyAlignment="1">
      <alignment horizontal="center"/>
    </xf>
    <xf numFmtId="10" fontId="31" fillId="14" borderId="1" xfId="2" applyNumberFormat="1" applyFont="1" applyFill="1" applyBorder="1" applyAlignment="1">
      <alignment horizontal="center" vertical="top" wrapText="1"/>
    </xf>
    <xf numFmtId="167" fontId="31" fillId="14" borderId="1" xfId="2" applyNumberFormat="1" applyFont="1" applyFill="1" applyBorder="1" applyAlignment="1">
      <alignment horizontal="center" vertical="top" wrapText="1"/>
    </xf>
    <xf numFmtId="167" fontId="14" fillId="14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6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6" fillId="6" borderId="0" xfId="0" applyFont="1" applyFill="1" applyAlignment="1">
      <alignment wrapText="1"/>
    </xf>
    <xf numFmtId="0" fontId="43" fillId="0" borderId="6" xfId="0" applyFont="1" applyBorder="1" applyAlignment="1">
      <alignment horizontal="right"/>
    </xf>
    <xf numFmtId="16" fontId="44" fillId="6" borderId="6" xfId="0" applyNumberFormat="1" applyFont="1" applyFill="1" applyBorder="1"/>
    <xf numFmtId="0" fontId="44" fillId="0" borderId="6" xfId="0" applyFont="1" applyBorder="1" applyAlignment="1">
      <alignment horizontal="right"/>
    </xf>
    <xf numFmtId="4" fontId="42" fillId="6" borderId="6" xfId="0" applyNumberFormat="1" applyFont="1" applyFill="1" applyBorder="1" applyAlignment="1">
      <alignment horizontal="right"/>
    </xf>
    <xf numFmtId="4" fontId="42" fillId="6" borderId="6" xfId="0" applyNumberFormat="1" applyFont="1" applyFill="1" applyBorder="1"/>
    <xf numFmtId="164" fontId="42" fillId="6" borderId="6" xfId="1" applyFont="1" applyFill="1" applyBorder="1" applyAlignment="1">
      <alignment horizontal="right" vertical="top" wrapText="1"/>
    </xf>
    <xf numFmtId="4" fontId="6" fillId="6" borderId="6" xfId="0" applyNumberFormat="1" applyFont="1" applyFill="1" applyBorder="1"/>
    <xf numFmtId="0" fontId="28" fillId="15" borderId="6" xfId="0" applyFont="1" applyFill="1" applyBorder="1" applyAlignment="1">
      <alignment horizontal="right"/>
    </xf>
    <xf numFmtId="43" fontId="28" fillId="15" borderId="6" xfId="0" applyNumberFormat="1" applyFont="1" applyFill="1" applyBorder="1"/>
    <xf numFmtId="0" fontId="6" fillId="0" borderId="0" xfId="0" applyFont="1"/>
    <xf numFmtId="164" fontId="6" fillId="0" borderId="0" xfId="1" applyFont="1"/>
    <xf numFmtId="0" fontId="43" fillId="16" borderId="6" xfId="0" applyFont="1" applyFill="1" applyBorder="1" applyAlignment="1">
      <alignment horizontal="right"/>
    </xf>
    <xf numFmtId="43" fontId="43" fillId="16" borderId="6" xfId="0" quotePrefix="1" applyNumberFormat="1" applyFont="1" applyFill="1" applyBorder="1" applyAlignment="1">
      <alignment horizontal="center"/>
    </xf>
    <xf numFmtId="43" fontId="43" fillId="16" borderId="6" xfId="0" applyNumberFormat="1" applyFont="1" applyFill="1" applyBorder="1"/>
    <xf numFmtId="164" fontId="43" fillId="16" borderId="6" xfId="1" applyFont="1" applyFill="1" applyBorder="1"/>
    <xf numFmtId="0" fontId="41" fillId="0" borderId="6" xfId="0" applyFont="1" applyBorder="1" applyAlignment="1">
      <alignment horizontal="right"/>
    </xf>
    <xf numFmtId="164" fontId="42" fillId="0" borderId="6" xfId="1" applyFont="1" applyBorder="1"/>
    <xf numFmtId="164" fontId="38" fillId="0" borderId="0" xfId="1" applyFont="1"/>
    <xf numFmtId="43" fontId="38" fillId="0" borderId="0" xfId="0" applyNumberFormat="1" applyFont="1"/>
    <xf numFmtId="0" fontId="13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64" fontId="13" fillId="6" borderId="1" xfId="3" applyFont="1" applyFill="1" applyBorder="1"/>
    <xf numFmtId="164" fontId="13" fillId="6" borderId="1" xfId="3" applyFont="1" applyFill="1" applyBorder="1" applyAlignment="1">
      <alignment horizontal="right"/>
    </xf>
    <xf numFmtId="164" fontId="13" fillId="6" borderId="1" xfId="1" applyFont="1" applyFill="1" applyBorder="1"/>
    <xf numFmtId="164" fontId="14" fillId="6" borderId="1" xfId="1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/>
    </xf>
    <xf numFmtId="4" fontId="14" fillId="6" borderId="7" xfId="7" applyNumberFormat="1" applyFont="1" applyFill="1" applyBorder="1" applyAlignment="1">
      <alignment horizontal="right" vertical="top" wrapText="1"/>
    </xf>
    <xf numFmtId="0" fontId="0" fillId="0" borderId="8" xfId="0" applyBorder="1"/>
    <xf numFmtId="0" fontId="0" fillId="0" borderId="0" xfId="0" applyBorder="1"/>
    <xf numFmtId="4" fontId="13" fillId="6" borderId="1" xfId="0" applyNumberFormat="1" applyFont="1" applyFill="1" applyBorder="1" applyAlignment="1">
      <alignment horizontal="right" wrapText="1"/>
    </xf>
    <xf numFmtId="0" fontId="11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3" fillId="6" borderId="1" xfId="1" applyFont="1" applyFill="1" applyBorder="1" applyAlignment="1">
      <alignment horizontal="center"/>
    </xf>
    <xf numFmtId="4" fontId="14" fillId="6" borderId="1" xfId="3" applyNumberFormat="1" applyFont="1" applyFill="1" applyBorder="1"/>
    <xf numFmtId="4" fontId="13" fillId="6" borderId="1" xfId="2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8" borderId="1" xfId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horizontal="right" vertical="top" wrapText="1"/>
    </xf>
    <xf numFmtId="10" fontId="13" fillId="6" borderId="1" xfId="2" applyNumberFormat="1" applyFont="1" applyFill="1" applyBorder="1" applyAlignment="1">
      <alignment horizontal="center"/>
    </xf>
    <xf numFmtId="4" fontId="13" fillId="6" borderId="1" xfId="0" applyNumberFormat="1" applyFont="1" applyFill="1" applyBorder="1"/>
    <xf numFmtId="0" fontId="13" fillId="6" borderId="0" xfId="0" applyFont="1" applyFill="1" applyAlignment="1">
      <alignment horizontal="center"/>
    </xf>
    <xf numFmtId="164" fontId="13" fillId="6" borderId="1" xfId="3" applyFont="1" applyFill="1" applyBorder="1" applyAlignment="1">
      <alignment horizontal="right" wrapText="1"/>
    </xf>
    <xf numFmtId="2" fontId="11" fillId="6" borderId="1" xfId="2" applyNumberFormat="1" applyFont="1" applyFill="1" applyBorder="1" applyAlignment="1">
      <alignment horizontal="center"/>
    </xf>
    <xf numFmtId="4" fontId="14" fillId="8" borderId="1" xfId="1" applyNumberFormat="1" applyFont="1" applyFill="1" applyBorder="1" applyAlignment="1"/>
    <xf numFmtId="0" fontId="0" fillId="0" borderId="7" xfId="0" applyBorder="1"/>
    <xf numFmtId="4" fontId="14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" fontId="13" fillId="6" borderId="1" xfId="0" applyNumberFormat="1" applyFont="1" applyFill="1" applyBorder="1" applyAlignment="1">
      <alignment wrapText="1"/>
    </xf>
    <xf numFmtId="0" fontId="54" fillId="0" borderId="0" xfId="0" applyFont="1"/>
    <xf numFmtId="16" fontId="55" fillId="6" borderId="0" xfId="0" applyNumberFormat="1" applyFont="1" applyFill="1"/>
    <xf numFmtId="164" fontId="56" fillId="0" borderId="0" xfId="1" applyFont="1"/>
    <xf numFmtId="43" fontId="56" fillId="0" borderId="0" xfId="0" applyNumberFormat="1" applyFont="1"/>
    <xf numFmtId="4" fontId="56" fillId="0" borderId="0" xfId="0" applyNumberFormat="1" applyFont="1"/>
    <xf numFmtId="0" fontId="57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8" fillId="6" borderId="0" xfId="0" applyFont="1" applyFill="1" applyAlignment="1">
      <alignment horizontal="right"/>
    </xf>
    <xf numFmtId="16" fontId="58" fillId="6" borderId="0" xfId="0" applyNumberFormat="1" applyFont="1" applyFill="1" applyAlignment="1">
      <alignment horizontal="center" wrapText="1"/>
    </xf>
    <xf numFmtId="0" fontId="59" fillId="6" borderId="0" xfId="0" applyFont="1" applyFill="1"/>
    <xf numFmtId="0" fontId="58" fillId="6" borderId="0" xfId="0" applyFont="1" applyFill="1" applyAlignment="1">
      <alignment horizontal="right" wrapText="1"/>
    </xf>
    <xf numFmtId="4" fontId="60" fillId="6" borderId="0" xfId="0" applyNumberFormat="1" applyFont="1" applyFill="1"/>
    <xf numFmtId="4" fontId="60" fillId="6" borderId="0" xfId="0" applyNumberFormat="1" applyFont="1" applyFill="1" applyAlignment="1">
      <alignment horizontal="right"/>
    </xf>
    <xf numFmtId="164" fontId="60" fillId="6" borderId="0" xfId="1" applyFont="1" applyFill="1" applyBorder="1" applyAlignment="1">
      <alignment horizontal="right" vertical="top" wrapText="1"/>
    </xf>
    <xf numFmtId="0" fontId="61" fillId="6" borderId="0" xfId="0" applyFont="1" applyFill="1" applyAlignment="1">
      <alignment horizontal="right" wrapText="1"/>
    </xf>
    <xf numFmtId="164" fontId="23" fillId="6" borderId="0" xfId="1" applyFont="1" applyFill="1" applyBorder="1"/>
    <xf numFmtId="4" fontId="23" fillId="6" borderId="0" xfId="0" applyNumberFormat="1" applyFont="1" applyFill="1"/>
    <xf numFmtId="0" fontId="61" fillId="6" borderId="0" xfId="0" applyFont="1" applyFill="1" applyAlignment="1">
      <alignment horizontal="right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4" fontId="11" fillId="6" borderId="1" xfId="0" applyNumberFormat="1" applyFont="1" applyFill="1" applyBorder="1" applyAlignment="1">
      <alignment wrapText="1"/>
    </xf>
    <xf numFmtId="49" fontId="10" fillId="6" borderId="5" xfId="0" applyNumberFormat="1" applyFont="1" applyFill="1" applyBorder="1" applyAlignment="1">
      <alignment wrapText="1"/>
    </xf>
    <xf numFmtId="49" fontId="10" fillId="6" borderId="5" xfId="0" applyNumberFormat="1" applyFont="1" applyFill="1" applyBorder="1" applyAlignment="1">
      <alignment vertical="center" wrapText="1"/>
    </xf>
    <xf numFmtId="4" fontId="10" fillId="6" borderId="5" xfId="0" applyNumberFormat="1" applyFont="1" applyFill="1" applyBorder="1" applyAlignment="1">
      <alignment wrapText="1"/>
    </xf>
    <xf numFmtId="49" fontId="10" fillId="6" borderId="5" xfId="0" applyNumberFormat="1" applyFont="1" applyFill="1" applyBorder="1"/>
    <xf numFmtId="0" fontId="10" fillId="6" borderId="5" xfId="0" applyFont="1" applyFill="1" applyBorder="1" applyAlignment="1">
      <alignment wrapText="1"/>
    </xf>
    <xf numFmtId="0" fontId="13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4" fontId="13" fillId="6" borderId="1" xfId="4" applyNumberFormat="1" applyFont="1" applyFill="1" applyBorder="1" applyAlignment="1">
      <alignment wrapText="1"/>
    </xf>
    <xf numFmtId="164" fontId="13" fillId="6" borderId="1" xfId="1" applyFont="1" applyFill="1" applyBorder="1" applyAlignment="1">
      <alignment horizontal="right"/>
    </xf>
    <xf numFmtId="0" fontId="38" fillId="6" borderId="0" xfId="0" applyFont="1" applyFill="1"/>
    <xf numFmtId="164" fontId="42" fillId="6" borderId="0" xfId="1" applyFont="1" applyFill="1" applyBorder="1" applyAlignment="1">
      <alignment horizontal="right" vertical="top" wrapText="1"/>
    </xf>
    <xf numFmtId="49" fontId="13" fillId="6" borderId="1" xfId="0" applyNumberFormat="1" applyFont="1" applyFill="1" applyBorder="1" applyAlignment="1">
      <alignment wrapText="1"/>
    </xf>
    <xf numFmtId="164" fontId="10" fillId="6" borderId="5" xfId="111" applyFont="1" applyFill="1" applyBorder="1"/>
    <xf numFmtId="4" fontId="14" fillId="41" borderId="1" xfId="1" applyNumberFormat="1" applyFont="1" applyFill="1" applyBorder="1" applyAlignment="1">
      <alignment horizontal="center" vertical="top" wrapText="1"/>
    </xf>
    <xf numFmtId="164" fontId="9" fillId="42" borderId="1" xfId="1" applyFont="1" applyFill="1" applyBorder="1" applyAlignment="1">
      <alignment horizontal="right" vertical="top" wrapText="1"/>
    </xf>
    <xf numFmtId="10" fontId="11" fillId="42" borderId="1" xfId="2" applyNumberFormat="1" applyFont="1" applyFill="1" applyBorder="1" applyAlignment="1">
      <alignment horizontal="center" vertical="top" wrapText="1"/>
    </xf>
    <xf numFmtId="164" fontId="9" fillId="41" borderId="1" xfId="1" applyFont="1" applyFill="1" applyBorder="1" applyAlignment="1">
      <alignment horizontal="right" vertical="top" wrapText="1"/>
    </xf>
    <xf numFmtId="4" fontId="14" fillId="6" borderId="1" xfId="1" applyNumberFormat="1" applyFont="1" applyFill="1" applyBorder="1" applyAlignment="1">
      <alignment horizontal="center" vertical="top" wrapText="1"/>
    </xf>
    <xf numFmtId="164" fontId="30" fillId="6" borderId="1" xfId="1" applyFont="1" applyFill="1" applyBorder="1" applyAlignment="1">
      <alignment horizontal="right" vertical="top" wrapText="1"/>
    </xf>
    <xf numFmtId="0" fontId="13" fillId="6" borderId="1" xfId="0" applyFont="1" applyFill="1" applyBorder="1" applyAlignment="1">
      <alignment horizontal="right"/>
    </xf>
    <xf numFmtId="0" fontId="0" fillId="6" borderId="0" xfId="0" applyFill="1"/>
    <xf numFmtId="4" fontId="13" fillId="6" borderId="0" xfId="293" applyNumberFormat="1" applyFont="1" applyFill="1" applyBorder="1" applyAlignment="1">
      <alignment horizontal="right" vertical="top" wrapText="1"/>
    </xf>
    <xf numFmtId="164" fontId="10" fillId="6" borderId="5" xfId="293" applyFont="1" applyFill="1" applyBorder="1"/>
    <xf numFmtId="164" fontId="10" fillId="6" borderId="5" xfId="293" applyFont="1" applyFill="1" applyBorder="1"/>
    <xf numFmtId="164" fontId="14" fillId="6" borderId="1" xfId="1" applyFont="1" applyFill="1" applyBorder="1" applyAlignment="1">
      <alignment horizontal="center" vertical="top" wrapText="1"/>
    </xf>
    <xf numFmtId="164" fontId="10" fillId="6" borderId="5" xfId="293" applyFont="1" applyFill="1" applyBorder="1"/>
    <xf numFmtId="164" fontId="10" fillId="6" borderId="5" xfId="293" applyFont="1" applyFill="1" applyBorder="1"/>
    <xf numFmtId="164" fontId="10" fillId="6" borderId="5" xfId="293" applyFont="1" applyFill="1" applyBorder="1"/>
    <xf numFmtId="0" fontId="28" fillId="7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wrapText="1"/>
    </xf>
    <xf numFmtId="0" fontId="26" fillId="13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31" fillId="6" borderId="0" xfId="0" applyFont="1" applyFill="1" applyAlignment="1">
      <alignment horizontal="center" wrapText="1"/>
    </xf>
  </cellXfs>
  <cellStyles count="579">
    <cellStyle name="20% - Accent1 2" xfId="112"/>
    <cellStyle name="20% - Accent1 2 2" xfId="113"/>
    <cellStyle name="20% - Accent1 2 3" xfId="114"/>
    <cellStyle name="20% - Accent1 3" xfId="115"/>
    <cellStyle name="20% - Accent1 3 2" xfId="116"/>
    <cellStyle name="20% - Accent1 3 3" xfId="117"/>
    <cellStyle name="20% - Accent1 4" xfId="118"/>
    <cellStyle name="20% - Accent1 4 2" xfId="119"/>
    <cellStyle name="20% - Accent1 5" xfId="120"/>
    <cellStyle name="20% - Accent1 6" xfId="121"/>
    <cellStyle name="20% - Accent2 2" xfId="122"/>
    <cellStyle name="20% - Accent2 2 2" xfId="123"/>
    <cellStyle name="20% - Accent2 2 3" xfId="124"/>
    <cellStyle name="20% - Accent2 3" xfId="125"/>
    <cellStyle name="20% - Accent2 3 2" xfId="126"/>
    <cellStyle name="20% - Accent2 3 3" xfId="127"/>
    <cellStyle name="20% - Accent2 4" xfId="128"/>
    <cellStyle name="20% - Accent2 4 2" xfId="129"/>
    <cellStyle name="20% - Accent2 5" xfId="130"/>
    <cellStyle name="20% - Accent2 6" xfId="131"/>
    <cellStyle name="20% - Accent3 2" xfId="132"/>
    <cellStyle name="20% - Accent3 2 2" xfId="133"/>
    <cellStyle name="20% - Accent3 2 3" xfId="134"/>
    <cellStyle name="20% - Accent3 3" xfId="135"/>
    <cellStyle name="20% - Accent3 3 2" xfId="136"/>
    <cellStyle name="20% - Accent3 3 3" xfId="137"/>
    <cellStyle name="20% - Accent3 4" xfId="138"/>
    <cellStyle name="20% - Accent3 4 2" xfId="139"/>
    <cellStyle name="20% - Accent3 5" xfId="140"/>
    <cellStyle name="20% - Accent3 6" xfId="141"/>
    <cellStyle name="20% - Accent4 2" xfId="142"/>
    <cellStyle name="20% - Accent4 2 2" xfId="143"/>
    <cellStyle name="20% - Accent4 2 3" xfId="144"/>
    <cellStyle name="20% - Accent4 3" xfId="145"/>
    <cellStyle name="20% - Accent4 3 2" xfId="146"/>
    <cellStyle name="20% - Accent4 3 3" xfId="147"/>
    <cellStyle name="20% - Accent4 4" xfId="148"/>
    <cellStyle name="20% - Accent4 4 2" xfId="149"/>
    <cellStyle name="20% - Accent4 5" xfId="150"/>
    <cellStyle name="20% - Accent4 6" xfId="151"/>
    <cellStyle name="20% - Accent5 2" xfId="152"/>
    <cellStyle name="20% - Accent5 2 2" xfId="153"/>
    <cellStyle name="20% - Accent5 2 3" xfId="154"/>
    <cellStyle name="20% - Accent5 3" xfId="155"/>
    <cellStyle name="20% - Accent5 3 2" xfId="156"/>
    <cellStyle name="20% - Accent5 3 3" xfId="157"/>
    <cellStyle name="20% - Accent5 4" xfId="158"/>
    <cellStyle name="20% - Accent5 4 2" xfId="159"/>
    <cellStyle name="20% - Accent5 5" xfId="160"/>
    <cellStyle name="20% - Accent5 6" xfId="161"/>
    <cellStyle name="20% - Accent6 2" xfId="162"/>
    <cellStyle name="20% - Accent6 2 2" xfId="163"/>
    <cellStyle name="20% - Accent6 2 3" xfId="164"/>
    <cellStyle name="20% - Accent6 3" xfId="165"/>
    <cellStyle name="20% - Accent6 3 2" xfId="166"/>
    <cellStyle name="20% - Accent6 3 3" xfId="167"/>
    <cellStyle name="20% - Accent6 4" xfId="168"/>
    <cellStyle name="20% - Accent6 4 2" xfId="169"/>
    <cellStyle name="20% - Accent6 5" xfId="170"/>
    <cellStyle name="20% - Accent6 6" xfId="171"/>
    <cellStyle name="40% - Accent1 2" xfId="172"/>
    <cellStyle name="40% - Accent1 2 2" xfId="173"/>
    <cellStyle name="40% - Accent1 2 3" xfId="174"/>
    <cellStyle name="40% - Accent1 3" xfId="175"/>
    <cellStyle name="40% - Accent1 3 2" xfId="176"/>
    <cellStyle name="40% - Accent1 3 3" xfId="177"/>
    <cellStyle name="40% - Accent1 4" xfId="178"/>
    <cellStyle name="40% - Accent1 4 2" xfId="179"/>
    <cellStyle name="40% - Accent1 5" xfId="180"/>
    <cellStyle name="40% - Accent1 6" xfId="181"/>
    <cellStyle name="40% - Accent2 2" xfId="182"/>
    <cellStyle name="40% - Accent2 2 2" xfId="183"/>
    <cellStyle name="40% - Accent2 2 3" xfId="184"/>
    <cellStyle name="40% - Accent2 3" xfId="185"/>
    <cellStyle name="40% - Accent2 3 2" xfId="186"/>
    <cellStyle name="40% - Accent2 3 3" xfId="187"/>
    <cellStyle name="40% - Accent2 4" xfId="188"/>
    <cellStyle name="40% - Accent2 4 2" xfId="189"/>
    <cellStyle name="40% - Accent2 5" xfId="190"/>
    <cellStyle name="40% - Accent2 6" xfId="191"/>
    <cellStyle name="40% - Accent3 2" xfId="192"/>
    <cellStyle name="40% - Accent3 2 2" xfId="193"/>
    <cellStyle name="40% - Accent3 2 3" xfId="194"/>
    <cellStyle name="40% - Accent3 3" xfId="195"/>
    <cellStyle name="40% - Accent3 3 2" xfId="196"/>
    <cellStyle name="40% - Accent3 3 3" xfId="197"/>
    <cellStyle name="40% - Accent3 4" xfId="198"/>
    <cellStyle name="40% - Accent3 4 2" xfId="199"/>
    <cellStyle name="40% - Accent3 5" xfId="200"/>
    <cellStyle name="40% - Accent3 6" xfId="201"/>
    <cellStyle name="40% - Accent4 2" xfId="202"/>
    <cellStyle name="40% - Accent4 2 2" xfId="203"/>
    <cellStyle name="40% - Accent4 2 3" xfId="204"/>
    <cellStyle name="40% - Accent4 3" xfId="205"/>
    <cellStyle name="40% - Accent4 3 2" xfId="206"/>
    <cellStyle name="40% - Accent4 3 3" xfId="207"/>
    <cellStyle name="40% - Accent4 4" xfId="208"/>
    <cellStyle name="40% - Accent4 4 2" xfId="209"/>
    <cellStyle name="40% - Accent4 5" xfId="210"/>
    <cellStyle name="40% - Accent4 6" xfId="211"/>
    <cellStyle name="40% - Accent5 2" xfId="212"/>
    <cellStyle name="40% - Accent5 2 2" xfId="213"/>
    <cellStyle name="40% - Accent5 2 3" xfId="214"/>
    <cellStyle name="40% - Accent5 3" xfId="215"/>
    <cellStyle name="40% - Accent5 3 2" xfId="216"/>
    <cellStyle name="40% - Accent5 3 3" xfId="217"/>
    <cellStyle name="40% - Accent5 4" xfId="218"/>
    <cellStyle name="40% - Accent5 4 2" xfId="219"/>
    <cellStyle name="40% - Accent5 5" xfId="220"/>
    <cellStyle name="40% - Accent5 6" xfId="221"/>
    <cellStyle name="40% - Accent6 2" xfId="222"/>
    <cellStyle name="40% - Accent6 2 2" xfId="223"/>
    <cellStyle name="40% - Accent6 2 3" xfId="224"/>
    <cellStyle name="40% - Accent6 3" xfId="225"/>
    <cellStyle name="40% - Accent6 3 2" xfId="226"/>
    <cellStyle name="40% - Accent6 3 3" xfId="227"/>
    <cellStyle name="40% - Accent6 4" xfId="228"/>
    <cellStyle name="40% - Accent6 4 2" xfId="229"/>
    <cellStyle name="40% - Accent6 5" xfId="230"/>
    <cellStyle name="40% - Accent6 6" xfId="231"/>
    <cellStyle name="60% - Accent1 2" xfId="9"/>
    <cellStyle name="60% - Accent1 2 2" xfId="233"/>
    <cellStyle name="60% - Accent1 2 3" xfId="234"/>
    <cellStyle name="60% - Accent1 2 4" xfId="232"/>
    <cellStyle name="60% - Accent1 3" xfId="235"/>
    <cellStyle name="60% - Accent1 3 2" xfId="236"/>
    <cellStyle name="60% - Accent1 3 3" xfId="237"/>
    <cellStyle name="60% - Accent1 4" xfId="238"/>
    <cellStyle name="60% - Accent1 4 2" xfId="239"/>
    <cellStyle name="60% - Accent1 5" xfId="240"/>
    <cellStyle name="60% - Accent1 6" xfId="241"/>
    <cellStyle name="60% - Accent2 2" xfId="10"/>
    <cellStyle name="60% - Accent2 2 2" xfId="243"/>
    <cellStyle name="60% - Accent2 2 3" xfId="244"/>
    <cellStyle name="60% - Accent2 2 4" xfId="242"/>
    <cellStyle name="60% - Accent2 3" xfId="245"/>
    <cellStyle name="60% - Accent2 3 2" xfId="246"/>
    <cellStyle name="60% - Accent2 3 3" xfId="247"/>
    <cellStyle name="60% - Accent2 4" xfId="248"/>
    <cellStyle name="60% - Accent2 4 2" xfId="249"/>
    <cellStyle name="60% - Accent2 5" xfId="250"/>
    <cellStyle name="60% - Accent2 6" xfId="251"/>
    <cellStyle name="60% - Accent3 2" xfId="11"/>
    <cellStyle name="60% - Accent3 2 2" xfId="253"/>
    <cellStyle name="60% - Accent3 2 3" xfId="254"/>
    <cellStyle name="60% - Accent3 2 4" xfId="252"/>
    <cellStyle name="60% - Accent3 3" xfId="255"/>
    <cellStyle name="60% - Accent3 3 2" xfId="256"/>
    <cellStyle name="60% - Accent3 3 3" xfId="257"/>
    <cellStyle name="60% - Accent3 4" xfId="258"/>
    <cellStyle name="60% - Accent3 4 2" xfId="259"/>
    <cellStyle name="60% - Accent3 5" xfId="260"/>
    <cellStyle name="60% - Accent3 6" xfId="261"/>
    <cellStyle name="60% - Accent4 2" xfId="12"/>
    <cellStyle name="60% - Accent4 2 2" xfId="263"/>
    <cellStyle name="60% - Accent4 2 3" xfId="264"/>
    <cellStyle name="60% - Accent4 2 4" xfId="262"/>
    <cellStyle name="60% - Accent4 3" xfId="265"/>
    <cellStyle name="60% - Accent4 3 2" xfId="266"/>
    <cellStyle name="60% - Accent4 3 3" xfId="267"/>
    <cellStyle name="60% - Accent4 4" xfId="268"/>
    <cellStyle name="60% - Accent4 4 2" xfId="269"/>
    <cellStyle name="60% - Accent4 5" xfId="270"/>
    <cellStyle name="60% - Accent4 6" xfId="271"/>
    <cellStyle name="60% - Accent5 2" xfId="13"/>
    <cellStyle name="60% - Accent5 2 2" xfId="273"/>
    <cellStyle name="60% - Accent5 2 3" xfId="274"/>
    <cellStyle name="60% - Accent5 2 4" xfId="272"/>
    <cellStyle name="60% - Accent5 3" xfId="275"/>
    <cellStyle name="60% - Accent5 3 2" xfId="276"/>
    <cellStyle name="60% - Accent5 3 3" xfId="277"/>
    <cellStyle name="60% - Accent5 4" xfId="278"/>
    <cellStyle name="60% - Accent5 4 2" xfId="279"/>
    <cellStyle name="60% - Accent5 5" xfId="280"/>
    <cellStyle name="60% - Accent5 6" xfId="281"/>
    <cellStyle name="60% - Accent6 2" xfId="14"/>
    <cellStyle name="60% - Accent6 2 2" xfId="283"/>
    <cellStyle name="60% - Accent6 2 3" xfId="284"/>
    <cellStyle name="60% - Accent6 2 4" xfId="282"/>
    <cellStyle name="60% - Accent6 3" xfId="285"/>
    <cellStyle name="60% - Accent6 3 2" xfId="286"/>
    <cellStyle name="60% - Accent6 3 3" xfId="287"/>
    <cellStyle name="60% - Accent6 4" xfId="288"/>
    <cellStyle name="60% - Accent6 4 2" xfId="289"/>
    <cellStyle name="60% - Accent6 5" xfId="290"/>
    <cellStyle name="60% - Accent6 6" xfId="291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0 13 4" xfId="293"/>
    <cellStyle name="Comma 10 2" xfId="292"/>
    <cellStyle name="Comma 11" xfId="18"/>
    <cellStyle name="Comma 11 2" xfId="19"/>
    <cellStyle name="Comma 11 3" xfId="294"/>
    <cellStyle name="Comma 12" xfId="20"/>
    <cellStyle name="Comma 12 2" xfId="296"/>
    <cellStyle name="Comma 12 3" xfId="297"/>
    <cellStyle name="Comma 12 4" xfId="295"/>
    <cellStyle name="Comma 13" xfId="21"/>
    <cellStyle name="Comma 13 2" xfId="299"/>
    <cellStyle name="Comma 13 3" xfId="300"/>
    <cellStyle name="Comma 13 4" xfId="298"/>
    <cellStyle name="Comma 14" xfId="22"/>
    <cellStyle name="Comma 14 2" xfId="301"/>
    <cellStyle name="Comma 15" xfId="23"/>
    <cellStyle name="Comma 15 2" xfId="24"/>
    <cellStyle name="Comma 15 2 2" xfId="303"/>
    <cellStyle name="Comma 15 3" xfId="304"/>
    <cellStyle name="Comma 15 4" xfId="302"/>
    <cellStyle name="Comma 16" xfId="108"/>
    <cellStyle name="Comma 16 2" xfId="306"/>
    <cellStyle name="Comma 16 3" xfId="307"/>
    <cellStyle name="Comma 16 4" xfId="305"/>
    <cellStyle name="Comma 17" xfId="308"/>
    <cellStyle name="Comma 18" xfId="309"/>
    <cellStyle name="Comma 19" xfId="111"/>
    <cellStyle name="Comma 2" xfId="8"/>
    <cellStyle name="Comma 2 10" xfId="311"/>
    <cellStyle name="Comma 2 10 2" xfId="312"/>
    <cellStyle name="Comma 2 11" xfId="313"/>
    <cellStyle name="Comma 2 11 2" xfId="314"/>
    <cellStyle name="Comma 2 12" xfId="315"/>
    <cellStyle name="Comma 2 13" xfId="316"/>
    <cellStyle name="Comma 2 14" xfId="310"/>
    <cellStyle name="Comma 2 2" xfId="25"/>
    <cellStyle name="Comma 2 2 2" xfId="26"/>
    <cellStyle name="Comma 2 2 2 2" xfId="27"/>
    <cellStyle name="Comma 2 2 2 2 2" xfId="320"/>
    <cellStyle name="Comma 2 2 2 2 3" xfId="321"/>
    <cellStyle name="Comma 2 2 2 2 4" xfId="319"/>
    <cellStyle name="Comma 2 2 2 3" xfId="322"/>
    <cellStyle name="Comma 2 2 2 4" xfId="318"/>
    <cellStyle name="Comma 2 2 3" xfId="28"/>
    <cellStyle name="Comma 2 2 4" xfId="317"/>
    <cellStyle name="Comma 2 3" xfId="29"/>
    <cellStyle name="Comma 2 3 2" xfId="30"/>
    <cellStyle name="Comma 2 3 2 2" xfId="324"/>
    <cellStyle name="Comma 2 3 3" xfId="323"/>
    <cellStyle name="Comma 2 4" xfId="31"/>
    <cellStyle name="Comma 2 4 2" xfId="326"/>
    <cellStyle name="Comma 2 4 3" xfId="325"/>
    <cellStyle name="Comma 2 5" xfId="5"/>
    <cellStyle name="Comma 2 5 2" xfId="328"/>
    <cellStyle name="Comma 2 5 3" xfId="327"/>
    <cellStyle name="Comma 2 6" xfId="104"/>
    <cellStyle name="Comma 2 6 2" xfId="330"/>
    <cellStyle name="Comma 2 6 3" xfId="329"/>
    <cellStyle name="Comma 2 7" xfId="331"/>
    <cellStyle name="Comma 2 7 2" xfId="332"/>
    <cellStyle name="Comma 2 8" xfId="333"/>
    <cellStyle name="Comma 2 8 2" xfId="334"/>
    <cellStyle name="Comma 2 9" xfId="335"/>
    <cellStyle name="Comma 2 9 2" xfId="336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2 4" xfId="339"/>
    <cellStyle name="Comma 3 2 3" xfId="38"/>
    <cellStyle name="Comma 3 2 3 2" xfId="39"/>
    <cellStyle name="Comma 3 2 4" xfId="40"/>
    <cellStyle name="Comma 3 2 5" xfId="338"/>
    <cellStyle name="Comma 3 3" xfId="340"/>
    <cellStyle name="Comma 3 4" xfId="341"/>
    <cellStyle name="Comma 3 4 3" xfId="342"/>
    <cellStyle name="Comma 3 4 4" xfId="343"/>
    <cellStyle name="Comma 3 5" xfId="337"/>
    <cellStyle name="Comma 4" xfId="41"/>
    <cellStyle name="Comma 4 2" xfId="345"/>
    <cellStyle name="Comma 4 3" xfId="346"/>
    <cellStyle name="Comma 4 4" xfId="344"/>
    <cellStyle name="Comma 5" xfId="42"/>
    <cellStyle name="Comma 5 2" xfId="347"/>
    <cellStyle name="Comma 6" xfId="43"/>
    <cellStyle name="Comma 6 2" xfId="348"/>
    <cellStyle name="Comma 7" xfId="44"/>
    <cellStyle name="Comma 7 2" xfId="45"/>
    <cellStyle name="Comma 7 2 2" xfId="46"/>
    <cellStyle name="Comma 7 3" xfId="47"/>
    <cellStyle name="Comma 7 4" xfId="349"/>
    <cellStyle name="Comma 8" xfId="48"/>
    <cellStyle name="Comma 8 2" xfId="351"/>
    <cellStyle name="Comma 8 3" xfId="350"/>
    <cellStyle name="Comma 9" xfId="49"/>
    <cellStyle name="Comma 9 2" xfId="50"/>
    <cellStyle name="Comma 9 2 2" xfId="51"/>
    <cellStyle name="Comma 9 3" xfId="52"/>
    <cellStyle name="Comma 9 4" xfId="352"/>
    <cellStyle name="Neutral 2" xfId="53"/>
    <cellStyle name="Neutral 2 2" xfId="353"/>
    <cellStyle name="Normal" xfId="0" builtinId="0"/>
    <cellStyle name="Normal - Style1" xfId="354"/>
    <cellStyle name="Normal 10" xfId="107"/>
    <cellStyle name="Normal 10 2" xfId="356"/>
    <cellStyle name="Normal 10 3" xfId="357"/>
    <cellStyle name="Normal 10 4" xfId="355"/>
    <cellStyle name="Normal 11" xfId="358"/>
    <cellStyle name="Normal 11 2" xfId="359"/>
    <cellStyle name="Normal 11 3" xfId="360"/>
    <cellStyle name="Normal 12" xfId="361"/>
    <cellStyle name="Normal 12 2" xfId="362"/>
    <cellStyle name="Normal 12 2 2" xfId="363"/>
    <cellStyle name="Normal 12 2 3" xfId="364"/>
    <cellStyle name="Normal 12 3" xfId="365"/>
    <cellStyle name="Normal 12 4" xfId="366"/>
    <cellStyle name="Normal 13" xfId="367"/>
    <cellStyle name="Normal 13 2" xfId="368"/>
    <cellStyle name="Normal 13 3" xfId="369"/>
    <cellStyle name="Normal 14" xfId="370"/>
    <cellStyle name="Normal 14 2" xfId="371"/>
    <cellStyle name="Normal 15" xfId="372"/>
    <cellStyle name="Normal 15 2" xfId="373"/>
    <cellStyle name="Normal 15 3" xfId="374"/>
    <cellStyle name="Normal 16" xfId="375"/>
    <cellStyle name="Normal 16 2" xfId="376"/>
    <cellStyle name="Normal 16 3" xfId="377"/>
    <cellStyle name="Normal 17" xfId="378"/>
    <cellStyle name="Normal 17 2" xfId="379"/>
    <cellStyle name="Normal 17 3" xfId="380"/>
    <cellStyle name="Normal 18" xfId="381"/>
    <cellStyle name="Normal 18 2" xfId="382"/>
    <cellStyle name="Normal 18 3" xfId="383"/>
    <cellStyle name="Normal 19" xfId="384"/>
    <cellStyle name="Normal 19 2" xfId="385"/>
    <cellStyle name="Normal 19 3" xfId="386"/>
    <cellStyle name="Normal 2" xfId="54"/>
    <cellStyle name="Normal 2 2" xfId="55"/>
    <cellStyle name="Normal 2 2 2" xfId="56"/>
    <cellStyle name="Normal 2 2 2 2" xfId="57"/>
    <cellStyle name="Normal 2 2 2 3" xfId="388"/>
    <cellStyle name="Normal 2 2 3" xfId="58"/>
    <cellStyle name="Normal 2 2 4" xfId="387"/>
    <cellStyle name="Normal 2 3" xfId="105"/>
    <cellStyle name="Normal 2 3 2" xfId="389"/>
    <cellStyle name="Normal 2 4" xfId="390"/>
    <cellStyle name="Normal 2 5" xfId="391"/>
    <cellStyle name="Normal 2 6" xfId="392"/>
    <cellStyle name="Normal 20" xfId="393"/>
    <cellStyle name="Normal 20 2" xfId="394"/>
    <cellStyle name="Normal 20 3" xfId="395"/>
    <cellStyle name="Normal 21" xfId="396"/>
    <cellStyle name="Normal 21 2" xfId="397"/>
    <cellStyle name="Normal 21 3" xfId="398"/>
    <cellStyle name="Normal 22" xfId="399"/>
    <cellStyle name="Normal 22 2" xfId="400"/>
    <cellStyle name="Normal 22 3" xfId="401"/>
    <cellStyle name="Normal 23" xfId="402"/>
    <cellStyle name="Normal 23 2" xfId="403"/>
    <cellStyle name="Normal 23 3" xfId="404"/>
    <cellStyle name="Normal 24" xfId="405"/>
    <cellStyle name="Normal 24 2" xfId="406"/>
    <cellStyle name="Normal 24 3" xfId="407"/>
    <cellStyle name="Normal 25" xfId="408"/>
    <cellStyle name="Normal 25 2" xfId="409"/>
    <cellStyle name="Normal 25 3" xfId="410"/>
    <cellStyle name="Normal 26" xfId="411"/>
    <cellStyle name="Normal 26 2" xfId="412"/>
    <cellStyle name="Normal 26 3" xfId="413"/>
    <cellStyle name="Normal 27" xfId="414"/>
    <cellStyle name="Normal 27 2" xfId="59"/>
    <cellStyle name="Normal 27 2 2" xfId="416"/>
    <cellStyle name="Normal 27 2 3" xfId="415"/>
    <cellStyle name="Normal 27 3" xfId="417"/>
    <cellStyle name="Normal 28" xfId="418"/>
    <cellStyle name="Normal 28 2" xfId="419"/>
    <cellStyle name="Normal 29" xfId="420"/>
    <cellStyle name="Normal 29 2" xfId="421"/>
    <cellStyle name="Normal 3" xfId="60"/>
    <cellStyle name="Normal 3 2" xfId="61"/>
    <cellStyle name="Normal 3 2 2" xfId="62"/>
    <cellStyle name="Normal 3 2 2 2" xfId="424"/>
    <cellStyle name="Normal 3 2 3" xfId="425"/>
    <cellStyle name="Normal 3 2 4" xfId="423"/>
    <cellStyle name="Normal 3 3" xfId="63"/>
    <cellStyle name="Normal 3 3 2" xfId="426"/>
    <cellStyle name="Normal 3 4" xfId="427"/>
    <cellStyle name="Normal 3 5" xfId="422"/>
    <cellStyle name="Normal 30" xfId="428"/>
    <cellStyle name="Normal 30 2" xfId="429"/>
    <cellStyle name="Normal 31" xfId="430"/>
    <cellStyle name="Normal 31 2" xfId="431"/>
    <cellStyle name="Normal 32" xfId="432"/>
    <cellStyle name="Normal 32 2" xfId="433"/>
    <cellStyle name="Normal 33" xfId="434"/>
    <cellStyle name="Normal 33 2" xfId="435"/>
    <cellStyle name="Normal 34" xfId="436"/>
    <cellStyle name="Normal 34 2" xfId="437"/>
    <cellStyle name="Normal 35" xfId="438"/>
    <cellStyle name="Normal 35 2" xfId="439"/>
    <cellStyle name="Normal 36" xfId="440"/>
    <cellStyle name="Normal 36 2" xfId="441"/>
    <cellStyle name="Normal 37" xfId="442"/>
    <cellStyle name="Normal 37 2" xfId="443"/>
    <cellStyle name="Normal 38" xfId="444"/>
    <cellStyle name="Normal 38 2" xfId="445"/>
    <cellStyle name="Normal 39" xfId="446"/>
    <cellStyle name="Normal 39 2" xfId="447"/>
    <cellStyle name="Normal 4" xfId="64"/>
    <cellStyle name="Normal 4 2" xfId="65"/>
    <cellStyle name="Normal 4 2 2" xfId="66"/>
    <cellStyle name="Normal 4 2 3" xfId="449"/>
    <cellStyle name="Normal 4 3" xfId="67"/>
    <cellStyle name="Normal 4 4" xfId="448"/>
    <cellStyle name="Normal 40" xfId="450"/>
    <cellStyle name="Normal 40 2" xfId="451"/>
    <cellStyle name="Normal 41" xfId="452"/>
    <cellStyle name="Normal 41 2" xfId="453"/>
    <cellStyle name="Normal 42" xfId="454"/>
    <cellStyle name="Normal 42 2" xfId="455"/>
    <cellStyle name="Normal 43" xfId="456"/>
    <cellStyle name="Normal 43 2" xfId="457"/>
    <cellStyle name="Normal 44" xfId="458"/>
    <cellStyle name="Normal 44 2" xfId="459"/>
    <cellStyle name="Normal 45" xfId="460"/>
    <cellStyle name="Normal 45 2" xfId="461"/>
    <cellStyle name="Normal 46" xfId="462"/>
    <cellStyle name="Normal 46 2" xfId="463"/>
    <cellStyle name="Normal 47" xfId="464"/>
    <cellStyle name="Normal 47 2" xfId="465"/>
    <cellStyle name="Normal 48" xfId="466"/>
    <cellStyle name="Normal 48 2" xfId="467"/>
    <cellStyle name="Normal 49" xfId="468"/>
    <cellStyle name="Normal 49 2" xfId="469"/>
    <cellStyle name="Normal 5" xfId="68"/>
    <cellStyle name="Normal 5 2" xfId="69"/>
    <cellStyle name="Normal 5 2 2" xfId="70"/>
    <cellStyle name="Normal 5 3" xfId="71"/>
    <cellStyle name="Normal 5 4" xfId="470"/>
    <cellStyle name="Normal 50" xfId="471"/>
    <cellStyle name="Normal 50 2" xfId="472"/>
    <cellStyle name="Normal 51" xfId="473"/>
    <cellStyle name="Normal 51 2" xfId="474"/>
    <cellStyle name="Normal 52" xfId="475"/>
    <cellStyle name="Normal 52 2" xfId="476"/>
    <cellStyle name="Normal 53" xfId="477"/>
    <cellStyle name="Normal 53 2" xfId="478"/>
    <cellStyle name="Normal 54" xfId="479"/>
    <cellStyle name="Normal 54 2" xfId="480"/>
    <cellStyle name="Normal 55" xfId="481"/>
    <cellStyle name="Normal 55 2" xfId="482"/>
    <cellStyle name="Normal 56" xfId="483"/>
    <cellStyle name="Normal 56 2" xfId="484"/>
    <cellStyle name="Normal 57" xfId="485"/>
    <cellStyle name="Normal 57 2" xfId="486"/>
    <cellStyle name="Normal 58" xfId="487"/>
    <cellStyle name="Normal 58 2" xfId="488"/>
    <cellStyle name="Normal 59" xfId="489"/>
    <cellStyle name="Normal 59 2" xfId="490"/>
    <cellStyle name="Normal 6" xfId="4"/>
    <cellStyle name="Normal 6 2" xfId="72"/>
    <cellStyle name="Normal 6 2 2" xfId="73"/>
    <cellStyle name="Normal 6 2 2 2" xfId="74"/>
    <cellStyle name="Normal 6 2 3" xfId="75"/>
    <cellStyle name="Normal 6 2 4" xfId="492"/>
    <cellStyle name="Normal 6 3" xfId="76"/>
    <cellStyle name="Normal 6 3 2" xfId="493"/>
    <cellStyle name="Normal 6 4" xfId="491"/>
    <cellStyle name="Normal 60" xfId="494"/>
    <cellStyle name="Normal 60 2" xfId="495"/>
    <cellStyle name="Normal 61" xfId="496"/>
    <cellStyle name="Normal 61 2" xfId="497"/>
    <cellStyle name="Normal 62" xfId="498"/>
    <cellStyle name="Normal 62 2" xfId="499"/>
    <cellStyle name="Normal 63" xfId="500"/>
    <cellStyle name="Normal 63 2" xfId="501"/>
    <cellStyle name="Normal 64" xfId="502"/>
    <cellStyle name="Normal 64 2" xfId="503"/>
    <cellStyle name="Normal 65" xfId="504"/>
    <cellStyle name="Normal 65 2" xfId="505"/>
    <cellStyle name="Normal 66" xfId="506"/>
    <cellStyle name="Normal 66 2" xfId="507"/>
    <cellStyle name="Normal 67" xfId="508"/>
    <cellStyle name="Normal 67 2" xfId="509"/>
    <cellStyle name="Normal 68" xfId="510"/>
    <cellStyle name="Normal 68 2" xfId="511"/>
    <cellStyle name="Normal 69" xfId="512"/>
    <cellStyle name="Normal 69 2" xfId="513"/>
    <cellStyle name="Normal 7" xfId="77"/>
    <cellStyle name="Normal 7 2" xfId="515"/>
    <cellStyle name="Normal 7 3" xfId="516"/>
    <cellStyle name="Normal 7 4" xfId="514"/>
    <cellStyle name="Normal 70" xfId="517"/>
    <cellStyle name="Normal 71" xfId="518"/>
    <cellStyle name="Normal 72" xfId="519"/>
    <cellStyle name="Normal 73" xfId="520"/>
    <cellStyle name="Normal 74" xfId="521"/>
    <cellStyle name="Normal 75" xfId="572"/>
    <cellStyle name="Normal 76" xfId="110"/>
    <cellStyle name="Normal 77" xfId="574"/>
    <cellStyle name="Normal 78" xfId="578"/>
    <cellStyle name="Normal 79" xfId="575"/>
    <cellStyle name="Normal 8" xfId="6"/>
    <cellStyle name="Normal 8 2" xfId="523"/>
    <cellStyle name="Normal 8 3" xfId="524"/>
    <cellStyle name="Normal 8 4" xfId="522"/>
    <cellStyle name="Normal 80" xfId="577"/>
    <cellStyle name="Normal 81" xfId="576"/>
    <cellStyle name="Normal 9" xfId="103"/>
    <cellStyle name="Normal 9 2" xfId="526"/>
    <cellStyle name="Normal 9 3" xfId="527"/>
    <cellStyle name="Normal 9 4" xfId="525"/>
    <cellStyle name="Note 10" xfId="528"/>
    <cellStyle name="Note 10 2" xfId="529"/>
    <cellStyle name="Note 10 3" xfId="530"/>
    <cellStyle name="Note 11" xfId="531"/>
    <cellStyle name="Note 11 2" xfId="532"/>
    <cellStyle name="Note 11 3" xfId="533"/>
    <cellStyle name="Note 12" xfId="534"/>
    <cellStyle name="Note 12 2" xfId="535"/>
    <cellStyle name="Note 12 3" xfId="536"/>
    <cellStyle name="Note 13" xfId="537"/>
    <cellStyle name="Note 13 2" xfId="538"/>
    <cellStyle name="Note 14" xfId="539"/>
    <cellStyle name="Note 14 2" xfId="540"/>
    <cellStyle name="Note 2" xfId="541"/>
    <cellStyle name="Note 2 2" xfId="542"/>
    <cellStyle name="Note 2 3" xfId="543"/>
    <cellStyle name="Note 3" xfId="544"/>
    <cellStyle name="Note 3 2" xfId="545"/>
    <cellStyle name="Note 3 3" xfId="546"/>
    <cellStyle name="Note 4" xfId="547"/>
    <cellStyle name="Note 4 2" xfId="548"/>
    <cellStyle name="Note 4 3" xfId="549"/>
    <cellStyle name="Note 5" xfId="550"/>
    <cellStyle name="Note 5 2" xfId="551"/>
    <cellStyle name="Note 5 3" xfId="552"/>
    <cellStyle name="Note 6" xfId="553"/>
    <cellStyle name="Note 6 2" xfId="554"/>
    <cellStyle name="Note 6 3" xfId="555"/>
    <cellStyle name="Note 7" xfId="556"/>
    <cellStyle name="Note 7 2" xfId="557"/>
    <cellStyle name="Note 7 3" xfId="558"/>
    <cellStyle name="Note 8" xfId="559"/>
    <cellStyle name="Note 8 2" xfId="560"/>
    <cellStyle name="Note 8 3" xfId="561"/>
    <cellStyle name="Note 9" xfId="562"/>
    <cellStyle name="Note 9 2" xfId="563"/>
    <cellStyle name="Note 9 3" xfId="564"/>
    <cellStyle name="Percent" xfId="2" builtinId="5"/>
    <cellStyle name="Percent 10" xfId="109"/>
    <cellStyle name="Percent 11" xfId="573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2 3" xfId="567"/>
    <cellStyle name="Percent 2 2 3" xfId="84"/>
    <cellStyle name="Percent 2 2 4" xfId="566"/>
    <cellStyle name="Percent 2 3" xfId="85"/>
    <cellStyle name="Percent 2 3 2" xfId="86"/>
    <cellStyle name="Percent 2 4" xfId="87"/>
    <cellStyle name="Percent 2 5" xfId="565"/>
    <cellStyle name="Percent 3" xfId="88"/>
    <cellStyle name="Percent 3 2" xfId="89"/>
    <cellStyle name="Percent 3 2 2" xfId="90"/>
    <cellStyle name="Percent 3 3" xfId="91"/>
    <cellStyle name="Percent 3 4" xfId="568"/>
    <cellStyle name="Percent 4" xfId="92"/>
    <cellStyle name="Percent 4 2" xfId="93"/>
    <cellStyle name="Percent 4 2 2" xfId="94"/>
    <cellStyle name="Percent 4 3" xfId="95"/>
    <cellStyle name="Percent 4 4" xfId="569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  <cellStyle name="Title 2 2" xfId="570"/>
    <cellStyle name="Title 3" xfId="5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Oct 9,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239.39694221204456</c:v>
                </c:pt>
                <c:pt idx="1">
                  <c:v>6717.7408698407498</c:v>
                </c:pt>
                <c:pt idx="2">
                  <c:v>230.91693962825195</c:v>
                </c:pt>
                <c:pt idx="3">
                  <c:v>1750.0110890740787</c:v>
                </c:pt>
                <c:pt idx="4">
                  <c:v>520.30621568841082</c:v>
                </c:pt>
                <c:pt idx="5" formatCode="_-* #,##0.00_-;\-* #,##0.00_-;_-* &quot;-&quot;??_-;_-@_-">
                  <c:v>199.08053779926468</c:v>
                </c:pt>
                <c:pt idx="6">
                  <c:v>20.571904061119998</c:v>
                </c:pt>
                <c:pt idx="7">
                  <c:v>151.9933815370581</c:v>
                </c:pt>
                <c:pt idx="8">
                  <c:v>54.714582259717723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16,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238.91482106820987</c:v>
                </c:pt>
                <c:pt idx="1">
                  <c:v>6787.3017084172252</c:v>
                </c:pt>
                <c:pt idx="2">
                  <c:v>231.694950968493</c:v>
                </c:pt>
                <c:pt idx="3">
                  <c:v>1768.6755150053391</c:v>
                </c:pt>
                <c:pt idx="4">
                  <c:v>520.58373159395023</c:v>
                </c:pt>
                <c:pt idx="5" formatCode="_-* #,##0.00_-;\-* #,##0.00_-;_-* &quot;-&quot;??_-;_-@_-">
                  <c:v>193.26021578663187</c:v>
                </c:pt>
                <c:pt idx="6">
                  <c:v>20.129889685789998</c:v>
                </c:pt>
                <c:pt idx="7">
                  <c:v>152.16400102649808</c:v>
                </c:pt>
                <c:pt idx="8">
                  <c:v>54.2949820070382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16TH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8775354054"/>
          <c:y val="3.6058483188389459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16-Oct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20129889685.789997</c:v>
                </c:pt>
                <c:pt idx="1">
                  <c:v>54294982007.0382</c:v>
                </c:pt>
                <c:pt idx="2">
                  <c:v>152164001026.49808</c:v>
                </c:pt>
                <c:pt idx="3" formatCode="_-* #,##0.00_-;\-* #,##0.00_-;_-* &quot;-&quot;??_-;_-@_-">
                  <c:v>193260215786.63187</c:v>
                </c:pt>
                <c:pt idx="4">
                  <c:v>238914821068.20987</c:v>
                </c:pt>
                <c:pt idx="5">
                  <c:v>231694950968.49301</c:v>
                </c:pt>
                <c:pt idx="6">
                  <c:v>520583731593.9502</c:v>
                </c:pt>
                <c:pt idx="7">
                  <c:v>1768675515005.3391</c:v>
                </c:pt>
                <c:pt idx="8">
                  <c:v>6787301708417.2256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46262</c:v>
                </c:pt>
                <c:pt idx="1">
                  <c:v>46269</c:v>
                </c:pt>
                <c:pt idx="2">
                  <c:v>46276</c:v>
                </c:pt>
                <c:pt idx="3">
                  <c:v>46283</c:v>
                </c:pt>
                <c:pt idx="4">
                  <c:v>46290</c:v>
                </c:pt>
                <c:pt idx="5">
                  <c:v>46297</c:v>
                </c:pt>
                <c:pt idx="6">
                  <c:v>46304</c:v>
                </c:pt>
                <c:pt idx="7">
                  <c:v>46311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9550.1099830201529</c:v>
                </c:pt>
                <c:pt idx="1">
                  <c:v>9587.3580026957079</c:v>
                </c:pt>
                <c:pt idx="2">
                  <c:v>9624.332327153199</c:v>
                </c:pt>
                <c:pt idx="3">
                  <c:v>9642.4625023061362</c:v>
                </c:pt>
                <c:pt idx="4">
                  <c:v>9711.2671790224013</c:v>
                </c:pt>
                <c:pt idx="5">
                  <c:v>9840.9759785805072</c:v>
                </c:pt>
                <c:pt idx="6">
                  <c:v>9884.7324621006956</c:v>
                </c:pt>
                <c:pt idx="7">
                  <c:v>9967.019815559177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46262</c:v>
                </c:pt>
                <c:pt idx="1">
                  <c:v>46269</c:v>
                </c:pt>
                <c:pt idx="2">
                  <c:v>46276</c:v>
                </c:pt>
                <c:pt idx="3">
                  <c:v>46283</c:v>
                </c:pt>
                <c:pt idx="4">
                  <c:v>46290</c:v>
                </c:pt>
                <c:pt idx="5">
                  <c:v>46297</c:v>
                </c:pt>
                <c:pt idx="6">
                  <c:v>46304</c:v>
                </c:pt>
                <c:pt idx="7">
                  <c:v>46311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32.027778905540004</c:v>
                </c:pt>
                <c:pt idx="1">
                  <c:v>32.856494784340001</c:v>
                </c:pt>
                <c:pt idx="2">
                  <c:v>32.38875382981</c:v>
                </c:pt>
                <c:pt idx="3">
                  <c:v>33.188676624880003</c:v>
                </c:pt>
                <c:pt idx="4">
                  <c:v>33.7459849205</c:v>
                </c:pt>
                <c:pt idx="5">
                  <c:v>33.771849048930001</c:v>
                </c:pt>
                <c:pt idx="6">
                  <c:v>33.361298756399997</c:v>
                </c:pt>
                <c:pt idx="7">
                  <c:v>33.198374483089999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25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0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7.21875" customWidth="1"/>
    <col min="31" max="31" width="9.33203125" customWidth="1"/>
    <col min="32" max="33" width="17.33203125" customWidth="1"/>
  </cols>
  <sheetData>
    <row r="1" spans="1:32" ht="27">
      <c r="A1" s="253" t="s">
        <v>348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</row>
    <row r="2" spans="1:32" ht="14.4" customHeight="1">
      <c r="A2" s="1"/>
      <c r="B2" s="2"/>
      <c r="C2" s="3"/>
      <c r="D2" s="254" t="s">
        <v>344</v>
      </c>
      <c r="E2" s="255"/>
      <c r="F2" s="255"/>
      <c r="G2" s="255"/>
      <c r="H2" s="255"/>
      <c r="I2" s="255"/>
      <c r="J2" s="255"/>
      <c r="K2" s="255"/>
      <c r="L2" s="255"/>
      <c r="M2" s="256"/>
      <c r="N2" s="254" t="s">
        <v>349</v>
      </c>
      <c r="O2" s="255"/>
      <c r="P2" s="255"/>
      <c r="Q2" s="255"/>
      <c r="R2" s="255"/>
      <c r="S2" s="255"/>
      <c r="T2" s="255"/>
      <c r="U2" s="255"/>
      <c r="V2" s="255"/>
      <c r="W2" s="256"/>
      <c r="X2" s="257" t="s">
        <v>0</v>
      </c>
      <c r="Y2" s="257"/>
      <c r="Z2" s="257"/>
      <c r="AA2" s="257" t="s">
        <v>1</v>
      </c>
      <c r="AB2" s="257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</row>
    <row r="5" spans="1:32" ht="15" customHeight="1">
      <c r="A5" s="11"/>
      <c r="B5" s="251" t="s">
        <v>20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</row>
    <row r="6" spans="1:32">
      <c r="A6" s="223">
        <v>1</v>
      </c>
      <c r="B6" s="194" t="s">
        <v>21</v>
      </c>
      <c r="C6" s="12" t="s">
        <v>22</v>
      </c>
      <c r="D6" s="13" t="s">
        <v>23</v>
      </c>
      <c r="E6" s="14">
        <v>11734333439.27</v>
      </c>
      <c r="F6" s="15">
        <f t="shared" ref="F6:F27" si="0">(E6/$E$28)</f>
        <v>4.9016221054638105E-2</v>
      </c>
      <c r="G6" s="13" t="s">
        <v>23</v>
      </c>
      <c r="H6" s="14">
        <v>898.2183</v>
      </c>
      <c r="I6" s="13" t="s">
        <v>23</v>
      </c>
      <c r="J6" s="14">
        <v>904.39210000000003</v>
      </c>
      <c r="K6" s="18">
        <v>1709</v>
      </c>
      <c r="L6" s="19">
        <v>-1.5900000000000001E-2</v>
      </c>
      <c r="M6" s="19">
        <v>0.45119999999999999</v>
      </c>
      <c r="N6" s="13" t="s">
        <v>23</v>
      </c>
      <c r="O6" s="14">
        <v>11567226545.02</v>
      </c>
      <c r="P6" s="15">
        <f t="shared" ref="P6:P27" si="1">(O6/$O$28)</f>
        <v>4.8415692644357015E-2</v>
      </c>
      <c r="Q6" s="13" t="s">
        <v>23</v>
      </c>
      <c r="R6" s="14">
        <v>893.47760000000005</v>
      </c>
      <c r="S6" s="13" t="s">
        <v>23</v>
      </c>
      <c r="T6" s="14">
        <v>900.05179999999996</v>
      </c>
      <c r="U6" s="18">
        <v>1709</v>
      </c>
      <c r="V6" s="19">
        <v>-5.3E-3</v>
      </c>
      <c r="W6" s="19">
        <v>0.44350000000000001</v>
      </c>
      <c r="X6" s="20">
        <f>((O6-E6)/E6)</f>
        <v>-1.4240851013382811E-2</v>
      </c>
      <c r="Y6" s="20">
        <f>((T6-J6)/J6)</f>
        <v>-4.7991352423357855E-3</v>
      </c>
      <c r="Z6" s="20">
        <f>((U6-K6)/K6)</f>
        <v>0</v>
      </c>
      <c r="AA6" s="20">
        <f>V6-L6</f>
        <v>1.0600000000000002E-2</v>
      </c>
      <c r="AB6" s="21">
        <f>W6-M6</f>
        <v>-7.6999999999999846E-3</v>
      </c>
      <c r="AC6" s="22"/>
      <c r="AD6" s="230"/>
      <c r="AE6" s="31"/>
      <c r="AF6" s="30"/>
    </row>
    <row r="7" spans="1:32" s="178" customFormat="1" ht="13.2" customHeight="1">
      <c r="A7" s="223">
        <v>2</v>
      </c>
      <c r="B7" s="194" t="s">
        <v>24</v>
      </c>
      <c r="C7" s="176" t="s">
        <v>25</v>
      </c>
      <c r="D7" s="13" t="s">
        <v>23</v>
      </c>
      <c r="E7" s="14">
        <v>2234321360.1100001</v>
      </c>
      <c r="F7" s="15">
        <f t="shared" si="0"/>
        <v>9.3331240552394449E-3</v>
      </c>
      <c r="G7" s="13" t="s">
        <v>23</v>
      </c>
      <c r="H7" s="14">
        <v>589.80250000000001</v>
      </c>
      <c r="I7" s="13" t="s">
        <v>23</v>
      </c>
      <c r="J7" s="14">
        <v>598.43359999999996</v>
      </c>
      <c r="K7" s="18">
        <v>915</v>
      </c>
      <c r="L7" s="19">
        <v>0</v>
      </c>
      <c r="M7" s="19">
        <v>0.43969999999999998</v>
      </c>
      <c r="N7" s="13" t="s">
        <v>23</v>
      </c>
      <c r="O7" s="14">
        <v>2297331188.6500001</v>
      </c>
      <c r="P7" s="15">
        <f t="shared" si="1"/>
        <v>9.6156913931853358E-3</v>
      </c>
      <c r="Q7" s="13" t="s">
        <v>23</v>
      </c>
      <c r="R7" s="14">
        <v>585.97199999999998</v>
      </c>
      <c r="S7" s="13" t="s">
        <v>23</v>
      </c>
      <c r="T7" s="14">
        <v>594.38250000000005</v>
      </c>
      <c r="U7" s="18">
        <v>916</v>
      </c>
      <c r="V7" s="19">
        <v>0</v>
      </c>
      <c r="W7" s="19">
        <v>0.4304</v>
      </c>
      <c r="X7" s="20">
        <f t="shared" ref="X7:X28" si="2">((O7-E7)/E7)</f>
        <v>2.8200879991989093E-2</v>
      </c>
      <c r="Y7" s="20">
        <f t="shared" ref="Y7:Y28" si="3">((T7-J7)/J7)</f>
        <v>-6.769506257669867E-3</v>
      </c>
      <c r="Z7" s="20">
        <f t="shared" ref="Z7:Z28" si="4">((U7-K7)/K7)</f>
        <v>1.092896174863388E-3</v>
      </c>
      <c r="AA7" s="20">
        <f t="shared" ref="AA7:AA28" si="5">V7-L7</f>
        <v>0</v>
      </c>
      <c r="AB7" s="21">
        <f t="shared" ref="AB7:AB28" si="6">W7-M7</f>
        <v>-9.299999999999975E-3</v>
      </c>
      <c r="AC7" s="177"/>
      <c r="AD7" s="230"/>
      <c r="AE7" s="31"/>
      <c r="AF7" s="30"/>
    </row>
    <row r="8" spans="1:32" ht="13.95" customHeight="1">
      <c r="A8" s="223">
        <v>3</v>
      </c>
      <c r="B8" s="194" t="s">
        <v>26</v>
      </c>
      <c r="C8" s="12" t="s">
        <v>27</v>
      </c>
      <c r="D8" s="13" t="s">
        <v>23</v>
      </c>
      <c r="E8" s="23">
        <v>18135309815.259998</v>
      </c>
      <c r="F8" s="15">
        <f t="shared" si="0"/>
        <v>7.5754141417548868E-2</v>
      </c>
      <c r="G8" s="13" t="s">
        <v>23</v>
      </c>
      <c r="H8" s="23">
        <v>74.051400000000001</v>
      </c>
      <c r="I8" s="13" t="s">
        <v>23</v>
      </c>
      <c r="J8" s="29">
        <v>76.26044392</v>
      </c>
      <c r="K8" s="18">
        <v>13252</v>
      </c>
      <c r="L8" s="19">
        <v>-0.26069999999999999</v>
      </c>
      <c r="M8" s="19">
        <v>0.3977</v>
      </c>
      <c r="N8" s="13" t="s">
        <v>23</v>
      </c>
      <c r="O8" s="23">
        <v>18121497104.389999</v>
      </c>
      <c r="P8" s="24">
        <f t="shared" si="1"/>
        <v>7.5849196058106153E-2</v>
      </c>
      <c r="Q8" s="13" t="s">
        <v>23</v>
      </c>
      <c r="R8" s="23">
        <v>74.226600000000005</v>
      </c>
      <c r="S8" s="13" t="s">
        <v>23</v>
      </c>
      <c r="T8" s="29">
        <v>76.440843920000006</v>
      </c>
      <c r="U8" s="18">
        <v>13283</v>
      </c>
      <c r="V8" s="19">
        <v>2.3999999999999998E-3</v>
      </c>
      <c r="W8" s="19">
        <v>0.40100000000000002</v>
      </c>
      <c r="X8" s="27">
        <f t="shared" si="2"/>
        <v>-7.6164736145705077E-4</v>
      </c>
      <c r="Y8" s="27">
        <f t="shared" si="3"/>
        <v>2.3655776274952201E-3</v>
      </c>
      <c r="Z8" s="27">
        <f t="shared" si="4"/>
        <v>2.3392695442197406E-3</v>
      </c>
      <c r="AA8" s="20">
        <f t="shared" si="5"/>
        <v>0.2631</v>
      </c>
      <c r="AB8" s="21">
        <f t="shared" si="6"/>
        <v>3.3000000000000251E-3</v>
      </c>
      <c r="AC8" s="30"/>
      <c r="AD8" s="230"/>
      <c r="AE8" s="31"/>
      <c r="AF8" s="30"/>
    </row>
    <row r="9" spans="1:32" ht="15.6" customHeight="1">
      <c r="A9" s="223">
        <v>4</v>
      </c>
      <c r="B9" s="194" t="s">
        <v>28</v>
      </c>
      <c r="C9" s="12" t="s">
        <v>29</v>
      </c>
      <c r="D9" s="13" t="s">
        <v>23</v>
      </c>
      <c r="E9" s="23">
        <v>3896202170.7399998</v>
      </c>
      <c r="F9" s="15">
        <f t="shared" si="0"/>
        <v>1.6275070745427316E-2</v>
      </c>
      <c r="G9" s="13" t="s">
        <v>23</v>
      </c>
      <c r="H9" s="23">
        <v>362.74220000000003</v>
      </c>
      <c r="I9" s="13" t="s">
        <v>23</v>
      </c>
      <c r="J9" s="23">
        <v>362.74220000000003</v>
      </c>
      <c r="K9" s="25">
        <v>3004</v>
      </c>
      <c r="L9" s="50">
        <v>-5.9368291128243378E-3</v>
      </c>
      <c r="M9" s="50">
        <v>0.43340000000000001</v>
      </c>
      <c r="N9" s="13" t="s">
        <v>23</v>
      </c>
      <c r="O9" s="23">
        <v>3859660051.1700001</v>
      </c>
      <c r="P9" s="24">
        <f t="shared" si="1"/>
        <v>1.61549628186025E-2</v>
      </c>
      <c r="Q9" s="13" t="s">
        <v>23</v>
      </c>
      <c r="R9" s="23">
        <v>359.4588</v>
      </c>
      <c r="S9" s="13" t="s">
        <v>23</v>
      </c>
      <c r="T9" s="23">
        <v>359.4588</v>
      </c>
      <c r="U9" s="25">
        <v>3013</v>
      </c>
      <c r="V9" s="50">
        <v>-9.1000000000000004E-3</v>
      </c>
      <c r="W9" s="50">
        <v>0.42049999999999998</v>
      </c>
      <c r="X9" s="27">
        <f t="shared" si="2"/>
        <v>-9.3789074510626097E-3</v>
      </c>
      <c r="Y9" s="27">
        <f t="shared" si="3"/>
        <v>-9.0516074501395989E-3</v>
      </c>
      <c r="Z9" s="27">
        <f t="shared" si="4"/>
        <v>2.9960053262316909E-3</v>
      </c>
      <c r="AA9" s="20">
        <f t="shared" si="5"/>
        <v>-3.1631708871756627E-3</v>
      </c>
      <c r="AB9" s="21">
        <f t="shared" si="6"/>
        <v>-1.2900000000000023E-2</v>
      </c>
      <c r="AD9" s="230"/>
      <c r="AE9" s="31"/>
      <c r="AF9" s="30"/>
    </row>
    <row r="10" spans="1:32" ht="15" customHeight="1">
      <c r="A10" s="223">
        <v>5</v>
      </c>
      <c r="B10" s="194" t="s">
        <v>30</v>
      </c>
      <c r="C10" s="12" t="s">
        <v>31</v>
      </c>
      <c r="D10" s="13" t="s">
        <v>23</v>
      </c>
      <c r="E10" s="23">
        <v>13832612407.860001</v>
      </c>
      <c r="F10" s="15">
        <f t="shared" si="0"/>
        <v>5.7781073893616565E-2</v>
      </c>
      <c r="G10" s="13" t="s">
        <v>23</v>
      </c>
      <c r="H10" s="23">
        <v>2.9998</v>
      </c>
      <c r="I10" s="13" t="s">
        <v>23</v>
      </c>
      <c r="J10" s="23">
        <v>3.0385</v>
      </c>
      <c r="K10" s="25">
        <v>3584</v>
      </c>
      <c r="L10" s="50">
        <v>-7.4000000000000003E-3</v>
      </c>
      <c r="M10" s="50">
        <v>0.622</v>
      </c>
      <c r="N10" s="13" t="s">
        <v>23</v>
      </c>
      <c r="O10" s="23">
        <v>13811027154.73</v>
      </c>
      <c r="P10" s="24">
        <f t="shared" si="1"/>
        <v>5.7807326866452416E-2</v>
      </c>
      <c r="Q10" s="13" t="s">
        <v>23</v>
      </c>
      <c r="R10" s="23">
        <v>2.9940000000000002</v>
      </c>
      <c r="S10" s="13" t="s">
        <v>23</v>
      </c>
      <c r="T10" s="23">
        <v>3.032</v>
      </c>
      <c r="U10" s="25">
        <v>3629</v>
      </c>
      <c r="V10" s="50">
        <v>-2E-3</v>
      </c>
      <c r="W10" s="50">
        <v>0.61870000000000003</v>
      </c>
      <c r="X10" s="27">
        <f t="shared" ref="X10" si="7">((O10-E10)/E10)</f>
        <v>-1.5604610679133787E-3</v>
      </c>
      <c r="Y10" s="27">
        <f t="shared" ref="Y10" si="8">((T10-J10)/J10)</f>
        <v>-2.1392134276781143E-3</v>
      </c>
      <c r="Z10" s="27">
        <f t="shared" ref="Z10" si="9">((U10-K10)/K10)</f>
        <v>1.2555803571428572E-2</v>
      </c>
      <c r="AA10" s="20">
        <f t="shared" ref="AA10" si="10">V10-L10</f>
        <v>5.4000000000000003E-3</v>
      </c>
      <c r="AB10" s="21">
        <f t="shared" ref="AB10" si="11">W10-M10</f>
        <v>-3.2999999999999696E-3</v>
      </c>
      <c r="AD10" s="230"/>
      <c r="AE10" s="31"/>
      <c r="AF10" s="30"/>
    </row>
    <row r="11" spans="1:32">
      <c r="A11" s="223">
        <v>6</v>
      </c>
      <c r="B11" s="194" t="s">
        <v>32</v>
      </c>
      <c r="C11" s="12" t="s">
        <v>33</v>
      </c>
      <c r="D11" s="13" t="s">
        <v>23</v>
      </c>
      <c r="E11" s="23">
        <v>960905461.38</v>
      </c>
      <c r="F11" s="15">
        <f t="shared" si="0"/>
        <v>4.0138585418057812E-3</v>
      </c>
      <c r="G11" s="13" t="s">
        <v>23</v>
      </c>
      <c r="H11" s="23">
        <v>1.0028999999999999</v>
      </c>
      <c r="I11" s="13" t="s">
        <v>23</v>
      </c>
      <c r="J11" s="23">
        <v>1.0306</v>
      </c>
      <c r="K11" s="25">
        <v>888</v>
      </c>
      <c r="L11" s="50">
        <v>-1.2699350265800491E-2</v>
      </c>
      <c r="M11" s="50">
        <v>1.6750000000000043E-2</v>
      </c>
      <c r="N11" s="13" t="s">
        <v>23</v>
      </c>
      <c r="O11" s="23">
        <v>962555268.82000005</v>
      </c>
      <c r="P11" s="24">
        <f t="shared" si="1"/>
        <v>4.0288637787991889E-3</v>
      </c>
      <c r="Q11" s="13" t="s">
        <v>23</v>
      </c>
      <c r="R11" s="23">
        <v>1.0011000000000001</v>
      </c>
      <c r="S11" s="13" t="s">
        <v>23</v>
      </c>
      <c r="T11" s="23">
        <v>1.0286999999999999</v>
      </c>
      <c r="U11" s="25">
        <v>891</v>
      </c>
      <c r="V11" s="50">
        <v>-1.7947950942265312E-3</v>
      </c>
      <c r="W11" s="50">
        <v>1.4899999999999913E-2</v>
      </c>
      <c r="X11" s="27">
        <f>((O11-E11)/E11)</f>
        <v>1.7169300272585543E-3</v>
      </c>
      <c r="Y11" s="27">
        <f>((T11-J11)/J11)</f>
        <v>-1.8435862604308294E-3</v>
      </c>
      <c r="Z11" s="27">
        <f>((U11-K11)/K11)</f>
        <v>3.3783783783783786E-3</v>
      </c>
      <c r="AA11" s="20">
        <f>V11-L11</f>
        <v>1.090455517157396E-2</v>
      </c>
      <c r="AB11" s="21">
        <f>W11-M11</f>
        <v>-1.8500000000001293E-3</v>
      </c>
      <c r="AF11" s="30"/>
    </row>
    <row r="12" spans="1:32" ht="15" customHeight="1">
      <c r="A12" s="223">
        <v>7</v>
      </c>
      <c r="B12" s="194" t="s">
        <v>34</v>
      </c>
      <c r="C12" s="12" t="s">
        <v>35</v>
      </c>
      <c r="D12" s="13" t="s">
        <v>23</v>
      </c>
      <c r="E12" s="32">
        <v>886391710.91999996</v>
      </c>
      <c r="F12" s="15">
        <f t="shared" si="0"/>
        <v>3.7026024757445867E-3</v>
      </c>
      <c r="G12" s="13" t="s">
        <v>23</v>
      </c>
      <c r="H12" s="23">
        <v>344.1832</v>
      </c>
      <c r="I12" s="13" t="s">
        <v>23</v>
      </c>
      <c r="J12" s="23">
        <v>346.6628</v>
      </c>
      <c r="K12" s="18">
        <v>367</v>
      </c>
      <c r="L12" s="19">
        <v>-2.0399999999999997E-3</v>
      </c>
      <c r="M12" s="19">
        <v>0.60750000000000004</v>
      </c>
      <c r="N12" s="13" t="s">
        <v>23</v>
      </c>
      <c r="O12" s="32">
        <v>933590323.62</v>
      </c>
      <c r="P12" s="24">
        <f t="shared" si="1"/>
        <v>3.9076283314941817E-3</v>
      </c>
      <c r="Q12" s="13" t="s">
        <v>23</v>
      </c>
      <c r="R12" s="23">
        <v>343.27699999999999</v>
      </c>
      <c r="S12" s="13" t="s">
        <v>23</v>
      </c>
      <c r="T12" s="23">
        <v>345.61239999999998</v>
      </c>
      <c r="U12" s="18">
        <v>371</v>
      </c>
      <c r="V12" s="19">
        <v>-1.93E-4</v>
      </c>
      <c r="W12" s="19">
        <v>0.60329999999999995</v>
      </c>
      <c r="X12" s="27">
        <f t="shared" si="2"/>
        <v>5.3248030321731983E-2</v>
      </c>
      <c r="Y12" s="27">
        <f t="shared" si="3"/>
        <v>-3.0300337965308787E-3</v>
      </c>
      <c r="Z12" s="27">
        <f t="shared" si="4"/>
        <v>1.0899182561307902E-2</v>
      </c>
      <c r="AA12" s="20">
        <f t="shared" si="5"/>
        <v>1.8469999999999997E-3</v>
      </c>
      <c r="AB12" s="21">
        <f t="shared" si="6"/>
        <v>-4.2000000000000925E-3</v>
      </c>
      <c r="AD12" s="240"/>
      <c r="AE12" s="31"/>
      <c r="AF12" s="30"/>
    </row>
    <row r="13" spans="1:32" ht="14.4" customHeight="1">
      <c r="A13" s="223">
        <v>8</v>
      </c>
      <c r="B13" s="194" t="s">
        <v>36</v>
      </c>
      <c r="C13" s="12" t="s">
        <v>37</v>
      </c>
      <c r="D13" s="13" t="s">
        <v>23</v>
      </c>
      <c r="E13" s="75">
        <v>4343394492.3699999</v>
      </c>
      <c r="F13" s="15">
        <f t="shared" si="0"/>
        <v>1.8143065873092321E-2</v>
      </c>
      <c r="G13" s="13" t="s">
        <v>23</v>
      </c>
      <c r="H13" s="23">
        <v>8.39</v>
      </c>
      <c r="I13" s="13" t="s">
        <v>23</v>
      </c>
      <c r="J13" s="23">
        <v>8.5399999999999991</v>
      </c>
      <c r="K13" s="25">
        <v>3859</v>
      </c>
      <c r="L13" s="50">
        <v>4.3099999999999999E-2</v>
      </c>
      <c r="M13" s="50">
        <v>0.51359999999999995</v>
      </c>
      <c r="N13" s="13" t="s">
        <v>23</v>
      </c>
      <c r="O13" s="75">
        <v>4305056834.1999998</v>
      </c>
      <c r="P13" s="24">
        <f t="shared" si="1"/>
        <v>1.8019212098067838E-2</v>
      </c>
      <c r="Q13" s="13" t="s">
        <v>23</v>
      </c>
      <c r="R13" s="23">
        <v>8.33</v>
      </c>
      <c r="S13" s="13" t="s">
        <v>23</v>
      </c>
      <c r="T13" s="23">
        <v>8.49</v>
      </c>
      <c r="U13" s="25">
        <v>3856</v>
      </c>
      <c r="V13" s="50">
        <v>3.6600000000000001E-2</v>
      </c>
      <c r="W13" s="50">
        <v>0.50409999999999999</v>
      </c>
      <c r="X13" s="27">
        <f>((O13-E13)/E13)</f>
        <v>-8.8266580982564388E-3</v>
      </c>
      <c r="Y13" s="27">
        <f>((T13-J13)/J13)</f>
        <v>-5.8548009367680254E-3</v>
      </c>
      <c r="Z13" s="27">
        <f>((U13-K13)/K13)</f>
        <v>-7.774034724021767E-4</v>
      </c>
      <c r="AA13" s="20">
        <f>V13-L13</f>
        <v>-6.4999999999999988E-3</v>
      </c>
      <c r="AB13" s="21">
        <f>W13-M13</f>
        <v>-9.4999999999999529E-3</v>
      </c>
      <c r="AD13" s="217"/>
      <c r="AE13" s="10"/>
      <c r="AF13" s="30"/>
    </row>
    <row r="14" spans="1:32">
      <c r="A14" s="223">
        <v>9</v>
      </c>
      <c r="B14" s="194" t="s">
        <v>38</v>
      </c>
      <c r="C14" s="162" t="s">
        <v>39</v>
      </c>
      <c r="D14" s="13" t="s">
        <v>23</v>
      </c>
      <c r="E14" s="32">
        <v>6700888497.6499996</v>
      </c>
      <c r="F14" s="15">
        <f t="shared" si="0"/>
        <v>2.799070211897161E-2</v>
      </c>
      <c r="G14" s="13" t="s">
        <v>23</v>
      </c>
      <c r="H14" s="23">
        <v>590.67999999999995</v>
      </c>
      <c r="I14" s="13" t="s">
        <v>23</v>
      </c>
      <c r="J14" s="23">
        <v>598.44000000000005</v>
      </c>
      <c r="K14" s="18">
        <v>2336</v>
      </c>
      <c r="L14" s="19">
        <v>-8.5000000000000006E-3</v>
      </c>
      <c r="M14" s="19">
        <v>0.30299999999999999</v>
      </c>
      <c r="N14" s="13" t="s">
        <v>23</v>
      </c>
      <c r="O14" s="32">
        <v>6514301602.1599998</v>
      </c>
      <c r="P14" s="24">
        <f t="shared" si="1"/>
        <v>2.7266209660137306E-2</v>
      </c>
      <c r="Q14" s="13" t="s">
        <v>23</v>
      </c>
      <c r="R14" s="23">
        <v>588.98</v>
      </c>
      <c r="S14" s="13" t="s">
        <v>23</v>
      </c>
      <c r="T14" s="23">
        <v>596.91</v>
      </c>
      <c r="U14" s="18">
        <v>2337</v>
      </c>
      <c r="V14" s="19">
        <v>-2.7000000000000001E-3</v>
      </c>
      <c r="W14" s="19">
        <v>0.29920000000000002</v>
      </c>
      <c r="X14" s="27">
        <f t="shared" si="2"/>
        <v>-2.7845097788962728E-2</v>
      </c>
      <c r="Y14" s="27">
        <f t="shared" si="3"/>
        <v>-2.5566472829357768E-3</v>
      </c>
      <c r="Z14" s="27">
        <f t="shared" si="4"/>
        <v>4.2808219178082189E-4</v>
      </c>
      <c r="AA14" s="20">
        <f t="shared" si="5"/>
        <v>5.8000000000000005E-3</v>
      </c>
      <c r="AB14" s="21">
        <f t="shared" si="6"/>
        <v>-3.7999999999999701E-3</v>
      </c>
      <c r="AC14" s="30"/>
      <c r="AD14" s="218"/>
      <c r="AE14" s="10"/>
      <c r="AF14" s="30"/>
    </row>
    <row r="15" spans="1:32" ht="13.2" customHeight="1">
      <c r="A15" s="223">
        <v>10</v>
      </c>
      <c r="B15" s="194" t="s">
        <v>40</v>
      </c>
      <c r="C15" s="12" t="s">
        <v>41</v>
      </c>
      <c r="D15" s="13" t="s">
        <v>23</v>
      </c>
      <c r="E15" s="167">
        <v>679914860.20000005</v>
      </c>
      <c r="F15" s="15">
        <f t="shared" si="0"/>
        <v>2.8401150570994725E-3</v>
      </c>
      <c r="G15" s="13" t="s">
        <v>23</v>
      </c>
      <c r="H15" s="23">
        <v>338.79</v>
      </c>
      <c r="I15" s="13" t="s">
        <v>23</v>
      </c>
      <c r="J15" s="23">
        <v>347.26</v>
      </c>
      <c r="K15" s="25">
        <v>2472</v>
      </c>
      <c r="L15" s="50">
        <v>-1.09E-2</v>
      </c>
      <c r="M15" s="50">
        <v>0.34060000000000001</v>
      </c>
      <c r="N15" s="13" t="s">
        <v>23</v>
      </c>
      <c r="O15" s="167">
        <v>625772311.64999998</v>
      </c>
      <c r="P15" s="24">
        <f t="shared" si="1"/>
        <v>2.6192276764250753E-3</v>
      </c>
      <c r="Q15" s="13" t="s">
        <v>23</v>
      </c>
      <c r="R15" s="23">
        <v>304.52</v>
      </c>
      <c r="S15" s="13" t="s">
        <v>23</v>
      </c>
      <c r="T15" s="23">
        <v>312.35000000000002</v>
      </c>
      <c r="U15" s="25">
        <v>2472</v>
      </c>
      <c r="V15" s="50">
        <v>-0.1011</v>
      </c>
      <c r="W15" s="50">
        <v>0.20499999999999999</v>
      </c>
      <c r="X15" s="27">
        <f t="shared" si="2"/>
        <v>-7.963136521839484E-2</v>
      </c>
      <c r="Y15" s="27">
        <f t="shared" si="3"/>
        <v>-0.10052986235097612</v>
      </c>
      <c r="Z15" s="27">
        <f t="shared" si="4"/>
        <v>0</v>
      </c>
      <c r="AA15" s="20">
        <f t="shared" si="5"/>
        <v>-9.0200000000000002E-2</v>
      </c>
      <c r="AB15" s="21">
        <f t="shared" si="6"/>
        <v>-0.13560000000000003</v>
      </c>
      <c r="AD15" s="218"/>
      <c r="AE15" s="10"/>
      <c r="AF15" s="30"/>
    </row>
    <row r="16" spans="1:32">
      <c r="A16" s="223">
        <v>11</v>
      </c>
      <c r="B16" s="194" t="s">
        <v>42</v>
      </c>
      <c r="C16" s="162" t="s">
        <v>43</v>
      </c>
      <c r="D16" s="13" t="s">
        <v>23</v>
      </c>
      <c r="E16" s="75">
        <v>209175477.51429999</v>
      </c>
      <c r="F16" s="15">
        <f t="shared" si="0"/>
        <v>8.7376002208509385E-4</v>
      </c>
      <c r="G16" s="13" t="s">
        <v>23</v>
      </c>
      <c r="H16" s="23">
        <v>511.52679999999998</v>
      </c>
      <c r="I16" s="13" t="s">
        <v>23</v>
      </c>
      <c r="J16" s="23">
        <v>527.92449999999997</v>
      </c>
      <c r="K16" s="25">
        <v>84</v>
      </c>
      <c r="L16" s="50">
        <v>-1.06E-2</v>
      </c>
      <c r="M16" s="50">
        <v>0.61409999999999998</v>
      </c>
      <c r="N16" s="13" t="s">
        <v>23</v>
      </c>
      <c r="O16" s="75">
        <v>204744566.79710001</v>
      </c>
      <c r="P16" s="24">
        <f t="shared" si="1"/>
        <v>8.5697725189951988E-4</v>
      </c>
      <c r="Q16" s="13" t="s">
        <v>23</v>
      </c>
      <c r="R16" s="23">
        <v>507.7423</v>
      </c>
      <c r="S16" s="13" t="s">
        <v>23</v>
      </c>
      <c r="T16" s="23">
        <v>524.22730000000001</v>
      </c>
      <c r="U16" s="25">
        <v>86</v>
      </c>
      <c r="V16" s="50">
        <v>-7.1999999999999998E-3</v>
      </c>
      <c r="W16" s="50">
        <v>0.60250000000000004</v>
      </c>
      <c r="X16" s="27">
        <f t="shared" si="2"/>
        <v>-2.1182744602062965E-2</v>
      </c>
      <c r="Y16" s="27">
        <f t="shared" si="3"/>
        <v>-7.0032741424198965E-3</v>
      </c>
      <c r="Z16" s="27">
        <f t="shared" si="4"/>
        <v>2.3809523809523808E-2</v>
      </c>
      <c r="AA16" s="20">
        <f t="shared" si="5"/>
        <v>3.4000000000000002E-3</v>
      </c>
      <c r="AB16" s="21">
        <f t="shared" si="6"/>
        <v>-1.1599999999999944E-2</v>
      </c>
      <c r="AD16" s="241"/>
      <c r="AE16" s="31"/>
      <c r="AF16" s="30"/>
    </row>
    <row r="17" spans="1:34" ht="14.25" customHeight="1">
      <c r="A17" s="223">
        <v>12</v>
      </c>
      <c r="B17" s="194" t="s">
        <v>44</v>
      </c>
      <c r="C17" s="12" t="s">
        <v>45</v>
      </c>
      <c r="D17" s="13" t="s">
        <v>23</v>
      </c>
      <c r="E17" s="75">
        <v>19997223116.16</v>
      </c>
      <c r="F17" s="15">
        <f t="shared" si="0"/>
        <v>8.3531656383679154E-2</v>
      </c>
      <c r="G17" s="13" t="s">
        <v>23</v>
      </c>
      <c r="H17" s="23">
        <v>5.5622550000000004</v>
      </c>
      <c r="I17" s="13" t="s">
        <v>23</v>
      </c>
      <c r="J17" s="23">
        <v>5.6684210000000004</v>
      </c>
      <c r="K17" s="25">
        <v>21291</v>
      </c>
      <c r="L17" s="50">
        <v>-1.5278592390941648E-2</v>
      </c>
      <c r="M17" s="50">
        <v>0.39812129465827528</v>
      </c>
      <c r="N17" s="13" t="s">
        <v>23</v>
      </c>
      <c r="O17" s="33">
        <v>19924972133.32</v>
      </c>
      <c r="P17" s="24">
        <f t="shared" si="1"/>
        <v>8.339780698507375E-2</v>
      </c>
      <c r="Q17" s="13" t="s">
        <v>23</v>
      </c>
      <c r="R17" s="23">
        <v>5.5838489999999998</v>
      </c>
      <c r="S17" s="13" t="s">
        <v>23</v>
      </c>
      <c r="T17" s="23">
        <v>5.6932159999999996</v>
      </c>
      <c r="U17" s="25">
        <v>23765</v>
      </c>
      <c r="V17" s="50">
        <v>3.8822384087029427E-3</v>
      </c>
      <c r="W17" s="26">
        <v>0.40354913484842303</v>
      </c>
      <c r="X17" s="27">
        <f t="shared" si="2"/>
        <v>-3.6130507931180331E-3</v>
      </c>
      <c r="Y17" s="27">
        <f t="shared" si="3"/>
        <v>4.3742340239017593E-3</v>
      </c>
      <c r="Z17" s="27">
        <f t="shared" si="4"/>
        <v>0.11619933305152412</v>
      </c>
      <c r="AA17" s="20">
        <f t="shared" si="5"/>
        <v>1.916083079964459E-2</v>
      </c>
      <c r="AB17" s="21">
        <f t="shared" si="6"/>
        <v>5.427840190147748E-3</v>
      </c>
      <c r="AD17" s="221"/>
      <c r="AE17" s="10"/>
      <c r="AF17" s="30"/>
    </row>
    <row r="18" spans="1:34" ht="14.25" customHeight="1">
      <c r="A18" s="223">
        <v>13</v>
      </c>
      <c r="B18" s="194" t="s">
        <v>46</v>
      </c>
      <c r="C18" s="12" t="s">
        <v>47</v>
      </c>
      <c r="D18" s="13" t="s">
        <v>23</v>
      </c>
      <c r="E18" s="167">
        <v>539108006.21000004</v>
      </c>
      <c r="F18" s="15">
        <f t="shared" si="0"/>
        <v>2.2519419054755009E-3</v>
      </c>
      <c r="G18" s="13" t="s">
        <v>23</v>
      </c>
      <c r="H18" s="23">
        <v>45.22</v>
      </c>
      <c r="I18" s="13" t="s">
        <v>23</v>
      </c>
      <c r="J18" s="23">
        <v>45.55</v>
      </c>
      <c r="K18" s="171">
        <v>424</v>
      </c>
      <c r="L18" s="50">
        <v>-0.01</v>
      </c>
      <c r="M18" s="50">
        <v>0.7</v>
      </c>
      <c r="N18" s="13" t="s">
        <v>23</v>
      </c>
      <c r="O18" s="167">
        <v>563953164.51999998</v>
      </c>
      <c r="P18" s="24">
        <f t="shared" si="1"/>
        <v>2.3604779393698312E-3</v>
      </c>
      <c r="Q18" s="13" t="s">
        <v>23</v>
      </c>
      <c r="R18" s="23">
        <v>45.07</v>
      </c>
      <c r="S18" s="13" t="s">
        <v>23</v>
      </c>
      <c r="T18" s="23">
        <v>45.42</v>
      </c>
      <c r="U18" s="171">
        <v>427</v>
      </c>
      <c r="V18" s="50">
        <v>0</v>
      </c>
      <c r="W18" s="50">
        <v>0.67989999999999995</v>
      </c>
      <c r="X18" s="27">
        <f t="shared" ref="X18" si="12">((O18-E18)/E18)</f>
        <v>4.6085678609495459E-2</v>
      </c>
      <c r="Y18" s="27">
        <f t="shared" ref="Y18" si="13">((T18-J18)/J18)</f>
        <v>-2.8540065861689455E-3</v>
      </c>
      <c r="Z18" s="27">
        <f t="shared" ref="Z18" si="14">((U18-K18)/K18)</f>
        <v>7.0754716981132077E-3</v>
      </c>
      <c r="AA18" s="20">
        <f t="shared" ref="AA18" si="15">V18-L18</f>
        <v>0.01</v>
      </c>
      <c r="AB18" s="21">
        <f t="shared" ref="AB18" si="16">W18-M18</f>
        <v>-2.0100000000000007E-2</v>
      </c>
      <c r="AD18" s="243"/>
      <c r="AE18" s="31"/>
      <c r="AF18" s="30"/>
    </row>
    <row r="19" spans="1:34">
      <c r="A19" s="223">
        <v>14</v>
      </c>
      <c r="B19" s="194" t="s">
        <v>48</v>
      </c>
      <c r="C19" s="12" t="s">
        <v>49</v>
      </c>
      <c r="D19" s="13" t="s">
        <v>23</v>
      </c>
      <c r="E19" s="23">
        <v>8874155802.5100002</v>
      </c>
      <c r="F19" s="15">
        <f t="shared" si="0"/>
        <v>3.7068793446199344E-2</v>
      </c>
      <c r="G19" s="13" t="s">
        <v>23</v>
      </c>
      <c r="H19" s="23">
        <v>47.611367000000001</v>
      </c>
      <c r="I19" s="13" t="s">
        <v>23</v>
      </c>
      <c r="J19" s="23">
        <v>47.847549000000001</v>
      </c>
      <c r="K19" s="25">
        <v>2410</v>
      </c>
      <c r="L19" s="50">
        <v>-4.0000000000000001E-3</v>
      </c>
      <c r="M19" s="50">
        <v>0.46229999999999999</v>
      </c>
      <c r="N19" s="13" t="s">
        <v>23</v>
      </c>
      <c r="O19" s="23">
        <v>8691879129.9400005</v>
      </c>
      <c r="P19" s="24">
        <f t="shared" si="1"/>
        <v>3.6380661070241765E-2</v>
      </c>
      <c r="Q19" s="13" t="s">
        <v>23</v>
      </c>
      <c r="R19" s="23">
        <v>46.975499329999998</v>
      </c>
      <c r="S19" s="13" t="s">
        <v>23</v>
      </c>
      <c r="T19" s="23">
        <v>47.246592630000002</v>
      </c>
      <c r="U19" s="25">
        <v>2401</v>
      </c>
      <c r="V19" s="26">
        <v>-1.3299999999999999E-2</v>
      </c>
      <c r="W19" s="26">
        <v>0.52100000000000002</v>
      </c>
      <c r="X19" s="27">
        <f t="shared" si="2"/>
        <v>-2.054017042595126E-2</v>
      </c>
      <c r="Y19" s="27">
        <f t="shared" si="3"/>
        <v>-1.2559815132850351E-2</v>
      </c>
      <c r="Z19" s="27">
        <f t="shared" si="4"/>
        <v>-3.7344398340248964E-3</v>
      </c>
      <c r="AA19" s="20">
        <f t="shared" si="5"/>
        <v>-9.2999999999999992E-3</v>
      </c>
      <c r="AB19" s="21">
        <f t="shared" si="6"/>
        <v>5.870000000000003E-2</v>
      </c>
      <c r="AD19" s="218"/>
      <c r="AE19" s="10"/>
      <c r="AF19" s="30"/>
    </row>
    <row r="20" spans="1:34">
      <c r="A20" s="223">
        <v>15</v>
      </c>
      <c r="B20" s="194" t="s">
        <v>50</v>
      </c>
      <c r="C20" s="12" t="s">
        <v>51</v>
      </c>
      <c r="D20" s="13" t="s">
        <v>23</v>
      </c>
      <c r="E20" s="23">
        <v>407566305.31999999</v>
      </c>
      <c r="F20" s="15">
        <f t="shared" si="0"/>
        <v>1.7024708066613497E-3</v>
      </c>
      <c r="G20" s="13" t="s">
        <v>23</v>
      </c>
      <c r="H20" s="23">
        <v>2.99</v>
      </c>
      <c r="I20" s="13" t="s">
        <v>23</v>
      </c>
      <c r="J20" s="23">
        <v>3.03</v>
      </c>
      <c r="K20" s="25">
        <v>53</v>
      </c>
      <c r="L20" s="50">
        <v>-5.9791406395734402E-3</v>
      </c>
      <c r="M20" s="50">
        <v>0.41589999999999999</v>
      </c>
      <c r="N20" s="13" t="s">
        <v>23</v>
      </c>
      <c r="O20" s="23">
        <v>403905038.13</v>
      </c>
      <c r="P20" s="24">
        <f t="shared" si="1"/>
        <v>1.690581757649458E-3</v>
      </c>
      <c r="Q20" s="13" t="s">
        <v>23</v>
      </c>
      <c r="R20" s="23">
        <v>2.83</v>
      </c>
      <c r="S20" s="13" t="s">
        <v>23</v>
      </c>
      <c r="T20" s="23">
        <v>2.86</v>
      </c>
      <c r="U20" s="25">
        <v>55</v>
      </c>
      <c r="V20" s="26">
        <v>-3.5316834010544751E-3</v>
      </c>
      <c r="W20" s="26">
        <v>0.52073664466401537</v>
      </c>
      <c r="X20" s="27">
        <f t="shared" si="2"/>
        <v>-8.9832430753208608E-3</v>
      </c>
      <c r="Y20" s="27">
        <f t="shared" si="3"/>
        <v>-5.6105610561056084E-2</v>
      </c>
      <c r="Z20" s="27">
        <f t="shared" si="4"/>
        <v>3.7735849056603772E-2</v>
      </c>
      <c r="AA20" s="20">
        <f t="shared" si="5"/>
        <v>2.4474572385189651E-3</v>
      </c>
      <c r="AB20" s="21">
        <f t="shared" si="6"/>
        <v>0.10483664466401538</v>
      </c>
      <c r="AD20" s="219"/>
      <c r="AE20" s="10"/>
      <c r="AF20" s="30"/>
      <c r="AH20" t="s">
        <v>336</v>
      </c>
    </row>
    <row r="21" spans="1:34">
      <c r="A21" s="223">
        <v>16</v>
      </c>
      <c r="B21" s="194" t="s">
        <v>52</v>
      </c>
      <c r="C21" s="12" t="s">
        <v>53</v>
      </c>
      <c r="D21" s="13" t="s">
        <v>23</v>
      </c>
      <c r="E21" s="36">
        <v>23090345063.41</v>
      </c>
      <c r="F21" s="15">
        <f t="shared" si="0"/>
        <v>9.645213029896535E-2</v>
      </c>
      <c r="G21" s="13" t="s">
        <v>23</v>
      </c>
      <c r="H21" s="23">
        <v>74.282700000000006</v>
      </c>
      <c r="I21" s="13" t="s">
        <v>23</v>
      </c>
      <c r="J21" s="23">
        <v>74.695400000000006</v>
      </c>
      <c r="K21" s="25">
        <v>23494</v>
      </c>
      <c r="L21" s="50">
        <v>-3.0200000000000001E-2</v>
      </c>
      <c r="M21" s="50">
        <v>0.56469999999999998</v>
      </c>
      <c r="N21" s="13" t="s">
        <v>23</v>
      </c>
      <c r="O21" s="36">
        <v>23066816567.75</v>
      </c>
      <c r="P21" s="24">
        <f t="shared" si="1"/>
        <v>9.6548286391845289E-2</v>
      </c>
      <c r="Q21" s="13" t="s">
        <v>23</v>
      </c>
      <c r="R21" s="23">
        <v>73.565899999999999</v>
      </c>
      <c r="S21" s="13" t="s">
        <v>23</v>
      </c>
      <c r="T21" s="23">
        <v>73.639300000000006</v>
      </c>
      <c r="U21" s="25">
        <v>24037</v>
      </c>
      <c r="V21" s="26">
        <v>-1.46E-2</v>
      </c>
      <c r="W21" s="26">
        <v>0.61729999999999996</v>
      </c>
      <c r="X21" s="27">
        <f t="shared" si="2"/>
        <v>-1.0189754893392287E-3</v>
      </c>
      <c r="Y21" s="27">
        <f t="shared" si="3"/>
        <v>-1.413875553246921E-2</v>
      </c>
      <c r="Z21" s="27">
        <f t="shared" si="4"/>
        <v>2.311228398740104E-2</v>
      </c>
      <c r="AA21" s="20">
        <f t="shared" si="5"/>
        <v>1.5600000000000001E-2</v>
      </c>
      <c r="AB21" s="21">
        <f t="shared" si="6"/>
        <v>5.259999999999998E-2</v>
      </c>
      <c r="AD21" s="218"/>
      <c r="AE21" s="10"/>
      <c r="AF21" s="30"/>
    </row>
    <row r="22" spans="1:34">
      <c r="A22" s="223">
        <v>17</v>
      </c>
      <c r="B22" s="194" t="s">
        <v>334</v>
      </c>
      <c r="C22" s="12" t="s">
        <v>121</v>
      </c>
      <c r="D22" s="13" t="s">
        <v>23</v>
      </c>
      <c r="E22" s="36">
        <v>119501859.12025812</v>
      </c>
      <c r="F22" s="15">
        <f t="shared" si="0"/>
        <v>4.9917871972821601E-4</v>
      </c>
      <c r="G22" s="13" t="s">
        <v>23</v>
      </c>
      <c r="H22" s="23">
        <v>1.0565140175276688</v>
      </c>
      <c r="I22" s="13" t="s">
        <v>23</v>
      </c>
      <c r="J22" s="23">
        <v>1.0605140175276688</v>
      </c>
      <c r="K22" s="25">
        <v>221</v>
      </c>
      <c r="L22" s="50">
        <v>-9.9000000000000008E-3</v>
      </c>
      <c r="M22" s="50">
        <v>5.7299999999999997E-2</v>
      </c>
      <c r="N22" s="13" t="s">
        <v>23</v>
      </c>
      <c r="O22" s="36">
        <v>116374658.50277373</v>
      </c>
      <c r="P22" s="24">
        <f t="shared" si="1"/>
        <v>4.8709685729186685E-4</v>
      </c>
      <c r="Q22" s="13" t="s">
        <v>23</v>
      </c>
      <c r="R22" s="23">
        <v>1.0615590543495153</v>
      </c>
      <c r="S22" s="13" t="s">
        <v>23</v>
      </c>
      <c r="T22" s="23">
        <v>1.0655590543495153</v>
      </c>
      <c r="U22" s="25">
        <v>228</v>
      </c>
      <c r="V22" s="50">
        <v>5.1000000000000004E-3</v>
      </c>
      <c r="W22" s="50">
        <v>6.2399999999999997E-2</v>
      </c>
      <c r="X22" s="27">
        <f t="shared" ref="X22:X23" si="17">((O22-E22)/E22)</f>
        <v>-2.6168635705804372E-2</v>
      </c>
      <c r="Y22" s="27">
        <f t="shared" ref="Y22:Y23" si="18">((T22-J22)/J22)</f>
        <v>4.7571618464862034E-3</v>
      </c>
      <c r="Z22" s="27">
        <f t="shared" ref="Z22:Z23" si="19">((U22-K22)/K22)</f>
        <v>3.1674208144796379E-2</v>
      </c>
      <c r="AA22" s="20">
        <f t="shared" ref="AA22:AA23" si="20">V22-L22</f>
        <v>1.5000000000000001E-2</v>
      </c>
      <c r="AB22" s="21">
        <f t="shared" ref="AB22:AB23" si="21">W22-M22</f>
        <v>5.1000000000000004E-3</v>
      </c>
      <c r="AF22" s="30"/>
    </row>
    <row r="23" spans="1:34" ht="12.75" customHeight="1">
      <c r="A23" s="223">
        <v>18</v>
      </c>
      <c r="B23" s="194" t="s">
        <v>54</v>
      </c>
      <c r="C23" s="12" t="s">
        <v>55</v>
      </c>
      <c r="D23" s="13" t="s">
        <v>23</v>
      </c>
      <c r="E23" s="23">
        <v>4315460642.9899998</v>
      </c>
      <c r="F23" s="15">
        <f t="shared" si="0"/>
        <v>1.8026381636769628E-2</v>
      </c>
      <c r="G23" s="13" t="s">
        <v>23</v>
      </c>
      <c r="H23" s="186">
        <v>17630.09</v>
      </c>
      <c r="I23" s="13" t="s">
        <v>23</v>
      </c>
      <c r="J23" s="23">
        <v>17841.03</v>
      </c>
      <c r="K23" s="25">
        <v>90</v>
      </c>
      <c r="L23" s="50">
        <v>-1.34E-2</v>
      </c>
      <c r="M23" s="50">
        <v>0.38719999999999999</v>
      </c>
      <c r="N23" s="13" t="s">
        <v>23</v>
      </c>
      <c r="O23" s="23">
        <v>4358817360.8800001</v>
      </c>
      <c r="P23" s="24">
        <f t="shared" si="1"/>
        <v>1.8244231736613624E-2</v>
      </c>
      <c r="Q23" s="13" t="s">
        <v>23</v>
      </c>
      <c r="R23" s="186">
        <v>17572.86</v>
      </c>
      <c r="S23" s="13" t="s">
        <v>23</v>
      </c>
      <c r="T23" s="23">
        <v>17774.599999999999</v>
      </c>
      <c r="U23" s="25">
        <v>91</v>
      </c>
      <c r="V23" s="50">
        <v>-3.7234397341407198E-3</v>
      </c>
      <c r="W23" s="50">
        <v>0.38201773687656199</v>
      </c>
      <c r="X23" s="27">
        <f t="shared" si="17"/>
        <v>1.0046834272588873E-2</v>
      </c>
      <c r="Y23" s="27">
        <f t="shared" si="18"/>
        <v>-3.7234397341409267E-3</v>
      </c>
      <c r="Z23" s="27">
        <f t="shared" si="19"/>
        <v>1.1111111111111112E-2</v>
      </c>
      <c r="AA23" s="20">
        <f t="shared" si="20"/>
        <v>9.6765602658592798E-3</v>
      </c>
      <c r="AB23" s="21">
        <f t="shared" si="21"/>
        <v>-5.1822631234380023E-3</v>
      </c>
      <c r="AD23" s="221"/>
      <c r="AE23" s="10"/>
      <c r="AF23" s="30"/>
    </row>
    <row r="24" spans="1:34">
      <c r="A24" s="223">
        <v>19</v>
      </c>
      <c r="B24" s="194" t="s">
        <v>56</v>
      </c>
      <c r="C24" s="12" t="s">
        <v>55</v>
      </c>
      <c r="D24" s="13" t="s">
        <v>23</v>
      </c>
      <c r="E24" s="23">
        <v>67088892966.769997</v>
      </c>
      <c r="F24" s="15">
        <f t="shared" si="0"/>
        <v>0.28024122758989284</v>
      </c>
      <c r="G24" s="13" t="s">
        <v>23</v>
      </c>
      <c r="H24" s="23">
        <v>61576.05</v>
      </c>
      <c r="I24" s="13" t="s">
        <v>23</v>
      </c>
      <c r="J24" s="23">
        <v>62386.51</v>
      </c>
      <c r="K24" s="25">
        <v>36529</v>
      </c>
      <c r="L24" s="50">
        <v>-1.04E-2</v>
      </c>
      <c r="M24" s="50">
        <v>0.4415</v>
      </c>
      <c r="N24" s="13" t="s">
        <v>23</v>
      </c>
      <c r="O24" s="23">
        <v>66527156851.940002</v>
      </c>
      <c r="P24" s="24">
        <f t="shared" si="1"/>
        <v>0.27845554559776176</v>
      </c>
      <c r="Q24" s="13" t="s">
        <v>23</v>
      </c>
      <c r="R24" s="23">
        <v>61291.99</v>
      </c>
      <c r="S24" s="13" t="s">
        <v>23</v>
      </c>
      <c r="T24" s="23">
        <v>62095.62</v>
      </c>
      <c r="U24" s="25">
        <v>36703</v>
      </c>
      <c r="V24" s="50">
        <v>-4.6627067293874801E-3</v>
      </c>
      <c r="W24" s="50">
        <v>0.434811963987145</v>
      </c>
      <c r="X24" s="27">
        <f t="shared" si="2"/>
        <v>-8.3730121334425565E-3</v>
      </c>
      <c r="Y24" s="27">
        <f t="shared" si="3"/>
        <v>-4.6627067293874818E-3</v>
      </c>
      <c r="Z24" s="27">
        <f t="shared" si="4"/>
        <v>4.7633387171836074E-3</v>
      </c>
      <c r="AA24" s="20">
        <f t="shared" si="5"/>
        <v>5.7372932706125195E-3</v>
      </c>
      <c r="AB24" s="21">
        <f t="shared" si="6"/>
        <v>-6.6880360128550032E-3</v>
      </c>
      <c r="AD24" s="218"/>
      <c r="AE24" s="10"/>
      <c r="AF24" s="30"/>
    </row>
    <row r="25" spans="1:34">
      <c r="A25" s="223">
        <v>20</v>
      </c>
      <c r="B25" s="162" t="s">
        <v>57</v>
      </c>
      <c r="C25" s="12" t="s">
        <v>58</v>
      </c>
      <c r="D25" s="13" t="s">
        <v>23</v>
      </c>
      <c r="E25" s="23">
        <v>15210126055.049999</v>
      </c>
      <c r="F25" s="15">
        <f t="shared" si="0"/>
        <v>6.3535172648854096E-2</v>
      </c>
      <c r="G25" s="13" t="s">
        <v>23</v>
      </c>
      <c r="H25" s="23">
        <v>2.4611299999999998</v>
      </c>
      <c r="I25" s="13" t="s">
        <v>23</v>
      </c>
      <c r="J25" s="37">
        <v>2.4864899999999999</v>
      </c>
      <c r="K25" s="25">
        <v>11848</v>
      </c>
      <c r="L25" s="50">
        <v>-7.7000000000000002E-3</v>
      </c>
      <c r="M25" s="50">
        <v>0.28170000000000001</v>
      </c>
      <c r="N25" s="13" t="s">
        <v>23</v>
      </c>
      <c r="O25" s="23">
        <v>15576731085.309999</v>
      </c>
      <c r="P25" s="24">
        <f t="shared" si="1"/>
        <v>6.5197843380603263E-2</v>
      </c>
      <c r="Q25" s="13" t="s">
        <v>23</v>
      </c>
      <c r="R25" s="23">
        <v>2.52</v>
      </c>
      <c r="S25" s="13" t="s">
        <v>23</v>
      </c>
      <c r="T25" s="37">
        <v>2.5499999999999998</v>
      </c>
      <c r="U25" s="25">
        <v>11848</v>
      </c>
      <c r="V25" s="50">
        <v>2.3300000000000001E-2</v>
      </c>
      <c r="W25" s="50">
        <v>0.50360000000000005</v>
      </c>
      <c r="X25" s="27">
        <f t="shared" ref="X25:X26" si="22">((O25-E25)/E25)</f>
        <v>2.4102695068610666E-2</v>
      </c>
      <c r="Y25" s="27">
        <f t="shared" ref="Y25:Y26" si="23">((T25-J25)/J25)</f>
        <v>2.554202912539361E-2</v>
      </c>
      <c r="Z25" s="27">
        <f t="shared" ref="Z25:Z26" si="24">((U25-K25)/K25)</f>
        <v>0</v>
      </c>
      <c r="AA25" s="20">
        <f t="shared" ref="AA25:AA26" si="25">V25-L25</f>
        <v>3.1E-2</v>
      </c>
      <c r="AB25" s="21">
        <f t="shared" ref="AB25:AB26" si="26">W25-M25</f>
        <v>0.22190000000000004</v>
      </c>
      <c r="AD25" s="218"/>
      <c r="AE25" s="10"/>
      <c r="AF25" s="30"/>
    </row>
    <row r="26" spans="1:34">
      <c r="A26" s="223">
        <v>21</v>
      </c>
      <c r="B26" s="194" t="s">
        <v>59</v>
      </c>
      <c r="C26" s="12" t="s">
        <v>60</v>
      </c>
      <c r="D26" s="13" t="s">
        <v>23</v>
      </c>
      <c r="E26" s="23">
        <v>11443194229.309999</v>
      </c>
      <c r="F26" s="15">
        <f t="shared" si="0"/>
        <v>4.7800085178925353E-2</v>
      </c>
      <c r="G26" s="13" t="s">
        <v>23</v>
      </c>
      <c r="H26" s="23">
        <v>1.96</v>
      </c>
      <c r="I26" s="13" t="s">
        <v>23</v>
      </c>
      <c r="J26" s="37">
        <v>1.98</v>
      </c>
      <c r="K26" s="25">
        <v>7881</v>
      </c>
      <c r="L26" s="50">
        <v>-4.2609000000000001E-2</v>
      </c>
      <c r="M26" s="50">
        <v>0.92586599999999997</v>
      </c>
      <c r="N26" s="13" t="s">
        <v>23</v>
      </c>
      <c r="O26" s="23">
        <v>11976074622.91</v>
      </c>
      <c r="P26" s="24">
        <f t="shared" si="1"/>
        <v>5.0126963950431716E-2</v>
      </c>
      <c r="Q26" s="13" t="s">
        <v>23</v>
      </c>
      <c r="R26" s="23">
        <v>2.0299999999999998</v>
      </c>
      <c r="S26" s="13" t="s">
        <v>23</v>
      </c>
      <c r="T26" s="37">
        <v>2.06</v>
      </c>
      <c r="U26" s="25">
        <v>8073</v>
      </c>
      <c r="V26" s="26">
        <v>3.9061999999999999E-2</v>
      </c>
      <c r="W26" s="26">
        <v>1.0010060000000001</v>
      </c>
      <c r="X26" s="27">
        <f t="shared" si="22"/>
        <v>4.6567451615485859E-2</v>
      </c>
      <c r="Y26" s="27">
        <f t="shared" si="23"/>
        <v>4.0404040404040442E-2</v>
      </c>
      <c r="Z26" s="27">
        <f t="shared" si="24"/>
        <v>2.4362390559573659E-2</v>
      </c>
      <c r="AA26" s="20">
        <f t="shared" si="25"/>
        <v>8.1670999999999994E-2</v>
      </c>
      <c r="AB26" s="21">
        <f t="shared" si="26"/>
        <v>7.5140000000000096E-2</v>
      </c>
      <c r="AD26" s="220"/>
      <c r="AE26" s="10"/>
      <c r="AF26" s="30"/>
      <c r="AG26" s="30"/>
    </row>
    <row r="27" spans="1:34">
      <c r="A27" s="223">
        <v>22</v>
      </c>
      <c r="B27" s="162" t="s">
        <v>61</v>
      </c>
      <c r="C27" s="12" t="s">
        <v>62</v>
      </c>
      <c r="D27" s="13" t="s">
        <v>23</v>
      </c>
      <c r="E27" s="23">
        <v>24697918471.919998</v>
      </c>
      <c r="F27" s="15">
        <f t="shared" si="0"/>
        <v>0.10316722612958001</v>
      </c>
      <c r="G27" s="13" t="s">
        <v>23</v>
      </c>
      <c r="H27" s="23">
        <v>366.89</v>
      </c>
      <c r="I27" s="13" t="s">
        <v>23</v>
      </c>
      <c r="J27" s="37">
        <v>373.13</v>
      </c>
      <c r="K27" s="25">
        <v>219</v>
      </c>
      <c r="L27" s="50">
        <v>-1.03E-2</v>
      </c>
      <c r="M27" s="50">
        <v>0.73709999999999998</v>
      </c>
      <c r="N27" s="13" t="s">
        <v>23</v>
      </c>
      <c r="O27" s="23">
        <v>24505377503.799999</v>
      </c>
      <c r="P27" s="24">
        <f t="shared" si="1"/>
        <v>0.10256951575559117</v>
      </c>
      <c r="Q27" s="13" t="s">
        <v>23</v>
      </c>
      <c r="R27" s="23">
        <v>360.11</v>
      </c>
      <c r="S27" s="13" t="s">
        <v>23</v>
      </c>
      <c r="T27" s="37">
        <v>366.23</v>
      </c>
      <c r="U27" s="25">
        <v>224</v>
      </c>
      <c r="V27" s="26">
        <v>-1.8499999999999999E-2</v>
      </c>
      <c r="W27" s="26">
        <v>0.70499999999999996</v>
      </c>
      <c r="X27" s="27">
        <f t="shared" si="2"/>
        <v>-7.7958378694506615E-3</v>
      </c>
      <c r="Y27" s="27">
        <f t="shared" si="3"/>
        <v>-1.8492214509688253E-2</v>
      </c>
      <c r="Z27" s="27">
        <f t="shared" si="4"/>
        <v>2.2831050228310501E-2</v>
      </c>
      <c r="AA27" s="20">
        <f t="shared" si="5"/>
        <v>-8.199999999999999E-3</v>
      </c>
      <c r="AB27" s="21">
        <f t="shared" si="6"/>
        <v>-3.2100000000000017E-2</v>
      </c>
      <c r="AD27" s="222"/>
      <c r="AE27" s="10"/>
      <c r="AF27" s="30"/>
    </row>
    <row r="28" spans="1:34">
      <c r="B28" s="38"/>
      <c r="C28" s="39" t="s">
        <v>63</v>
      </c>
      <c r="D28" s="40" t="s">
        <v>23</v>
      </c>
      <c r="E28" s="41">
        <f>SUM(E6:E27)</f>
        <v>239396942212.04456</v>
      </c>
      <c r="F28" s="42">
        <f>(E28/E272)</f>
        <v>2.4137394542170218E-2</v>
      </c>
      <c r="G28" s="13"/>
      <c r="H28" s="43"/>
      <c r="I28" s="43"/>
      <c r="J28" s="44"/>
      <c r="K28" s="45">
        <f>SUM(K6:K27)</f>
        <v>136930</v>
      </c>
      <c r="L28" s="46"/>
      <c r="M28" s="25">
        <v>0</v>
      </c>
      <c r="N28" s="13" t="s">
        <v>23</v>
      </c>
      <c r="O28" s="41">
        <f>SUM(O6:O27)</f>
        <v>238914821068.20987</v>
      </c>
      <c r="P28" s="42">
        <f>(O28/O272)</f>
        <v>2.389096082984566E-2</v>
      </c>
      <c r="Q28" s="47"/>
      <c r="R28" s="43"/>
      <c r="S28" s="43"/>
      <c r="T28" s="44"/>
      <c r="U28" s="45">
        <f>SUM(U6:U27)</f>
        <v>140415</v>
      </c>
      <c r="V28" s="46"/>
      <c r="W28" s="45"/>
      <c r="X28" s="27">
        <f t="shared" si="2"/>
        <v>-2.0138985042158562E-3</v>
      </c>
      <c r="Y28" s="27" t="e">
        <f t="shared" si="3"/>
        <v>#DIV/0!</v>
      </c>
      <c r="Z28" s="27">
        <f t="shared" si="4"/>
        <v>2.5450960344701672E-2</v>
      </c>
      <c r="AA28" s="20">
        <f t="shared" si="5"/>
        <v>0</v>
      </c>
      <c r="AB28" s="21">
        <f t="shared" si="6"/>
        <v>0</v>
      </c>
    </row>
    <row r="29" spans="1:34" ht="4.5" customHeight="1"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7"/>
      <c r="AA29" s="247"/>
      <c r="AB29" s="247"/>
    </row>
    <row r="30" spans="1:34" ht="15" customHeight="1">
      <c r="A30" s="1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</row>
    <row r="31" spans="1:34" ht="16.2" customHeight="1">
      <c r="A31" s="187">
        <v>23</v>
      </c>
      <c r="B31" s="194" t="s">
        <v>64</v>
      </c>
      <c r="C31" s="12" t="s">
        <v>22</v>
      </c>
      <c r="D31" s="13" t="s">
        <v>23</v>
      </c>
      <c r="E31" s="168">
        <v>6854841975.2299995</v>
      </c>
      <c r="F31" s="24">
        <f>(E31/$O$81)</f>
        <v>1.0099509745867073E-3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926</v>
      </c>
      <c r="L31" s="50">
        <v>0.15579999999999999</v>
      </c>
      <c r="M31" s="50">
        <v>0.15579999999999999</v>
      </c>
      <c r="N31" s="13" t="s">
        <v>23</v>
      </c>
      <c r="O31" s="49">
        <v>6956379701.29</v>
      </c>
      <c r="P31" s="24">
        <f t="shared" ref="P31:P80" si="27">(O31/$O$81)</f>
        <v>1.0249109292818225E-3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924</v>
      </c>
      <c r="V31" s="50">
        <v>0.1532</v>
      </c>
      <c r="W31" s="50">
        <v>0.1532</v>
      </c>
      <c r="X31" s="27">
        <f>((O31-E31)/E31)</f>
        <v>1.481255533342817E-2</v>
      </c>
      <c r="Y31" s="27">
        <f>((T31-J31)/J31)</f>
        <v>0</v>
      </c>
      <c r="Z31" s="27">
        <f>((U31-K31)/K31)</f>
        <v>-2.1598272138228943E-3</v>
      </c>
      <c r="AA31" s="27">
        <f>V31-L31</f>
        <v>-2.5999999999999912E-3</v>
      </c>
      <c r="AB31" s="51">
        <f>W31-M31</f>
        <v>-2.5999999999999912E-3</v>
      </c>
    </row>
    <row r="32" spans="1:34" ht="15.6">
      <c r="A32" s="187">
        <v>24</v>
      </c>
      <c r="B32" s="194" t="s">
        <v>65</v>
      </c>
      <c r="C32" s="12" t="s">
        <v>66</v>
      </c>
      <c r="D32" s="13" t="s">
        <v>23</v>
      </c>
      <c r="E32" s="168">
        <v>47422756937.949997</v>
      </c>
      <c r="F32" s="24">
        <f t="shared" ref="F32:F80" si="28">(E32/$O$81)</f>
        <v>6.9869823053746076E-3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5821</v>
      </c>
      <c r="L32" s="166">
        <v>0.1691</v>
      </c>
      <c r="M32" s="50">
        <v>0.1691</v>
      </c>
      <c r="N32" s="13" t="s">
        <v>23</v>
      </c>
      <c r="O32" s="49">
        <v>49040012268.370003</v>
      </c>
      <c r="P32" s="24">
        <f t="shared" si="27"/>
        <v>7.2252589283828906E-3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5867</v>
      </c>
      <c r="V32" s="166">
        <v>0.16489999999999999</v>
      </c>
      <c r="W32" s="50">
        <v>0.16489999999999999</v>
      </c>
      <c r="X32" s="27">
        <f t="shared" ref="X32:X81" si="29">((O32-E32)/E32)</f>
        <v>3.4102937805494803E-2</v>
      </c>
      <c r="Y32" s="27">
        <f t="shared" ref="Y32:Y81" si="30">((T32-J32)/J32)</f>
        <v>0</v>
      </c>
      <c r="Z32" s="27">
        <f t="shared" ref="Z32:Z81" si="31">((U32-K32)/K32)</f>
        <v>7.90242226421577E-3</v>
      </c>
      <c r="AA32" s="20">
        <f t="shared" ref="AA32:AA81" si="32">V32-L32</f>
        <v>-4.2000000000000093E-3</v>
      </c>
      <c r="AB32" s="21">
        <f t="shared" ref="AB32:AB81" si="33">W32-M32</f>
        <v>-4.2000000000000093E-3</v>
      </c>
      <c r="AD32" s="52"/>
    </row>
    <row r="33" spans="1:28">
      <c r="A33" s="187">
        <v>25</v>
      </c>
      <c r="B33" s="194" t="s">
        <v>67</v>
      </c>
      <c r="C33" s="12" t="s">
        <v>68</v>
      </c>
      <c r="D33" s="13" t="s">
        <v>23</v>
      </c>
      <c r="E33" s="168">
        <v>3190360991.0700002</v>
      </c>
      <c r="F33" s="24">
        <f t="shared" si="28"/>
        <v>4.7004850058654323E-4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331</v>
      </c>
      <c r="L33" s="50">
        <v>0.17065</v>
      </c>
      <c r="M33" s="50">
        <v>0.17065</v>
      </c>
      <c r="N33" s="13" t="s">
        <v>23</v>
      </c>
      <c r="O33" s="49">
        <v>4160078806</v>
      </c>
      <c r="P33" s="24">
        <f t="shared" si="27"/>
        <v>6.129208608541605E-4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335</v>
      </c>
      <c r="V33" s="26">
        <v>0.1782</v>
      </c>
      <c r="W33" s="26">
        <v>0.1782</v>
      </c>
      <c r="X33" s="27">
        <f t="shared" ref="X33" si="34">((O33-E33)/E33)</f>
        <v>0.30395237957218463</v>
      </c>
      <c r="Y33" s="27">
        <f t="shared" ref="Y33" si="35">((T33-J33)/J33)</f>
        <v>0</v>
      </c>
      <c r="Z33" s="27">
        <f t="shared" ref="Z33" si="36">((U33-K33)/K33)</f>
        <v>1.2084592145015106E-2</v>
      </c>
      <c r="AA33" s="20">
        <f t="shared" ref="AA33" si="37">V33-L33</f>
        <v>7.5500000000000012E-3</v>
      </c>
      <c r="AB33" s="21">
        <f t="shared" ref="AB33" si="38">W33-M33</f>
        <v>7.5500000000000012E-3</v>
      </c>
    </row>
    <row r="34" spans="1:28">
      <c r="A34" s="187">
        <v>26</v>
      </c>
      <c r="B34" s="194" t="s">
        <v>69</v>
      </c>
      <c r="C34" s="12" t="s">
        <v>25</v>
      </c>
      <c r="D34" s="13" t="s">
        <v>23</v>
      </c>
      <c r="E34" s="168">
        <v>5679688144.8299999</v>
      </c>
      <c r="F34" s="24">
        <f t="shared" si="28"/>
        <v>8.3681091379603386E-4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3089</v>
      </c>
      <c r="L34" s="50">
        <v>0.17899999999999999</v>
      </c>
      <c r="M34" s="50">
        <v>0.17899999999999999</v>
      </c>
      <c r="N34" s="13" t="s">
        <v>23</v>
      </c>
      <c r="O34" s="49">
        <v>5424978464.4799995</v>
      </c>
      <c r="P34" s="24">
        <f t="shared" si="27"/>
        <v>7.9928352938138142E-4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3100</v>
      </c>
      <c r="V34" s="50">
        <v>0.17699999999999999</v>
      </c>
      <c r="W34" s="50">
        <v>0.17699999999999999</v>
      </c>
      <c r="X34" s="27">
        <f t="shared" si="29"/>
        <v>-4.4845715795479496E-2</v>
      </c>
      <c r="Y34" s="27">
        <f t="shared" si="30"/>
        <v>0</v>
      </c>
      <c r="Z34" s="27">
        <f t="shared" si="31"/>
        <v>3.56102298478472E-3</v>
      </c>
      <c r="AA34" s="20">
        <f t="shared" si="32"/>
        <v>-2.0000000000000018E-3</v>
      </c>
      <c r="AB34" s="21">
        <f t="shared" si="33"/>
        <v>-2.0000000000000018E-3</v>
      </c>
    </row>
    <row r="35" spans="1:28">
      <c r="A35" s="187">
        <v>27</v>
      </c>
      <c r="B35" s="194" t="s">
        <v>70</v>
      </c>
      <c r="C35" s="12" t="s">
        <v>71</v>
      </c>
      <c r="D35" s="13" t="s">
        <v>23</v>
      </c>
      <c r="E35" s="168">
        <v>2084480070.02</v>
      </c>
      <c r="F35" s="24">
        <f t="shared" si="28"/>
        <v>3.071146914590442E-4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235</v>
      </c>
      <c r="L35" s="166">
        <v>0.18418999999999999</v>
      </c>
      <c r="M35" s="166">
        <v>0.18418999999999999</v>
      </c>
      <c r="N35" s="13" t="s">
        <v>23</v>
      </c>
      <c r="O35" s="48">
        <v>2100338691.3</v>
      </c>
      <c r="P35" s="24">
        <f t="shared" si="27"/>
        <v>3.094512048426077E-4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241</v>
      </c>
      <c r="V35" s="166">
        <v>0.18531900000000001</v>
      </c>
      <c r="W35" s="166">
        <v>0.18531900000000001</v>
      </c>
      <c r="X35" s="27">
        <f t="shared" ref="X35" si="39">((O35-E35)/E35)</f>
        <v>7.6079505427210977E-3</v>
      </c>
      <c r="Y35" s="27">
        <f t="shared" ref="Y35" si="40">((T35-J35)/J35)</f>
        <v>0</v>
      </c>
      <c r="Z35" s="27">
        <f t="shared" ref="Z35" si="41">((U35-K35)/K35)</f>
        <v>2.553191489361702E-2</v>
      </c>
      <c r="AA35" s="20">
        <f t="shared" ref="AA35" si="42">V35-L35</f>
        <v>1.1290000000000189E-3</v>
      </c>
      <c r="AB35" s="21">
        <f t="shared" ref="AB35" si="43">W35-M35</f>
        <v>1.1290000000000189E-3</v>
      </c>
    </row>
    <row r="36" spans="1:28">
      <c r="A36" s="187">
        <v>28</v>
      </c>
      <c r="B36" s="194" t="s">
        <v>72</v>
      </c>
      <c r="C36" s="12" t="s">
        <v>27</v>
      </c>
      <c r="D36" s="13" t="s">
        <v>23</v>
      </c>
      <c r="E36" s="168">
        <v>460922754649.32001</v>
      </c>
      <c r="F36" s="24">
        <f t="shared" si="28"/>
        <v>6.7909572087787085E-2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91328</v>
      </c>
      <c r="L36" s="50">
        <v>0.16719999999999999</v>
      </c>
      <c r="M36" s="50">
        <v>0.16719999999999999</v>
      </c>
      <c r="N36" s="13" t="s">
        <v>23</v>
      </c>
      <c r="O36" s="49">
        <v>462835896924.78998</v>
      </c>
      <c r="P36" s="24">
        <f t="shared" si="27"/>
        <v>6.8191442904447175E-2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91500</v>
      </c>
      <c r="V36" s="50">
        <v>0.1666</v>
      </c>
      <c r="W36" s="50">
        <v>0.1666</v>
      </c>
      <c r="X36" s="27">
        <f t="shared" si="29"/>
        <v>4.1506787334149526E-3</v>
      </c>
      <c r="Y36" s="27">
        <f t="shared" si="30"/>
        <v>0</v>
      </c>
      <c r="Z36" s="27">
        <f t="shared" si="31"/>
        <v>1.8833216538192011E-3</v>
      </c>
      <c r="AA36" s="20">
        <f t="shared" si="32"/>
        <v>-5.9999999999998943E-4</v>
      </c>
      <c r="AB36" s="21">
        <f t="shared" si="33"/>
        <v>-5.9999999999998943E-4</v>
      </c>
    </row>
    <row r="37" spans="1:28">
      <c r="A37" s="187">
        <v>29</v>
      </c>
      <c r="B37" s="194" t="s">
        <v>73</v>
      </c>
      <c r="C37" s="12" t="s">
        <v>74</v>
      </c>
      <c r="D37" s="13" t="s">
        <v>23</v>
      </c>
      <c r="E37" s="168">
        <v>3383512170.02</v>
      </c>
      <c r="F37" s="24">
        <f t="shared" si="28"/>
        <v>4.9850622756668686E-4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503</v>
      </c>
      <c r="L37" s="50">
        <v>0.17499999999999999</v>
      </c>
      <c r="M37" s="50">
        <v>0.17499999999999999</v>
      </c>
      <c r="N37" s="13" t="s">
        <v>23</v>
      </c>
      <c r="O37" s="49">
        <v>3571351344.3200002</v>
      </c>
      <c r="P37" s="24">
        <f t="shared" si="27"/>
        <v>5.2618131589627336E-4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508</v>
      </c>
      <c r="V37" s="50">
        <v>0.16500000000000001</v>
      </c>
      <c r="W37" s="50">
        <v>0.16500000000000001</v>
      </c>
      <c r="X37" s="27">
        <f t="shared" si="29"/>
        <v>5.5516033299472328E-2</v>
      </c>
      <c r="Y37" s="27">
        <f t="shared" si="30"/>
        <v>0</v>
      </c>
      <c r="Z37" s="27">
        <f t="shared" si="31"/>
        <v>9.9403578528827041E-3</v>
      </c>
      <c r="AA37" s="20">
        <f t="shared" si="32"/>
        <v>-9.9999999999999811E-3</v>
      </c>
      <c r="AB37" s="21">
        <f t="shared" si="33"/>
        <v>-9.9999999999999811E-3</v>
      </c>
    </row>
    <row r="38" spans="1:28">
      <c r="A38" s="187">
        <v>30</v>
      </c>
      <c r="B38" s="194" t="s">
        <v>75</v>
      </c>
      <c r="C38" s="12" t="s">
        <v>29</v>
      </c>
      <c r="D38" s="13" t="s">
        <v>23</v>
      </c>
      <c r="E38" s="168">
        <v>178487711473.68512</v>
      </c>
      <c r="F38" s="24">
        <f t="shared" si="28"/>
        <v>2.6297300332521659E-2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42600</v>
      </c>
      <c r="L38" s="50">
        <v>0.15066849599098819</v>
      </c>
      <c r="M38" s="50">
        <v>0.15066849599098819</v>
      </c>
      <c r="N38" s="13" t="s">
        <v>23</v>
      </c>
      <c r="O38" s="49">
        <v>178600109994.23511</v>
      </c>
      <c r="P38" s="24">
        <f t="shared" si="27"/>
        <v>2.6313860451016257E-2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42702</v>
      </c>
      <c r="V38" s="50">
        <v>0.15950122855120752</v>
      </c>
      <c r="W38" s="26">
        <v>0.15950122855120752</v>
      </c>
      <c r="X38" s="27">
        <f t="shared" si="29"/>
        <v>6.2972694098640506E-4</v>
      </c>
      <c r="Y38" s="27">
        <f t="shared" si="30"/>
        <v>0</v>
      </c>
      <c r="Z38" s="27">
        <f t="shared" si="31"/>
        <v>2.3943661971830986E-3</v>
      </c>
      <c r="AA38" s="20">
        <f t="shared" si="32"/>
        <v>8.8327325602193252E-3</v>
      </c>
      <c r="AB38" s="21">
        <f t="shared" si="33"/>
        <v>8.8327325602193252E-3</v>
      </c>
    </row>
    <row r="39" spans="1:28">
      <c r="A39" s="187">
        <v>31</v>
      </c>
      <c r="B39" s="194" t="s">
        <v>76</v>
      </c>
      <c r="C39" s="12" t="s">
        <v>31</v>
      </c>
      <c r="D39" s="13" t="s">
        <v>23</v>
      </c>
      <c r="E39" s="186">
        <v>44962235387.360001</v>
      </c>
      <c r="F39" s="24">
        <f t="shared" si="28"/>
        <v>6.6244639355873035E-3</v>
      </c>
      <c r="G39" s="13" t="s">
        <v>23</v>
      </c>
      <c r="H39" s="23">
        <v>1</v>
      </c>
      <c r="I39" s="13" t="s">
        <v>23</v>
      </c>
      <c r="J39" s="23">
        <v>1</v>
      </c>
      <c r="K39" s="25">
        <v>2963</v>
      </c>
      <c r="L39" s="50">
        <v>0.188</v>
      </c>
      <c r="M39" s="50">
        <v>0.188</v>
      </c>
      <c r="N39" s="13" t="s">
        <v>23</v>
      </c>
      <c r="O39" s="23">
        <v>44862130479.360001</v>
      </c>
      <c r="P39" s="24">
        <f t="shared" si="27"/>
        <v>6.6097150836428179E-3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3012</v>
      </c>
      <c r="V39" s="50">
        <v>0.19750000000000001</v>
      </c>
      <c r="W39" s="50">
        <v>0.19750000000000001</v>
      </c>
      <c r="X39" s="27">
        <f t="shared" si="29"/>
        <v>-2.2264219547265206E-3</v>
      </c>
      <c r="Y39" s="27">
        <f t="shared" si="30"/>
        <v>0</v>
      </c>
      <c r="Z39" s="27">
        <f t="shared" si="31"/>
        <v>1.6537293283833951E-2</v>
      </c>
      <c r="AA39" s="20">
        <f t="shared" si="32"/>
        <v>9.5000000000000084E-3</v>
      </c>
      <c r="AB39" s="21">
        <f t="shared" si="33"/>
        <v>9.5000000000000084E-3</v>
      </c>
    </row>
    <row r="40" spans="1:28" ht="15" customHeight="1">
      <c r="A40" s="187">
        <v>32</v>
      </c>
      <c r="B40" s="194" t="s">
        <v>77</v>
      </c>
      <c r="C40" s="12" t="s">
        <v>53</v>
      </c>
      <c r="D40" s="13" t="s">
        <v>23</v>
      </c>
      <c r="E40" s="168">
        <v>51633164373.849998</v>
      </c>
      <c r="F40" s="24">
        <f t="shared" si="28"/>
        <v>7.6073182822884514E-3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21207</v>
      </c>
      <c r="L40" s="50">
        <v>0.18529999999999999</v>
      </c>
      <c r="M40" s="50">
        <v>0.18529999999999999</v>
      </c>
      <c r="N40" s="13" t="s">
        <v>23</v>
      </c>
      <c r="O40" s="48">
        <v>53329806745.370003</v>
      </c>
      <c r="P40" s="24">
        <f t="shared" si="27"/>
        <v>7.8572913119853514E-3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22081</v>
      </c>
      <c r="V40" s="26">
        <v>0.18060000000000001</v>
      </c>
      <c r="W40" s="26">
        <v>0.18060000000000001</v>
      </c>
      <c r="X40" s="27">
        <f t="shared" si="29"/>
        <v>3.2859546613015288E-2</v>
      </c>
      <c r="Y40" s="27">
        <f t="shared" si="30"/>
        <v>0</v>
      </c>
      <c r="Z40" s="27">
        <f t="shared" si="31"/>
        <v>4.1212807091997927E-2</v>
      </c>
      <c r="AA40" s="20">
        <f t="shared" si="32"/>
        <v>-4.699999999999982E-3</v>
      </c>
      <c r="AB40" s="21">
        <f t="shared" si="33"/>
        <v>-4.699999999999982E-3</v>
      </c>
    </row>
    <row r="41" spans="1:28" ht="15" customHeight="1">
      <c r="A41" s="187">
        <v>33</v>
      </c>
      <c r="B41" s="194" t="s">
        <v>78</v>
      </c>
      <c r="C41" s="12" t="s">
        <v>79</v>
      </c>
      <c r="D41" s="13" t="s">
        <v>23</v>
      </c>
      <c r="E41" s="168">
        <v>3659662578.0500002</v>
      </c>
      <c r="F41" s="24">
        <f t="shared" si="28"/>
        <v>5.3919255917436151E-4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943</v>
      </c>
      <c r="L41" s="50">
        <v>0.19120000000000001</v>
      </c>
      <c r="M41" s="50">
        <v>0.19120000000000001</v>
      </c>
      <c r="N41" s="13" t="s">
        <v>23</v>
      </c>
      <c r="O41" s="168">
        <v>3832637414.21</v>
      </c>
      <c r="P41" s="24">
        <f t="shared" si="27"/>
        <v>5.6467762578713443E-4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946</v>
      </c>
      <c r="V41" s="26">
        <v>0.19009999999999999</v>
      </c>
      <c r="W41" s="26">
        <v>0.19009999999999999</v>
      </c>
      <c r="X41" s="27">
        <f t="shared" si="29"/>
        <v>4.7265241663936967E-2</v>
      </c>
      <c r="Y41" s="27">
        <f t="shared" si="30"/>
        <v>0</v>
      </c>
      <c r="Z41" s="27">
        <f t="shared" si="31"/>
        <v>3.1813361611876989E-3</v>
      </c>
      <c r="AA41" s="20">
        <f t="shared" si="32"/>
        <v>-1.1000000000000176E-3</v>
      </c>
      <c r="AB41" s="21">
        <f t="shared" si="33"/>
        <v>-1.1000000000000176E-3</v>
      </c>
    </row>
    <row r="42" spans="1:28">
      <c r="A42" s="187">
        <v>34</v>
      </c>
      <c r="B42" s="194" t="s">
        <v>80</v>
      </c>
      <c r="C42" s="12" t="s">
        <v>81</v>
      </c>
      <c r="D42" s="13" t="s">
        <v>23</v>
      </c>
      <c r="E42" s="168">
        <v>121197648493.77</v>
      </c>
      <c r="F42" s="24">
        <f t="shared" si="28"/>
        <v>1.7856528809300987E-2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6823</v>
      </c>
      <c r="L42" s="50">
        <v>0.18107822160798867</v>
      </c>
      <c r="M42" s="50">
        <v>0.18107822160798867</v>
      </c>
      <c r="N42" s="13" t="s">
        <v>23</v>
      </c>
      <c r="O42" s="49">
        <v>122919773868.42999</v>
      </c>
      <c r="P42" s="24">
        <f t="shared" si="27"/>
        <v>1.8110256350618963E-2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6837</v>
      </c>
      <c r="V42" s="50">
        <v>0.18711151695519906</v>
      </c>
      <c r="W42" s="50">
        <v>0.18711151695519906</v>
      </c>
      <c r="X42" s="27">
        <f t="shared" si="29"/>
        <v>1.4209230922071164E-2</v>
      </c>
      <c r="Y42" s="27">
        <f t="shared" si="30"/>
        <v>0</v>
      </c>
      <c r="Z42" s="27">
        <f t="shared" si="31"/>
        <v>2.0518833357760515E-3</v>
      </c>
      <c r="AA42" s="20">
        <f t="shared" si="32"/>
        <v>6.0332953472103934E-3</v>
      </c>
      <c r="AB42" s="21">
        <f t="shared" si="33"/>
        <v>6.0332953472103934E-3</v>
      </c>
    </row>
    <row r="43" spans="1:28">
      <c r="A43" s="187">
        <v>35</v>
      </c>
      <c r="B43" s="194" t="s">
        <v>82</v>
      </c>
      <c r="C43" s="12" t="s">
        <v>83</v>
      </c>
      <c r="D43" s="13" t="s">
        <v>23</v>
      </c>
      <c r="E43" s="168">
        <v>48614143277.989998</v>
      </c>
      <c r="F43" s="24">
        <f t="shared" si="28"/>
        <v>7.1625139659994052E-3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6182</v>
      </c>
      <c r="L43" s="50">
        <v>0.16170000000000001</v>
      </c>
      <c r="M43" s="50">
        <v>0.16170000000000001</v>
      </c>
      <c r="N43" s="13" t="s">
        <v>23</v>
      </c>
      <c r="O43" s="49">
        <v>48070645970.800003</v>
      </c>
      <c r="P43" s="24">
        <f t="shared" si="27"/>
        <v>7.0824383585579411E-3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6186</v>
      </c>
      <c r="V43" s="50">
        <v>0.15959999999999999</v>
      </c>
      <c r="W43" s="50">
        <v>0.15959999999999999</v>
      </c>
      <c r="X43" s="27">
        <f t="shared" si="29"/>
        <v>-1.1179818681203884E-2</v>
      </c>
      <c r="Y43" s="27">
        <f t="shared" si="30"/>
        <v>0</v>
      </c>
      <c r="Z43" s="27">
        <f t="shared" si="31"/>
        <v>6.470397929472663E-4</v>
      </c>
      <c r="AA43" s="20">
        <f t="shared" si="32"/>
        <v>-2.1000000000000185E-3</v>
      </c>
      <c r="AB43" s="21">
        <f t="shared" si="33"/>
        <v>-2.1000000000000185E-3</v>
      </c>
    </row>
    <row r="44" spans="1:28">
      <c r="A44" s="187">
        <v>36</v>
      </c>
      <c r="B44" s="194" t="s">
        <v>84</v>
      </c>
      <c r="C44" s="12" t="s">
        <v>33</v>
      </c>
      <c r="D44" s="13" t="s">
        <v>23</v>
      </c>
      <c r="E44" s="168">
        <v>121471572203.82001</v>
      </c>
      <c r="F44" s="24">
        <f t="shared" si="28"/>
        <v>1.7896887072690149E-2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23915</v>
      </c>
      <c r="L44" s="50">
        <v>0.2001</v>
      </c>
      <c r="M44" s="50">
        <v>0.2001</v>
      </c>
      <c r="N44" s="13" t="s">
        <v>23</v>
      </c>
      <c r="O44" s="49">
        <v>121982052235.77</v>
      </c>
      <c r="P44" s="24">
        <f t="shared" si="27"/>
        <v>1.7972098114408971E-2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24198</v>
      </c>
      <c r="V44" s="50">
        <v>0.20030000000000001</v>
      </c>
      <c r="W44" s="50">
        <v>0.20030000000000001</v>
      </c>
      <c r="X44" s="27">
        <f t="shared" si="29"/>
        <v>4.2024650104425295E-3</v>
      </c>
      <c r="Y44" s="27">
        <f t="shared" si="30"/>
        <v>0</v>
      </c>
      <c r="Z44" s="27">
        <f t="shared" si="31"/>
        <v>1.1833577252770228E-2</v>
      </c>
      <c r="AA44" s="20">
        <f t="shared" si="32"/>
        <v>2.0000000000000573E-4</v>
      </c>
      <c r="AB44" s="21">
        <f t="shared" si="33"/>
        <v>2.0000000000000573E-4</v>
      </c>
    </row>
    <row r="45" spans="1:28">
      <c r="A45" s="187">
        <v>37</v>
      </c>
      <c r="B45" s="194" t="s">
        <v>351</v>
      </c>
      <c r="C45" s="162" t="s">
        <v>352</v>
      </c>
      <c r="D45" s="13" t="s">
        <v>23</v>
      </c>
      <c r="E45" s="49">
        <v>0</v>
      </c>
      <c r="F45" s="24">
        <f t="shared" si="28"/>
        <v>0</v>
      </c>
      <c r="G45" s="13" t="s">
        <v>23</v>
      </c>
      <c r="H45" s="37">
        <v>0</v>
      </c>
      <c r="I45" s="13" t="s">
        <v>23</v>
      </c>
      <c r="J45" s="37">
        <v>0</v>
      </c>
      <c r="K45" s="25">
        <v>0</v>
      </c>
      <c r="L45" s="50">
        <v>0</v>
      </c>
      <c r="M45" s="50">
        <v>0</v>
      </c>
      <c r="N45" s="13" t="s">
        <v>23</v>
      </c>
      <c r="O45" s="49">
        <v>1002432929.7</v>
      </c>
      <c r="P45" s="24">
        <f t="shared" si="27"/>
        <v>1.4769240749336953E-4</v>
      </c>
      <c r="Q45" s="13" t="s">
        <v>23</v>
      </c>
      <c r="R45" s="37">
        <v>1</v>
      </c>
      <c r="S45" s="13" t="s">
        <v>23</v>
      </c>
      <c r="T45" s="37">
        <v>1</v>
      </c>
      <c r="U45" s="25">
        <v>1</v>
      </c>
      <c r="V45" s="50">
        <v>0.1961</v>
      </c>
      <c r="W45" s="50">
        <v>0.1961</v>
      </c>
      <c r="X45" s="27" t="e">
        <f t="shared" si="29"/>
        <v>#DIV/0!</v>
      </c>
      <c r="Y45" s="27" t="e">
        <f t="shared" si="30"/>
        <v>#DIV/0!</v>
      </c>
      <c r="Z45" s="27" t="e">
        <f t="shared" si="31"/>
        <v>#DIV/0!</v>
      </c>
      <c r="AA45" s="20">
        <f t="shared" si="32"/>
        <v>0.1961</v>
      </c>
      <c r="AB45" s="21">
        <f t="shared" si="33"/>
        <v>0.1961</v>
      </c>
    </row>
    <row r="46" spans="1:28">
      <c r="A46" s="187">
        <v>38</v>
      </c>
      <c r="B46" s="194" t="s">
        <v>85</v>
      </c>
      <c r="C46" s="12" t="s">
        <v>86</v>
      </c>
      <c r="D46" s="13" t="s">
        <v>23</v>
      </c>
      <c r="E46" s="168">
        <v>3797928655.8400002</v>
      </c>
      <c r="F46" s="24">
        <f t="shared" si="28"/>
        <v>5.5956384716624949E-4</v>
      </c>
      <c r="G46" s="13" t="s">
        <v>23</v>
      </c>
      <c r="H46" s="37">
        <v>1000</v>
      </c>
      <c r="I46" s="13" t="s">
        <v>23</v>
      </c>
      <c r="J46" s="37">
        <v>1000</v>
      </c>
      <c r="K46" s="25">
        <v>482</v>
      </c>
      <c r="L46" s="50">
        <v>0.19609352999999999</v>
      </c>
      <c r="M46" s="50">
        <v>0.19609352999999999</v>
      </c>
      <c r="N46" s="13" t="s">
        <v>23</v>
      </c>
      <c r="O46" s="48">
        <v>3855333188.8499999</v>
      </c>
      <c r="P46" s="24">
        <f t="shared" si="27"/>
        <v>5.6802148401165588E-4</v>
      </c>
      <c r="Q46" s="13" t="s">
        <v>23</v>
      </c>
      <c r="R46" s="37">
        <v>1000</v>
      </c>
      <c r="S46" s="13" t="s">
        <v>23</v>
      </c>
      <c r="T46" s="37">
        <v>1000</v>
      </c>
      <c r="U46" s="25">
        <v>489</v>
      </c>
      <c r="V46" s="26">
        <v>0.20113723999999999</v>
      </c>
      <c r="W46" s="26">
        <v>0.20113723999999999</v>
      </c>
      <c r="X46" s="27">
        <f t="shared" si="29"/>
        <v>1.5114694932915586E-2</v>
      </c>
      <c r="Y46" s="27">
        <f t="shared" si="30"/>
        <v>0</v>
      </c>
      <c r="Z46" s="27">
        <f t="shared" si="31"/>
        <v>1.4522821576763486E-2</v>
      </c>
      <c r="AA46" s="20">
        <f t="shared" si="32"/>
        <v>5.0437100000000068E-3</v>
      </c>
      <c r="AB46" s="21">
        <f t="shared" si="33"/>
        <v>5.0437100000000068E-3</v>
      </c>
    </row>
    <row r="47" spans="1:28">
      <c r="A47" s="187">
        <v>39</v>
      </c>
      <c r="B47" s="194" t="s">
        <v>87</v>
      </c>
      <c r="C47" s="12" t="s">
        <v>88</v>
      </c>
      <c r="D47" s="13" t="s">
        <v>23</v>
      </c>
      <c r="E47" s="168">
        <v>83780107603.839996</v>
      </c>
      <c r="F47" s="24">
        <f t="shared" si="28"/>
        <v>1.2343654548307565E-2</v>
      </c>
      <c r="G47" s="13" t="s">
        <v>23</v>
      </c>
      <c r="H47" s="53">
        <v>100</v>
      </c>
      <c r="I47" s="13" t="s">
        <v>23</v>
      </c>
      <c r="J47" s="53">
        <v>100</v>
      </c>
      <c r="K47" s="25">
        <v>5314</v>
      </c>
      <c r="L47" s="50">
        <v>0.1585</v>
      </c>
      <c r="M47" s="50">
        <v>0.1585</v>
      </c>
      <c r="N47" s="13" t="s">
        <v>23</v>
      </c>
      <c r="O47" s="49">
        <v>102544275771.31</v>
      </c>
      <c r="P47" s="24">
        <f t="shared" si="27"/>
        <v>1.510825364432237E-2</v>
      </c>
      <c r="Q47" s="13" t="s">
        <v>23</v>
      </c>
      <c r="R47" s="53">
        <v>100</v>
      </c>
      <c r="S47" s="13" t="s">
        <v>23</v>
      </c>
      <c r="T47" s="53">
        <v>100</v>
      </c>
      <c r="U47" s="25">
        <v>5314</v>
      </c>
      <c r="V47" s="50">
        <v>0.14699999999999999</v>
      </c>
      <c r="W47" s="50">
        <v>0.14699999999999999</v>
      </c>
      <c r="X47" s="27">
        <f t="shared" si="29"/>
        <v>0.22396925361086503</v>
      </c>
      <c r="Y47" s="27">
        <f t="shared" si="30"/>
        <v>0</v>
      </c>
      <c r="Z47" s="27">
        <f t="shared" si="31"/>
        <v>0</v>
      </c>
      <c r="AA47" s="20">
        <f t="shared" si="32"/>
        <v>-1.150000000000001E-2</v>
      </c>
      <c r="AB47" s="21">
        <f t="shared" si="33"/>
        <v>-1.150000000000001E-2</v>
      </c>
    </row>
    <row r="48" spans="1:28">
      <c r="A48" s="187">
        <v>40</v>
      </c>
      <c r="B48" s="194" t="s">
        <v>89</v>
      </c>
      <c r="C48" s="12" t="s">
        <v>88</v>
      </c>
      <c r="D48" s="13" t="s">
        <v>23</v>
      </c>
      <c r="E48" s="168">
        <v>9285926320.4599991</v>
      </c>
      <c r="F48" s="24">
        <f t="shared" si="28"/>
        <v>1.3681322445036031E-3</v>
      </c>
      <c r="G48" s="13" t="s">
        <v>23</v>
      </c>
      <c r="H48" s="53">
        <v>1000000</v>
      </c>
      <c r="I48" s="13" t="s">
        <v>23</v>
      </c>
      <c r="J48" s="53">
        <v>1000000</v>
      </c>
      <c r="K48" s="25">
        <v>49</v>
      </c>
      <c r="L48" s="50">
        <v>0.15629999999999999</v>
      </c>
      <c r="M48" s="50">
        <v>0.15629999999999999</v>
      </c>
      <c r="N48" s="13" t="s">
        <v>23</v>
      </c>
      <c r="O48" s="49">
        <v>8891254503.5599995</v>
      </c>
      <c r="P48" s="24">
        <f t="shared" si="27"/>
        <v>1.3099836850531592E-3</v>
      </c>
      <c r="Q48" s="13" t="s">
        <v>23</v>
      </c>
      <c r="R48" s="53">
        <v>1000000</v>
      </c>
      <c r="S48" s="13" t="s">
        <v>23</v>
      </c>
      <c r="T48" s="53">
        <v>1000000</v>
      </c>
      <c r="U48" s="25">
        <v>49</v>
      </c>
      <c r="V48" s="50">
        <v>0.16009999999999999</v>
      </c>
      <c r="W48" s="50">
        <v>0.16009999999999999</v>
      </c>
      <c r="X48" s="27">
        <f t="shared" si="29"/>
        <v>-4.2502148227302396E-2</v>
      </c>
      <c r="Y48" s="27">
        <f t="shared" si="30"/>
        <v>0</v>
      </c>
      <c r="Z48" s="27">
        <f t="shared" si="31"/>
        <v>0</v>
      </c>
      <c r="AA48" s="20">
        <f t="shared" si="32"/>
        <v>3.7999999999999978E-3</v>
      </c>
      <c r="AB48" s="21">
        <f t="shared" si="33"/>
        <v>3.7999999999999978E-3</v>
      </c>
    </row>
    <row r="49" spans="1:28">
      <c r="A49" s="187">
        <v>41</v>
      </c>
      <c r="B49" s="194" t="s">
        <v>90</v>
      </c>
      <c r="C49" s="12" t="s">
        <v>91</v>
      </c>
      <c r="D49" s="13" t="s">
        <v>23</v>
      </c>
      <c r="E49" s="168">
        <v>10620729207.360001</v>
      </c>
      <c r="F49" s="24">
        <f t="shared" si="28"/>
        <v>1.5647940320950779E-3</v>
      </c>
      <c r="G49" s="13" t="s">
        <v>23</v>
      </c>
      <c r="H49" s="37">
        <v>1</v>
      </c>
      <c r="I49" s="13" t="s">
        <v>23</v>
      </c>
      <c r="J49" s="37">
        <v>1</v>
      </c>
      <c r="K49" s="25">
        <v>1400</v>
      </c>
      <c r="L49" s="50">
        <v>0.1757</v>
      </c>
      <c r="M49" s="50">
        <v>0.1757</v>
      </c>
      <c r="N49" s="13" t="s">
        <v>23</v>
      </c>
      <c r="O49" s="48">
        <v>10241916848.83</v>
      </c>
      <c r="P49" s="24">
        <f t="shared" si="27"/>
        <v>1.5089821093599769E-3</v>
      </c>
      <c r="Q49" s="13" t="s">
        <v>23</v>
      </c>
      <c r="R49" s="37">
        <v>1</v>
      </c>
      <c r="S49" s="13" t="s">
        <v>23</v>
      </c>
      <c r="T49" s="37">
        <v>1</v>
      </c>
      <c r="U49" s="25">
        <v>1406</v>
      </c>
      <c r="V49" s="26">
        <v>0.18099999999999999</v>
      </c>
      <c r="W49" s="26">
        <v>0.18099999999999999</v>
      </c>
      <c r="X49" s="27">
        <f t="shared" si="29"/>
        <v>-3.5667264566682448E-2</v>
      </c>
      <c r="Y49" s="27">
        <f t="shared" si="30"/>
        <v>0</v>
      </c>
      <c r="Z49" s="27">
        <f t="shared" si="31"/>
        <v>4.2857142857142859E-3</v>
      </c>
      <c r="AA49" s="20">
        <f t="shared" si="32"/>
        <v>5.2999999999999992E-3</v>
      </c>
      <c r="AB49" s="21">
        <f t="shared" si="33"/>
        <v>5.2999999999999992E-3</v>
      </c>
    </row>
    <row r="50" spans="1:28">
      <c r="A50" s="187">
        <v>42</v>
      </c>
      <c r="B50" s="194" t="s">
        <v>92</v>
      </c>
      <c r="C50" s="12" t="s">
        <v>37</v>
      </c>
      <c r="D50" s="13" t="s">
        <v>23</v>
      </c>
      <c r="E50" s="168">
        <v>81174718146.759995</v>
      </c>
      <c r="F50" s="24">
        <f t="shared" si="28"/>
        <v>1.1959792217000127E-2</v>
      </c>
      <c r="G50" s="13" t="s">
        <v>23</v>
      </c>
      <c r="H50" s="37">
        <v>1</v>
      </c>
      <c r="I50" s="13" t="s">
        <v>23</v>
      </c>
      <c r="J50" s="37">
        <v>1</v>
      </c>
      <c r="K50" s="25">
        <v>4874</v>
      </c>
      <c r="L50" s="50">
        <v>0.1598</v>
      </c>
      <c r="M50" s="50">
        <v>0.1598</v>
      </c>
      <c r="N50" s="13" t="s">
        <v>23</v>
      </c>
      <c r="O50" s="49">
        <v>81301682284.470001</v>
      </c>
      <c r="P50" s="24">
        <f t="shared" si="27"/>
        <v>1.1978498345468314E-2</v>
      </c>
      <c r="Q50" s="13" t="s">
        <v>23</v>
      </c>
      <c r="R50" s="37">
        <v>1</v>
      </c>
      <c r="S50" s="13" t="s">
        <v>23</v>
      </c>
      <c r="T50" s="37">
        <v>1</v>
      </c>
      <c r="U50" s="25">
        <v>4890</v>
      </c>
      <c r="V50" s="50">
        <v>0.16470000000000001</v>
      </c>
      <c r="W50" s="50">
        <v>0.16470000000000001</v>
      </c>
      <c r="X50" s="27">
        <f>((O50-E50)/E50)</f>
        <v>1.5640847373250086E-3</v>
      </c>
      <c r="Y50" s="27">
        <f>((T50-J50)/J50)</f>
        <v>0</v>
      </c>
      <c r="Z50" s="27">
        <f>((U50-K50)/K50)</f>
        <v>3.2827246614690192E-3</v>
      </c>
      <c r="AA50" s="20">
        <f>V50-L50</f>
        <v>4.9000000000000155E-3</v>
      </c>
      <c r="AB50" s="21">
        <f>W50-M50</f>
        <v>4.9000000000000155E-3</v>
      </c>
    </row>
    <row r="51" spans="1:28">
      <c r="A51" s="187">
        <v>43</v>
      </c>
      <c r="B51" s="194" t="s">
        <v>94</v>
      </c>
      <c r="C51" s="12" t="s">
        <v>95</v>
      </c>
      <c r="D51" s="13" t="s">
        <v>23</v>
      </c>
      <c r="E51" s="168">
        <v>16608492779.549999</v>
      </c>
      <c r="F51" s="24">
        <f t="shared" si="28"/>
        <v>2.446994916839057E-3</v>
      </c>
      <c r="G51" s="13" t="s">
        <v>23</v>
      </c>
      <c r="H51" s="37">
        <v>1</v>
      </c>
      <c r="I51" s="13" t="s">
        <v>23</v>
      </c>
      <c r="J51" s="37">
        <v>1</v>
      </c>
      <c r="K51" s="55">
        <v>3111</v>
      </c>
      <c r="L51" s="56">
        <v>0.21299999999999999</v>
      </c>
      <c r="M51" s="56">
        <v>0.21299999999999999</v>
      </c>
      <c r="N51" s="13" t="s">
        <v>23</v>
      </c>
      <c r="O51" s="54">
        <v>16672082005.07</v>
      </c>
      <c r="P51" s="24">
        <f t="shared" si="27"/>
        <v>2.4563637688883393E-3</v>
      </c>
      <c r="Q51" s="13" t="s">
        <v>23</v>
      </c>
      <c r="R51" s="37">
        <v>1</v>
      </c>
      <c r="S51" s="13" t="s">
        <v>23</v>
      </c>
      <c r="T51" s="37">
        <v>1</v>
      </c>
      <c r="U51" s="55">
        <v>3163</v>
      </c>
      <c r="V51" s="56">
        <v>0.21299999999999999</v>
      </c>
      <c r="W51" s="56">
        <v>0.21299999999999999</v>
      </c>
      <c r="X51" s="27">
        <f>((O51-E51)/E51)</f>
        <v>3.8287174136775212E-3</v>
      </c>
      <c r="Y51" s="27">
        <f>((T51-J51)/J51)</f>
        <v>0</v>
      </c>
      <c r="Z51" s="27">
        <f>((U51-K51)/K51)</f>
        <v>1.6714882674381228E-2</v>
      </c>
      <c r="AA51" s="20">
        <f>V51-L51</f>
        <v>0</v>
      </c>
      <c r="AB51" s="21">
        <f>W51-M51</f>
        <v>0</v>
      </c>
    </row>
    <row r="52" spans="1:28">
      <c r="A52" s="187">
        <v>44</v>
      </c>
      <c r="B52" s="194" t="s">
        <v>93</v>
      </c>
      <c r="C52" s="12" t="s">
        <v>39</v>
      </c>
      <c r="D52" s="13" t="s">
        <v>23</v>
      </c>
      <c r="E52" s="168">
        <v>775625690884.94995</v>
      </c>
      <c r="F52" s="24">
        <f t="shared" si="28"/>
        <v>0.11427600012580302</v>
      </c>
      <c r="G52" s="13" t="s">
        <v>23</v>
      </c>
      <c r="H52" s="37">
        <v>100</v>
      </c>
      <c r="I52" s="13" t="s">
        <v>23</v>
      </c>
      <c r="J52" s="37">
        <v>100</v>
      </c>
      <c r="K52" s="25">
        <v>46845</v>
      </c>
      <c r="L52" s="50">
        <v>0.16830000000000001</v>
      </c>
      <c r="M52" s="50">
        <v>0.16830000000000001</v>
      </c>
      <c r="N52" s="13" t="s">
        <v>23</v>
      </c>
      <c r="O52" s="49">
        <v>781178089370.02002</v>
      </c>
      <c r="P52" s="24">
        <f t="shared" si="27"/>
        <v>0.11509405695068003</v>
      </c>
      <c r="Q52" s="13" t="s">
        <v>23</v>
      </c>
      <c r="R52" s="37">
        <v>100</v>
      </c>
      <c r="S52" s="13" t="s">
        <v>23</v>
      </c>
      <c r="T52" s="37">
        <v>100</v>
      </c>
      <c r="U52" s="25">
        <v>47168</v>
      </c>
      <c r="V52" s="50">
        <v>0.15909999999999999</v>
      </c>
      <c r="W52" s="50">
        <v>0.15909999999999999</v>
      </c>
      <c r="X52" s="27">
        <f t="shared" si="29"/>
        <v>7.1586056912775293E-3</v>
      </c>
      <c r="Y52" s="27">
        <f t="shared" si="30"/>
        <v>0</v>
      </c>
      <c r="Z52" s="27">
        <f t="shared" si="31"/>
        <v>6.8950795175579038E-3</v>
      </c>
      <c r="AA52" s="20">
        <f t="shared" si="32"/>
        <v>-9.2000000000000137E-3</v>
      </c>
      <c r="AB52" s="21">
        <f t="shared" si="33"/>
        <v>-9.2000000000000137E-3</v>
      </c>
    </row>
    <row r="53" spans="1:28">
      <c r="A53" s="187">
        <v>45</v>
      </c>
      <c r="B53" s="194" t="s">
        <v>96</v>
      </c>
      <c r="C53" s="12" t="s">
        <v>97</v>
      </c>
      <c r="D53" s="13" t="s">
        <v>23</v>
      </c>
      <c r="E53" s="168">
        <v>5400763842.1899996</v>
      </c>
      <c r="F53" s="24">
        <f t="shared" si="28"/>
        <v>7.9571589332654523E-4</v>
      </c>
      <c r="G53" s="13" t="s">
        <v>23</v>
      </c>
      <c r="H53" s="37">
        <v>1</v>
      </c>
      <c r="I53" s="13" t="s">
        <v>23</v>
      </c>
      <c r="J53" s="37">
        <v>1</v>
      </c>
      <c r="K53" s="55">
        <v>1166</v>
      </c>
      <c r="L53" s="56">
        <v>0.16207358999999999</v>
      </c>
      <c r="M53" s="56">
        <v>0.16207358999999999</v>
      </c>
      <c r="N53" s="13" t="s">
        <v>23</v>
      </c>
      <c r="O53" s="48">
        <v>6617726516.3100004</v>
      </c>
      <c r="P53" s="24">
        <f t="shared" si="27"/>
        <v>9.7501581638887109E-4</v>
      </c>
      <c r="Q53" s="13" t="s">
        <v>23</v>
      </c>
      <c r="R53" s="37">
        <v>1</v>
      </c>
      <c r="S53" s="13" t="s">
        <v>23</v>
      </c>
      <c r="T53" s="37">
        <v>1</v>
      </c>
      <c r="U53" s="55">
        <v>1175</v>
      </c>
      <c r="V53" s="56">
        <v>0.1545851</v>
      </c>
      <c r="W53" s="56">
        <v>0.1545851</v>
      </c>
      <c r="X53" s="27">
        <f t="shared" si="29"/>
        <v>0.22533158450907656</v>
      </c>
      <c r="Y53" s="27">
        <f t="shared" si="30"/>
        <v>0</v>
      </c>
      <c r="Z53" s="27">
        <f t="shared" si="31"/>
        <v>7.7186963979416811E-3</v>
      </c>
      <c r="AA53" s="20">
        <f t="shared" si="32"/>
        <v>-7.4884899999999865E-3</v>
      </c>
      <c r="AB53" s="21">
        <f t="shared" si="33"/>
        <v>-7.4884899999999865E-3</v>
      </c>
    </row>
    <row r="54" spans="1:28">
      <c r="A54" s="187">
        <v>46</v>
      </c>
      <c r="B54" s="194" t="s">
        <v>98</v>
      </c>
      <c r="C54" s="12" t="s">
        <v>99</v>
      </c>
      <c r="D54" s="13" t="s">
        <v>23</v>
      </c>
      <c r="E54" s="168">
        <v>64073630.719999999</v>
      </c>
      <c r="F54" s="24">
        <f t="shared" si="28"/>
        <v>9.4402213829008853E-6</v>
      </c>
      <c r="G54" s="13" t="s">
        <v>23</v>
      </c>
      <c r="H54" s="37">
        <v>1</v>
      </c>
      <c r="I54" s="13" t="s">
        <v>23</v>
      </c>
      <c r="J54" s="37">
        <v>1</v>
      </c>
      <c r="K54" s="55">
        <v>42</v>
      </c>
      <c r="L54" s="56">
        <v>0.105</v>
      </c>
      <c r="M54" s="56">
        <v>0.105</v>
      </c>
      <c r="N54" s="13" t="s">
        <v>23</v>
      </c>
      <c r="O54" s="48">
        <v>63785981.270000003</v>
      </c>
      <c r="P54" s="24">
        <f t="shared" si="27"/>
        <v>9.3978408519686484E-6</v>
      </c>
      <c r="Q54" s="13" t="s">
        <v>23</v>
      </c>
      <c r="R54" s="37">
        <v>1</v>
      </c>
      <c r="S54" s="13" t="s">
        <v>23</v>
      </c>
      <c r="T54" s="37">
        <v>1</v>
      </c>
      <c r="U54" s="55">
        <v>40</v>
      </c>
      <c r="V54" s="56">
        <v>0.105</v>
      </c>
      <c r="W54" s="56">
        <v>0.105</v>
      </c>
      <c r="X54" s="27">
        <f t="shared" si="29"/>
        <v>-4.4893577399572641E-3</v>
      </c>
      <c r="Y54" s="27">
        <f t="shared" si="30"/>
        <v>0</v>
      </c>
      <c r="Z54" s="27">
        <f t="shared" si="31"/>
        <v>-4.7619047619047616E-2</v>
      </c>
      <c r="AA54" s="20">
        <f t="shared" si="32"/>
        <v>0</v>
      </c>
      <c r="AB54" s="21">
        <f t="shared" si="33"/>
        <v>0</v>
      </c>
    </row>
    <row r="55" spans="1:28">
      <c r="A55" s="187">
        <v>47</v>
      </c>
      <c r="B55" s="194" t="s">
        <v>100</v>
      </c>
      <c r="C55" s="12" t="s">
        <v>101</v>
      </c>
      <c r="D55" s="13" t="s">
        <v>23</v>
      </c>
      <c r="E55" s="168">
        <v>2334009086.4099998</v>
      </c>
      <c r="F55" s="24">
        <f t="shared" si="28"/>
        <v>3.4387878816636284E-4</v>
      </c>
      <c r="G55" s="13" t="s">
        <v>23</v>
      </c>
      <c r="H55" s="37">
        <v>10</v>
      </c>
      <c r="I55" s="13" t="s">
        <v>23</v>
      </c>
      <c r="J55" s="37">
        <v>10</v>
      </c>
      <c r="K55" s="25">
        <v>599</v>
      </c>
      <c r="L55" s="50">
        <v>0.1638</v>
      </c>
      <c r="M55" s="50">
        <v>0.1638</v>
      </c>
      <c r="N55" s="13" t="s">
        <v>23</v>
      </c>
      <c r="O55" s="168">
        <v>2397459238.3600001</v>
      </c>
      <c r="P55" s="24">
        <f t="shared" si="27"/>
        <v>3.5322714995663263E-4</v>
      </c>
      <c r="Q55" s="13" t="s">
        <v>23</v>
      </c>
      <c r="R55" s="37">
        <v>10</v>
      </c>
      <c r="S55" s="13" t="s">
        <v>23</v>
      </c>
      <c r="T55" s="37">
        <v>10</v>
      </c>
      <c r="U55" s="25">
        <v>599</v>
      </c>
      <c r="V55" s="26">
        <v>0.16309999999999999</v>
      </c>
      <c r="W55" s="26">
        <v>0.16309999999999999</v>
      </c>
      <c r="X55" s="27">
        <f t="shared" si="29"/>
        <v>2.7185049244000423E-2</v>
      </c>
      <c r="Y55" s="27">
        <f t="shared" si="30"/>
        <v>0</v>
      </c>
      <c r="Z55" s="27">
        <f t="shared" si="31"/>
        <v>0</v>
      </c>
      <c r="AA55" s="20">
        <f t="shared" si="32"/>
        <v>-7.0000000000000617E-4</v>
      </c>
      <c r="AB55" s="21">
        <f t="shared" si="33"/>
        <v>-7.0000000000000617E-4</v>
      </c>
    </row>
    <row r="56" spans="1:28">
      <c r="A56" s="187">
        <v>48</v>
      </c>
      <c r="B56" s="194" t="s">
        <v>102</v>
      </c>
      <c r="C56" s="12" t="s">
        <v>103</v>
      </c>
      <c r="D56" s="13" t="s">
        <v>23</v>
      </c>
      <c r="E56" s="168">
        <v>16931017334.41</v>
      </c>
      <c r="F56" s="24">
        <f t="shared" si="28"/>
        <v>2.4945137348783412E-3</v>
      </c>
      <c r="G56" s="13" t="s">
        <v>23</v>
      </c>
      <c r="H56" s="37">
        <v>100</v>
      </c>
      <c r="I56" s="13" t="s">
        <v>23</v>
      </c>
      <c r="J56" s="37">
        <v>100</v>
      </c>
      <c r="K56" s="25">
        <v>1176</v>
      </c>
      <c r="L56" s="50">
        <v>0.19070000000000001</v>
      </c>
      <c r="M56" s="50">
        <v>0.19070000000000001</v>
      </c>
      <c r="N56" s="13" t="s">
        <v>23</v>
      </c>
      <c r="O56" s="48">
        <v>16540560890.889999</v>
      </c>
      <c r="P56" s="24">
        <f t="shared" si="27"/>
        <v>2.4369862430569924E-3</v>
      </c>
      <c r="Q56" s="13" t="s">
        <v>23</v>
      </c>
      <c r="R56" s="37">
        <v>100</v>
      </c>
      <c r="S56" s="13" t="s">
        <v>23</v>
      </c>
      <c r="T56" s="37">
        <v>100</v>
      </c>
      <c r="U56" s="25">
        <v>1182</v>
      </c>
      <c r="V56" s="26">
        <v>0.19040000000000001</v>
      </c>
      <c r="W56" s="26">
        <v>0.19040000000000001</v>
      </c>
      <c r="X56" s="27">
        <f t="shared" si="29"/>
        <v>-2.3061605561436088E-2</v>
      </c>
      <c r="Y56" s="27">
        <f t="shared" si="30"/>
        <v>0</v>
      </c>
      <c r="Z56" s="27">
        <f t="shared" si="31"/>
        <v>5.1020408163265302E-3</v>
      </c>
      <c r="AA56" s="20">
        <f t="shared" si="32"/>
        <v>-2.9999999999999472E-4</v>
      </c>
      <c r="AB56" s="21">
        <f t="shared" si="33"/>
        <v>-2.9999999999999472E-4</v>
      </c>
    </row>
    <row r="57" spans="1:28">
      <c r="A57" s="187">
        <v>49</v>
      </c>
      <c r="B57" s="194" t="s">
        <v>104</v>
      </c>
      <c r="C57" s="34" t="s">
        <v>105</v>
      </c>
      <c r="D57" s="13" t="s">
        <v>23</v>
      </c>
      <c r="E57" s="226">
        <v>184352328.55000001</v>
      </c>
      <c r="F57" s="24">
        <f t="shared" si="28"/>
        <v>2.7161357557065237E-5</v>
      </c>
      <c r="G57" s="13" t="s">
        <v>23</v>
      </c>
      <c r="H57" s="23">
        <v>1</v>
      </c>
      <c r="I57" s="13" t="s">
        <v>23</v>
      </c>
      <c r="J57" s="23">
        <v>1</v>
      </c>
      <c r="K57" s="25">
        <v>161</v>
      </c>
      <c r="L57" s="50">
        <v>0.16800000000000001</v>
      </c>
      <c r="M57" s="50">
        <v>0.16800000000000001</v>
      </c>
      <c r="N57" s="13" t="s">
        <v>23</v>
      </c>
      <c r="O57" s="57">
        <v>184308014.28999999</v>
      </c>
      <c r="P57" s="24">
        <f t="shared" si="27"/>
        <v>2.7154828561905783E-5</v>
      </c>
      <c r="Q57" s="13" t="s">
        <v>23</v>
      </c>
      <c r="R57" s="23">
        <v>1</v>
      </c>
      <c r="S57" s="13" t="s">
        <v>23</v>
      </c>
      <c r="T57" s="23">
        <v>1</v>
      </c>
      <c r="U57" s="25">
        <v>161</v>
      </c>
      <c r="V57" s="26">
        <v>0.1681</v>
      </c>
      <c r="W57" s="50">
        <v>0.1681</v>
      </c>
      <c r="X57" s="20">
        <f t="shared" si="29"/>
        <v>-2.4037808661582139E-4</v>
      </c>
      <c r="Y57" s="20">
        <f t="shared" si="30"/>
        <v>0</v>
      </c>
      <c r="Z57" s="20">
        <f t="shared" si="31"/>
        <v>0</v>
      </c>
      <c r="AA57" s="20">
        <f t="shared" si="32"/>
        <v>9.9999999999988987E-5</v>
      </c>
      <c r="AB57" s="21">
        <f t="shared" si="33"/>
        <v>9.9999999999988987E-5</v>
      </c>
    </row>
    <row r="58" spans="1:28">
      <c r="A58" s="187">
        <v>50</v>
      </c>
      <c r="B58" s="194" t="s">
        <v>106</v>
      </c>
      <c r="C58" s="12" t="s">
        <v>45</v>
      </c>
      <c r="D58" s="13" t="s">
        <v>23</v>
      </c>
      <c r="E58" s="168">
        <v>7346227268.5</v>
      </c>
      <c r="F58" s="24">
        <f t="shared" si="28"/>
        <v>1.0823487129487152E-3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30668</v>
      </c>
      <c r="L58" s="50">
        <v>0.14859070999999999</v>
      </c>
      <c r="M58" s="50">
        <v>0.14859070999999999</v>
      </c>
      <c r="N58" s="13" t="s">
        <v>23</v>
      </c>
      <c r="O58" s="48">
        <v>7245774535.6000004</v>
      </c>
      <c r="P58" s="24">
        <f t="shared" si="27"/>
        <v>1.0675486145862948E-3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35658</v>
      </c>
      <c r="V58" s="26">
        <v>0.16154513000000001</v>
      </c>
      <c r="W58" s="26">
        <v>0.16154513000000001</v>
      </c>
      <c r="X58" s="27">
        <f t="shared" ref="X58" si="44">((O58-E58)/E58)</f>
        <v>-1.3674057339708563E-2</v>
      </c>
      <c r="Y58" s="27">
        <f t="shared" ref="Y58" si="45">((T58-J58)/J58)</f>
        <v>0</v>
      </c>
      <c r="Z58" s="27">
        <f t="shared" ref="Z58" si="46">((U58-K58)/K58)</f>
        <v>0.16271031694274163</v>
      </c>
      <c r="AA58" s="20">
        <f t="shared" ref="AA58" si="47">V58-L58</f>
        <v>1.2954420000000022E-2</v>
      </c>
      <c r="AB58" s="21">
        <f t="shared" ref="AB58" si="48">W58-M58</f>
        <v>1.2954420000000022E-2</v>
      </c>
    </row>
    <row r="59" spans="1:28">
      <c r="A59" s="187">
        <v>51</v>
      </c>
      <c r="B59" s="194" t="s">
        <v>107</v>
      </c>
      <c r="C59" s="12" t="s">
        <v>45</v>
      </c>
      <c r="D59" s="13" t="s">
        <v>23</v>
      </c>
      <c r="E59" s="168">
        <v>687603348485.71997</v>
      </c>
      <c r="F59" s="24">
        <f t="shared" si="28"/>
        <v>0.10130732034985175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77860</v>
      </c>
      <c r="L59" s="50">
        <v>0.16880988999999999</v>
      </c>
      <c r="M59" s="50">
        <v>0.16880988999999999</v>
      </c>
      <c r="N59" s="13" t="s">
        <v>23</v>
      </c>
      <c r="O59" s="48">
        <v>696553273832.44995</v>
      </c>
      <c r="P59" s="24">
        <f t="shared" si="27"/>
        <v>0.10262594824223362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87982</v>
      </c>
      <c r="V59" s="26">
        <v>0.16896069</v>
      </c>
      <c r="W59" s="26">
        <v>0.16896069</v>
      </c>
      <c r="X59" s="27">
        <f t="shared" si="29"/>
        <v>1.3016116582968983E-2</v>
      </c>
      <c r="Y59" s="27">
        <f t="shared" si="30"/>
        <v>0</v>
      </c>
      <c r="Z59" s="27">
        <f t="shared" si="31"/>
        <v>0.13000256871307475</v>
      </c>
      <c r="AA59" s="20">
        <f t="shared" si="32"/>
        <v>1.5080000000000648E-4</v>
      </c>
      <c r="AB59" s="21">
        <f t="shared" si="33"/>
        <v>1.5080000000000648E-4</v>
      </c>
    </row>
    <row r="60" spans="1:28">
      <c r="A60" s="187">
        <v>52</v>
      </c>
      <c r="B60" s="194" t="s">
        <v>108</v>
      </c>
      <c r="C60" s="12" t="s">
        <v>109</v>
      </c>
      <c r="D60" s="13" t="s">
        <v>23</v>
      </c>
      <c r="E60" s="168">
        <v>7294788358.5790005</v>
      </c>
      <c r="F60" s="24">
        <f t="shared" si="28"/>
        <v>1.0747700149431134E-3</v>
      </c>
      <c r="G60" s="13" t="s">
        <v>23</v>
      </c>
      <c r="H60" s="37">
        <v>100</v>
      </c>
      <c r="I60" s="13" t="s">
        <v>23</v>
      </c>
      <c r="J60" s="37">
        <v>100</v>
      </c>
      <c r="K60" s="25">
        <v>1207</v>
      </c>
      <c r="L60" s="50">
        <v>0.1613</v>
      </c>
      <c r="M60" s="50">
        <v>0.1613</v>
      </c>
      <c r="N60" s="13" t="s">
        <v>23</v>
      </c>
      <c r="O60" s="48">
        <v>7686331564.1550007</v>
      </c>
      <c r="P60" s="24">
        <f t="shared" si="27"/>
        <v>1.1324576237155997E-3</v>
      </c>
      <c r="Q60" s="13" t="s">
        <v>23</v>
      </c>
      <c r="R60" s="37">
        <v>100</v>
      </c>
      <c r="S60" s="13" t="s">
        <v>23</v>
      </c>
      <c r="T60" s="37">
        <v>100</v>
      </c>
      <c r="U60" s="25">
        <v>1216</v>
      </c>
      <c r="V60" s="26">
        <v>0.16500000000000001</v>
      </c>
      <c r="W60" s="26">
        <v>0.16500000000000001</v>
      </c>
      <c r="X60" s="27">
        <f t="shared" si="29"/>
        <v>5.3674374955035908E-2</v>
      </c>
      <c r="Y60" s="27">
        <f t="shared" si="30"/>
        <v>0</v>
      </c>
      <c r="Z60" s="27">
        <f t="shared" si="31"/>
        <v>7.4565037282518639E-3</v>
      </c>
      <c r="AA60" s="20">
        <f t="shared" si="32"/>
        <v>3.7000000000000088E-3</v>
      </c>
      <c r="AB60" s="21">
        <f t="shared" si="33"/>
        <v>3.7000000000000088E-3</v>
      </c>
    </row>
    <row r="61" spans="1:28">
      <c r="A61" s="187">
        <v>53</v>
      </c>
      <c r="B61" s="194" t="s">
        <v>110</v>
      </c>
      <c r="C61" s="12" t="s">
        <v>49</v>
      </c>
      <c r="D61" s="13" t="s">
        <v>23</v>
      </c>
      <c r="E61" s="188">
        <v>131062128623.55</v>
      </c>
      <c r="F61" s="24">
        <f t="shared" si="28"/>
        <v>1.93099016743302E-2</v>
      </c>
      <c r="G61" s="13" t="s">
        <v>23</v>
      </c>
      <c r="H61" s="37">
        <v>10</v>
      </c>
      <c r="I61" s="13" t="s">
        <v>23</v>
      </c>
      <c r="J61" s="37">
        <v>10</v>
      </c>
      <c r="K61" s="25">
        <v>12361</v>
      </c>
      <c r="L61" s="50">
        <v>0.1706</v>
      </c>
      <c r="M61" s="50">
        <v>0.1706</v>
      </c>
      <c r="N61" s="13" t="s">
        <v>23</v>
      </c>
      <c r="O61" s="54">
        <v>130138621768.92</v>
      </c>
      <c r="P61" s="24">
        <f t="shared" si="27"/>
        <v>1.917383775757743E-2</v>
      </c>
      <c r="Q61" s="13" t="s">
        <v>23</v>
      </c>
      <c r="R61" s="37">
        <v>10</v>
      </c>
      <c r="S61" s="13" t="s">
        <v>23</v>
      </c>
      <c r="T61" s="37">
        <v>10</v>
      </c>
      <c r="U61" s="25">
        <v>12433</v>
      </c>
      <c r="V61" s="26">
        <v>0.17280000000000001</v>
      </c>
      <c r="W61" s="26">
        <v>0.17280000000000001</v>
      </c>
      <c r="X61" s="27">
        <f t="shared" si="29"/>
        <v>-7.0463288238099301E-3</v>
      </c>
      <c r="Y61" s="27">
        <f t="shared" si="30"/>
        <v>0</v>
      </c>
      <c r="Z61" s="27">
        <f t="shared" si="31"/>
        <v>5.8247714586198525E-3</v>
      </c>
      <c r="AA61" s="20">
        <f t="shared" si="32"/>
        <v>2.2000000000000075E-3</v>
      </c>
      <c r="AB61" s="21">
        <f t="shared" si="33"/>
        <v>2.2000000000000075E-3</v>
      </c>
    </row>
    <row r="62" spans="1:28">
      <c r="A62" s="187">
        <v>54</v>
      </c>
      <c r="B62" s="194" t="s">
        <v>111</v>
      </c>
      <c r="C62" s="12" t="s">
        <v>112</v>
      </c>
      <c r="D62" s="13" t="s">
        <v>23</v>
      </c>
      <c r="E62" s="188">
        <v>854945025.74000001</v>
      </c>
      <c r="F62" s="24">
        <f t="shared" si="28"/>
        <v>1.2596243138561909E-4</v>
      </c>
      <c r="G62" s="13" t="s">
        <v>23</v>
      </c>
      <c r="H62" s="37">
        <v>1</v>
      </c>
      <c r="I62" s="13" t="s">
        <v>23</v>
      </c>
      <c r="J62" s="37">
        <v>1</v>
      </c>
      <c r="K62" s="25">
        <v>452</v>
      </c>
      <c r="L62" s="50">
        <v>0.18808425000000001</v>
      </c>
      <c r="M62" s="50">
        <v>0.18808425000000001</v>
      </c>
      <c r="N62" s="13" t="s">
        <v>23</v>
      </c>
      <c r="O62" s="54">
        <v>880443153.67999995</v>
      </c>
      <c r="P62" s="24">
        <f t="shared" si="27"/>
        <v>1.2971917140328746E-4</v>
      </c>
      <c r="Q62" s="13" t="s">
        <v>23</v>
      </c>
      <c r="R62" s="37">
        <v>1</v>
      </c>
      <c r="S62" s="13" t="s">
        <v>23</v>
      </c>
      <c r="T62" s="37">
        <v>1</v>
      </c>
      <c r="U62" s="25">
        <v>459</v>
      </c>
      <c r="V62" s="50">
        <v>0.18647523999999999</v>
      </c>
      <c r="W62" s="50">
        <v>0.18647523999999999</v>
      </c>
      <c r="X62" s="27">
        <f t="shared" ref="X62" si="49">((O62-E62)/E62)</f>
        <v>2.9824289483326678E-2</v>
      </c>
      <c r="Y62" s="27">
        <f t="shared" ref="Y62" si="50">((T62-J62)/J62)</f>
        <v>0</v>
      </c>
      <c r="Z62" s="27">
        <f t="shared" ref="Z62" si="51">((U62-K62)/K62)</f>
        <v>1.5486725663716814E-2</v>
      </c>
      <c r="AA62" s="20">
        <f t="shared" ref="AA62" si="52">V62-L62</f>
        <v>-1.6090100000000218E-3</v>
      </c>
      <c r="AB62" s="21">
        <f t="shared" ref="AB62" si="53">W62-M62</f>
        <v>-1.6090100000000218E-3</v>
      </c>
    </row>
    <row r="63" spans="1:28">
      <c r="A63" s="187">
        <v>55</v>
      </c>
      <c r="B63" s="194" t="s">
        <v>113</v>
      </c>
      <c r="C63" s="12" t="s">
        <v>114</v>
      </c>
      <c r="D63" s="13" t="s">
        <v>23</v>
      </c>
      <c r="E63" s="168">
        <v>51646217673</v>
      </c>
      <c r="F63" s="24">
        <f t="shared" si="28"/>
        <v>7.609241476469404E-3</v>
      </c>
      <c r="G63" s="13" t="s">
        <v>23</v>
      </c>
      <c r="H63" s="37">
        <v>100</v>
      </c>
      <c r="I63" s="13" t="s">
        <v>23</v>
      </c>
      <c r="J63" s="37">
        <v>100</v>
      </c>
      <c r="K63" s="25">
        <v>7618</v>
      </c>
      <c r="L63" s="50">
        <v>0.1789</v>
      </c>
      <c r="M63" s="50">
        <v>0.1789</v>
      </c>
      <c r="N63" s="13" t="s">
        <v>23</v>
      </c>
      <c r="O63" s="49">
        <v>51828346074</v>
      </c>
      <c r="P63" s="24">
        <f t="shared" si="27"/>
        <v>7.6360751739863626E-3</v>
      </c>
      <c r="Q63" s="13" t="s">
        <v>23</v>
      </c>
      <c r="R63" s="37">
        <v>100</v>
      </c>
      <c r="S63" s="13" t="s">
        <v>23</v>
      </c>
      <c r="T63" s="37">
        <v>100</v>
      </c>
      <c r="U63" s="25">
        <v>7654</v>
      </c>
      <c r="V63" s="50">
        <v>0.16969999999999999</v>
      </c>
      <c r="W63" s="50">
        <v>0.16969999999999999</v>
      </c>
      <c r="X63" s="27">
        <f t="shared" si="29"/>
        <v>3.5264615533542637E-3</v>
      </c>
      <c r="Y63" s="27">
        <f t="shared" si="30"/>
        <v>0</v>
      </c>
      <c r="Z63" s="27">
        <f t="shared" si="31"/>
        <v>4.7256497768443165E-3</v>
      </c>
      <c r="AA63" s="20">
        <f t="shared" si="32"/>
        <v>-9.2000000000000137E-3</v>
      </c>
      <c r="AB63" s="21">
        <f t="shared" si="33"/>
        <v>-9.2000000000000137E-3</v>
      </c>
    </row>
    <row r="64" spans="1:28">
      <c r="A64" s="187">
        <v>56</v>
      </c>
      <c r="B64" s="194" t="s">
        <v>115</v>
      </c>
      <c r="C64" s="12" t="s">
        <v>116</v>
      </c>
      <c r="D64" s="13" t="s">
        <v>23</v>
      </c>
      <c r="E64" s="168">
        <v>306167288.52999997</v>
      </c>
      <c r="F64" s="24">
        <f t="shared" si="28"/>
        <v>4.5108837308692008E-5</v>
      </c>
      <c r="G64" s="13" t="s">
        <v>23</v>
      </c>
      <c r="H64" s="37">
        <v>1.01</v>
      </c>
      <c r="I64" s="13" t="s">
        <v>23</v>
      </c>
      <c r="J64" s="37">
        <v>1.01</v>
      </c>
      <c r="K64" s="25">
        <v>161</v>
      </c>
      <c r="L64" s="50">
        <v>0.156</v>
      </c>
      <c r="M64" s="50">
        <v>0.156</v>
      </c>
      <c r="N64" s="13" t="s">
        <v>23</v>
      </c>
      <c r="O64" s="164">
        <v>311167557.81</v>
      </c>
      <c r="P64" s="24">
        <f t="shared" si="27"/>
        <v>4.5845546754479425E-5</v>
      </c>
      <c r="Q64" s="13" t="s">
        <v>23</v>
      </c>
      <c r="R64" s="37">
        <v>1.01</v>
      </c>
      <c r="S64" s="13" t="s">
        <v>23</v>
      </c>
      <c r="T64" s="37">
        <v>1.01</v>
      </c>
      <c r="U64" s="25">
        <v>165</v>
      </c>
      <c r="V64" s="50">
        <v>0.15140000000000001</v>
      </c>
      <c r="W64" s="50">
        <v>0.15140000000000001</v>
      </c>
      <c r="X64" s="27">
        <f t="shared" si="29"/>
        <v>1.6331820763765482E-2</v>
      </c>
      <c r="Y64" s="27">
        <f t="shared" si="30"/>
        <v>0</v>
      </c>
      <c r="Z64" s="27">
        <f t="shared" si="31"/>
        <v>2.4844720496894408E-2</v>
      </c>
      <c r="AA64" s="20">
        <f t="shared" si="32"/>
        <v>-4.599999999999993E-3</v>
      </c>
      <c r="AB64" s="21">
        <f t="shared" si="33"/>
        <v>-4.599999999999993E-3</v>
      </c>
    </row>
    <row r="65" spans="1:28">
      <c r="A65" s="187">
        <v>57</v>
      </c>
      <c r="B65" s="194" t="s">
        <v>117</v>
      </c>
      <c r="C65" s="12" t="s">
        <v>51</v>
      </c>
      <c r="D65" s="13" t="s">
        <v>23</v>
      </c>
      <c r="E65" s="188">
        <v>3885029795.4099998</v>
      </c>
      <c r="F65" s="24">
        <f t="shared" si="28"/>
        <v>5.7239680248662096E-4</v>
      </c>
      <c r="G65" s="13" t="s">
        <v>23</v>
      </c>
      <c r="H65" s="37">
        <v>10</v>
      </c>
      <c r="I65" s="13" t="s">
        <v>23</v>
      </c>
      <c r="J65" s="37">
        <v>10</v>
      </c>
      <c r="K65" s="25">
        <v>1122</v>
      </c>
      <c r="L65" s="50">
        <v>0.15179999999999999</v>
      </c>
      <c r="M65" s="50">
        <v>0.15179999999999999</v>
      </c>
      <c r="N65" s="13" t="s">
        <v>23</v>
      </c>
      <c r="O65" s="54">
        <v>3793721429.8400002</v>
      </c>
      <c r="P65" s="24">
        <f t="shared" si="27"/>
        <v>5.5894397992286725E-4</v>
      </c>
      <c r="Q65" s="13" t="s">
        <v>23</v>
      </c>
      <c r="R65" s="37">
        <v>10</v>
      </c>
      <c r="S65" s="13" t="s">
        <v>23</v>
      </c>
      <c r="T65" s="37">
        <v>10</v>
      </c>
      <c r="U65" s="25">
        <v>1157</v>
      </c>
      <c r="V65" s="166">
        <v>0.15429999999999999</v>
      </c>
      <c r="W65" s="26">
        <v>0.15429999999999999</v>
      </c>
      <c r="X65" s="27">
        <f t="shared" si="29"/>
        <v>-2.3502616550811709E-2</v>
      </c>
      <c r="Y65" s="27">
        <f t="shared" si="30"/>
        <v>0</v>
      </c>
      <c r="Z65" s="27">
        <f t="shared" si="31"/>
        <v>3.1194295900178252E-2</v>
      </c>
      <c r="AA65" s="20">
        <f t="shared" si="32"/>
        <v>2.5000000000000022E-3</v>
      </c>
      <c r="AB65" s="21">
        <f t="shared" si="33"/>
        <v>2.5000000000000022E-3</v>
      </c>
    </row>
    <row r="66" spans="1:28" ht="15.6" customHeight="1">
      <c r="A66" s="187">
        <v>58</v>
      </c>
      <c r="B66" s="194" t="s">
        <v>118</v>
      </c>
      <c r="C66" s="12" t="s">
        <v>119</v>
      </c>
      <c r="D66" s="13" t="s">
        <v>23</v>
      </c>
      <c r="E66" s="188">
        <v>2502733087</v>
      </c>
      <c r="F66" s="24">
        <f t="shared" si="28"/>
        <v>3.6873756236535833E-4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341</v>
      </c>
      <c r="L66" s="50">
        <v>0.19239999999999999</v>
      </c>
      <c r="M66" s="50">
        <v>0.19239999999999999</v>
      </c>
      <c r="N66" s="13" t="s">
        <v>23</v>
      </c>
      <c r="O66" s="54">
        <v>2541170145</v>
      </c>
      <c r="P66" s="24">
        <f t="shared" si="27"/>
        <v>3.7440064611369569E-4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343</v>
      </c>
      <c r="V66" s="26">
        <v>0.1895</v>
      </c>
      <c r="W66" s="26">
        <v>0.1895</v>
      </c>
      <c r="X66" s="27">
        <f t="shared" si="29"/>
        <v>1.53580332635767E-2</v>
      </c>
      <c r="Y66" s="27">
        <f t="shared" si="30"/>
        <v>0</v>
      </c>
      <c r="Z66" s="27">
        <f t="shared" si="31"/>
        <v>5.8651026392961877E-3</v>
      </c>
      <c r="AA66" s="20">
        <f t="shared" si="32"/>
        <v>-2.8999999999999859E-3</v>
      </c>
      <c r="AB66" s="21">
        <f t="shared" si="33"/>
        <v>-2.8999999999999859E-3</v>
      </c>
    </row>
    <row r="67" spans="1:28">
      <c r="A67" s="187">
        <v>59</v>
      </c>
      <c r="B67" s="194" t="s">
        <v>120</v>
      </c>
      <c r="C67" s="12" t="s">
        <v>121</v>
      </c>
      <c r="D67" s="13" t="s">
        <v>23</v>
      </c>
      <c r="E67" s="188">
        <v>3663145661.1199999</v>
      </c>
      <c r="F67" s="24">
        <f t="shared" si="28"/>
        <v>5.397057355763594E-4</v>
      </c>
      <c r="G67" s="13" t="s">
        <v>23</v>
      </c>
      <c r="H67" s="37">
        <v>1</v>
      </c>
      <c r="I67" s="13" t="s">
        <v>23</v>
      </c>
      <c r="J67" s="37">
        <v>1</v>
      </c>
      <c r="K67" s="25">
        <v>4485</v>
      </c>
      <c r="L67" s="50">
        <v>0.17730000000000001</v>
      </c>
      <c r="M67" s="50">
        <v>0.17730000000000001</v>
      </c>
      <c r="N67" s="13" t="s">
        <v>23</v>
      </c>
      <c r="O67" s="54">
        <v>3577387462.4608002</v>
      </c>
      <c r="P67" s="24">
        <f t="shared" si="27"/>
        <v>5.2707064105082108E-4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4486</v>
      </c>
      <c r="V67" s="50">
        <v>0.16830000000000001</v>
      </c>
      <c r="W67" s="26">
        <v>0.16830000000000001</v>
      </c>
      <c r="X67" s="27">
        <f t="shared" si="29"/>
        <v>-2.3411080692046331E-2</v>
      </c>
      <c r="Y67" s="27">
        <f t="shared" si="30"/>
        <v>0</v>
      </c>
      <c r="Z67" s="27">
        <f t="shared" si="31"/>
        <v>2.2296544035674471E-4</v>
      </c>
      <c r="AA67" s="20">
        <f t="shared" si="32"/>
        <v>-9.000000000000008E-3</v>
      </c>
      <c r="AB67" s="21">
        <f t="shared" si="33"/>
        <v>-9.000000000000008E-3</v>
      </c>
    </row>
    <row r="68" spans="1:28">
      <c r="A68" s="187">
        <v>60</v>
      </c>
      <c r="B68" s="194" t="s">
        <v>122</v>
      </c>
      <c r="C68" s="12" t="s">
        <v>123</v>
      </c>
      <c r="D68" s="13" t="s">
        <v>23</v>
      </c>
      <c r="E68" s="188">
        <v>1754178142.0999999</v>
      </c>
      <c r="F68" s="24">
        <f t="shared" si="28"/>
        <v>2.5845000229245265E-4</v>
      </c>
      <c r="G68" s="13" t="s">
        <v>23</v>
      </c>
      <c r="H68" s="37">
        <v>1</v>
      </c>
      <c r="I68" s="13" t="s">
        <v>23</v>
      </c>
      <c r="J68" s="37">
        <v>1</v>
      </c>
      <c r="K68" s="25">
        <v>62</v>
      </c>
      <c r="L68" s="50">
        <v>0.1628</v>
      </c>
      <c r="M68" s="50">
        <v>0.1628</v>
      </c>
      <c r="N68" s="13" t="s">
        <v>23</v>
      </c>
      <c r="O68" s="54">
        <v>2255642302.27</v>
      </c>
      <c r="P68" s="24">
        <f t="shared" si="27"/>
        <v>3.3233269997010457E-4</v>
      </c>
      <c r="Q68" s="13" t="s">
        <v>23</v>
      </c>
      <c r="R68" s="37">
        <v>1</v>
      </c>
      <c r="S68" s="13" t="s">
        <v>23</v>
      </c>
      <c r="T68" s="37">
        <v>1</v>
      </c>
      <c r="U68" s="25">
        <v>62</v>
      </c>
      <c r="V68" s="50">
        <v>0.1623</v>
      </c>
      <c r="W68" s="26">
        <v>0.1623</v>
      </c>
      <c r="X68" s="27">
        <f t="shared" si="29"/>
        <v>0.28586843498669773</v>
      </c>
      <c r="Y68" s="27">
        <f t="shared" si="30"/>
        <v>0</v>
      </c>
      <c r="Z68" s="27">
        <f t="shared" si="31"/>
        <v>0</v>
      </c>
      <c r="AA68" s="20">
        <f t="shared" si="32"/>
        <v>-5.0000000000000044E-4</v>
      </c>
      <c r="AB68" s="21">
        <f t="shared" si="33"/>
        <v>-5.0000000000000044E-4</v>
      </c>
    </row>
    <row r="69" spans="1:28">
      <c r="A69" s="187">
        <v>61</v>
      </c>
      <c r="B69" s="194" t="s">
        <v>124</v>
      </c>
      <c r="C69" s="12" t="s">
        <v>125</v>
      </c>
      <c r="D69" s="13" t="s">
        <v>23</v>
      </c>
      <c r="E69" s="188">
        <v>31273469425.354702</v>
      </c>
      <c r="F69" s="24">
        <f t="shared" si="28"/>
        <v>4.6076439163697594E-3</v>
      </c>
      <c r="G69" s="13" t="s">
        <v>23</v>
      </c>
      <c r="H69" s="37">
        <v>100</v>
      </c>
      <c r="I69" s="13" t="s">
        <v>23</v>
      </c>
      <c r="J69" s="37">
        <v>100</v>
      </c>
      <c r="K69" s="25">
        <v>169</v>
      </c>
      <c r="L69" s="50">
        <v>0.16719999999999999</v>
      </c>
      <c r="M69" s="50">
        <v>0.16719999999999999</v>
      </c>
      <c r="N69" s="13" t="s">
        <v>23</v>
      </c>
      <c r="O69" s="54">
        <v>31532089328.874798</v>
      </c>
      <c r="P69" s="24">
        <f t="shared" si="27"/>
        <v>4.6457474094264133E-3</v>
      </c>
      <c r="Q69" s="13" t="s">
        <v>23</v>
      </c>
      <c r="R69" s="37">
        <v>100</v>
      </c>
      <c r="S69" s="13" t="s">
        <v>23</v>
      </c>
      <c r="T69" s="37">
        <v>100</v>
      </c>
      <c r="U69" s="25">
        <v>176</v>
      </c>
      <c r="V69" s="26">
        <v>0.1628</v>
      </c>
      <c r="W69" s="26">
        <v>0.1628</v>
      </c>
      <c r="X69" s="27">
        <f t="shared" si="29"/>
        <v>8.2696262446155695E-3</v>
      </c>
      <c r="Y69" s="27">
        <f t="shared" si="30"/>
        <v>0</v>
      </c>
      <c r="Z69" s="27">
        <f t="shared" si="31"/>
        <v>4.142011834319527E-2</v>
      </c>
      <c r="AA69" s="20">
        <f t="shared" si="32"/>
        <v>-4.3999999999999873E-3</v>
      </c>
      <c r="AB69" s="21">
        <f t="shared" si="33"/>
        <v>-4.3999999999999873E-3</v>
      </c>
    </row>
    <row r="70" spans="1:28">
      <c r="A70" s="187">
        <v>62</v>
      </c>
      <c r="B70" s="194" t="s">
        <v>126</v>
      </c>
      <c r="C70" s="12" t="s">
        <v>86</v>
      </c>
      <c r="D70" s="13" t="s">
        <v>23</v>
      </c>
      <c r="E70" s="188">
        <v>788884207.75999999</v>
      </c>
      <c r="F70" s="24">
        <f t="shared" si="28"/>
        <v>1.1622942984568826E-4</v>
      </c>
      <c r="G70" s="13" t="s">
        <v>23</v>
      </c>
      <c r="H70" s="37">
        <v>1000</v>
      </c>
      <c r="I70" s="13" t="s">
        <v>23</v>
      </c>
      <c r="J70" s="37">
        <v>1000</v>
      </c>
      <c r="K70" s="25">
        <v>74</v>
      </c>
      <c r="L70" s="50">
        <v>0.19009999999999999</v>
      </c>
      <c r="M70" s="50">
        <v>0.19009999999999999</v>
      </c>
      <c r="N70" s="13" t="s">
        <v>23</v>
      </c>
      <c r="O70" s="54">
        <v>738598500</v>
      </c>
      <c r="P70" s="24">
        <f t="shared" si="27"/>
        <v>1.0882063767461997E-4</v>
      </c>
      <c r="Q70" s="13" t="s">
        <v>23</v>
      </c>
      <c r="R70" s="37">
        <v>1000</v>
      </c>
      <c r="S70" s="13" t="s">
        <v>23</v>
      </c>
      <c r="T70" s="37">
        <v>1000</v>
      </c>
      <c r="U70" s="25">
        <v>73</v>
      </c>
      <c r="V70" s="50">
        <v>0.20089314</v>
      </c>
      <c r="W70" s="50">
        <v>0.20089314</v>
      </c>
      <c r="X70" s="27">
        <f t="shared" ref="X70:X71" si="54">((O70-E70)/E70)</f>
        <v>-6.3742824695127209E-2</v>
      </c>
      <c r="Y70" s="27">
        <f t="shared" ref="Y70:Y71" si="55">((T70-J70)/J70)</f>
        <v>0</v>
      </c>
      <c r="Z70" s="27">
        <f t="shared" ref="Z70:Z71" si="56">((U70-K70)/K70)</f>
        <v>-1.3513513513513514E-2</v>
      </c>
      <c r="AA70" s="20">
        <f t="shared" ref="AA70:AA71" si="57">V70-L70</f>
        <v>1.0793140000000007E-2</v>
      </c>
      <c r="AB70" s="21">
        <f t="shared" ref="AB70:AB71" si="58">W70-M70</f>
        <v>1.0793140000000007E-2</v>
      </c>
    </row>
    <row r="71" spans="1:28">
      <c r="A71" s="187">
        <v>63</v>
      </c>
      <c r="B71" s="194" t="s">
        <v>346</v>
      </c>
      <c r="C71" s="12" t="s">
        <v>260</v>
      </c>
      <c r="D71" s="13" t="s">
        <v>23</v>
      </c>
      <c r="E71" s="188">
        <v>1845474355.6099999</v>
      </c>
      <c r="F71" s="24">
        <f t="shared" si="28"/>
        <v>2.7190103444515328E-4</v>
      </c>
      <c r="G71" s="13" t="s">
        <v>23</v>
      </c>
      <c r="H71" s="37">
        <v>100</v>
      </c>
      <c r="I71" s="13" t="s">
        <v>23</v>
      </c>
      <c r="J71" s="37">
        <v>100</v>
      </c>
      <c r="K71" s="25">
        <v>280</v>
      </c>
      <c r="L71" s="50">
        <v>0.19409999999999999</v>
      </c>
      <c r="M71" s="50">
        <v>0.19409999999999999</v>
      </c>
      <c r="N71" s="13" t="s">
        <v>23</v>
      </c>
      <c r="O71" s="54">
        <v>1895903767.73</v>
      </c>
      <c r="P71" s="24">
        <f t="shared" si="27"/>
        <v>2.793309991478363E-4</v>
      </c>
      <c r="Q71" s="13" t="s">
        <v>23</v>
      </c>
      <c r="R71" s="37">
        <v>100</v>
      </c>
      <c r="S71" s="13" t="s">
        <v>23</v>
      </c>
      <c r="T71" s="37">
        <v>100</v>
      </c>
      <c r="U71" s="25">
        <v>295</v>
      </c>
      <c r="V71" s="50">
        <v>0.1691</v>
      </c>
      <c r="W71" s="50">
        <v>0.1691</v>
      </c>
      <c r="X71" s="27">
        <f t="shared" si="54"/>
        <v>2.7325989096896052E-2</v>
      </c>
      <c r="Y71" s="27">
        <f t="shared" si="55"/>
        <v>0</v>
      </c>
      <c r="Z71" s="27">
        <f t="shared" si="56"/>
        <v>5.3571428571428568E-2</v>
      </c>
      <c r="AA71" s="20">
        <f t="shared" si="57"/>
        <v>-2.4999999999999994E-2</v>
      </c>
      <c r="AB71" s="21">
        <f t="shared" si="58"/>
        <v>-2.4999999999999994E-2</v>
      </c>
    </row>
    <row r="72" spans="1:28">
      <c r="A72" s="187">
        <v>64</v>
      </c>
      <c r="B72" s="194" t="s">
        <v>127</v>
      </c>
      <c r="C72" s="12" t="s">
        <v>41</v>
      </c>
      <c r="D72" s="13" t="s">
        <v>23</v>
      </c>
      <c r="E72" s="167">
        <v>4107384612.3800001</v>
      </c>
      <c r="F72" s="24">
        <f t="shared" si="28"/>
        <v>6.0515721693736634E-4</v>
      </c>
      <c r="G72" s="13" t="s">
        <v>23</v>
      </c>
      <c r="H72" s="23">
        <v>1</v>
      </c>
      <c r="I72" s="13" t="s">
        <v>23</v>
      </c>
      <c r="J72" s="23">
        <v>1</v>
      </c>
      <c r="K72" s="25">
        <v>3112</v>
      </c>
      <c r="L72" s="50">
        <v>0.16877700000000001</v>
      </c>
      <c r="M72" s="50">
        <v>0.16877700000000001</v>
      </c>
      <c r="N72" s="13" t="s">
        <v>23</v>
      </c>
      <c r="O72" s="75">
        <v>4134006408.3200002</v>
      </c>
      <c r="P72" s="24">
        <f t="shared" si="27"/>
        <v>6.0907951140484013E-4</v>
      </c>
      <c r="Q72" s="13" t="s">
        <v>23</v>
      </c>
      <c r="R72" s="23">
        <v>1</v>
      </c>
      <c r="S72" s="13" t="s">
        <v>23</v>
      </c>
      <c r="T72" s="23">
        <v>1</v>
      </c>
      <c r="U72" s="25">
        <v>3112</v>
      </c>
      <c r="V72" s="50">
        <v>0.17199999999999999</v>
      </c>
      <c r="W72" s="26">
        <v>0.17199999999999999</v>
      </c>
      <c r="X72" s="27">
        <f t="shared" si="29"/>
        <v>6.4814470648206996E-3</v>
      </c>
      <c r="Y72" s="27">
        <f t="shared" si="30"/>
        <v>0</v>
      </c>
      <c r="Z72" s="27">
        <f t="shared" si="31"/>
        <v>0</v>
      </c>
      <c r="AA72" s="20">
        <f t="shared" si="32"/>
        <v>3.2229999999999759E-3</v>
      </c>
      <c r="AB72" s="21">
        <f t="shared" si="33"/>
        <v>3.2229999999999759E-3</v>
      </c>
    </row>
    <row r="73" spans="1:28">
      <c r="A73" s="187">
        <v>65</v>
      </c>
      <c r="B73" s="194" t="s">
        <v>128</v>
      </c>
      <c r="C73" s="12" t="s">
        <v>55</v>
      </c>
      <c r="D73" s="13" t="s">
        <v>23</v>
      </c>
      <c r="E73" s="168">
        <v>3141305442370.52</v>
      </c>
      <c r="F73" s="24">
        <f t="shared" si="28"/>
        <v>0.46282095261432854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390143</v>
      </c>
      <c r="L73" s="50">
        <v>0.1673</v>
      </c>
      <c r="M73" s="50">
        <v>0.1673</v>
      </c>
      <c r="N73" s="13" t="s">
        <v>23</v>
      </c>
      <c r="O73" s="49">
        <v>3168363448771.2402</v>
      </c>
      <c r="P73" s="24">
        <f t="shared" si="27"/>
        <v>0.46680751569390472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393135</v>
      </c>
      <c r="V73" s="50">
        <v>0.16370000000000001</v>
      </c>
      <c r="W73" s="50">
        <v>0.16370000000000001</v>
      </c>
      <c r="X73" s="27">
        <f t="shared" si="29"/>
        <v>8.6136184134648994E-3</v>
      </c>
      <c r="Y73" s="27">
        <f t="shared" si="30"/>
        <v>0</v>
      </c>
      <c r="Z73" s="27">
        <f t="shared" si="31"/>
        <v>7.6689829113940275E-3</v>
      </c>
      <c r="AA73" s="20">
        <f t="shared" si="32"/>
        <v>-3.5999999999999921E-3</v>
      </c>
      <c r="AB73" s="21">
        <f t="shared" si="33"/>
        <v>-3.5999999999999921E-3</v>
      </c>
    </row>
    <row r="74" spans="1:28">
      <c r="A74" s="187">
        <v>66</v>
      </c>
      <c r="B74" s="194" t="s">
        <v>129</v>
      </c>
      <c r="C74" s="34" t="s">
        <v>130</v>
      </c>
      <c r="D74" s="13" t="s">
        <v>23</v>
      </c>
      <c r="E74" s="168">
        <v>22531455250.369999</v>
      </c>
      <c r="F74" s="24">
        <f t="shared" si="28"/>
        <v>3.319648399072605E-3</v>
      </c>
      <c r="G74" s="13" t="s">
        <v>23</v>
      </c>
      <c r="H74" s="37">
        <v>100</v>
      </c>
      <c r="I74" s="13" t="s">
        <v>23</v>
      </c>
      <c r="J74" s="37">
        <v>100</v>
      </c>
      <c r="K74" s="25">
        <v>2297</v>
      </c>
      <c r="L74" s="50">
        <v>0.18668199999999999</v>
      </c>
      <c r="M74" s="50">
        <v>0.18668199999999999</v>
      </c>
      <c r="N74" s="13" t="s">
        <v>23</v>
      </c>
      <c r="O74" s="48">
        <v>23022795250</v>
      </c>
      <c r="P74" s="24">
        <f t="shared" si="27"/>
        <v>3.3920394641435252E-3</v>
      </c>
      <c r="Q74" s="13" t="s">
        <v>23</v>
      </c>
      <c r="R74" s="37">
        <v>100</v>
      </c>
      <c r="S74" s="13" t="s">
        <v>23</v>
      </c>
      <c r="T74" s="37">
        <v>100</v>
      </c>
      <c r="U74" s="25">
        <v>2322</v>
      </c>
      <c r="V74" s="26">
        <v>0.187305</v>
      </c>
      <c r="W74" s="50">
        <v>0.187305</v>
      </c>
      <c r="X74" s="27">
        <f t="shared" si="29"/>
        <v>2.1806847101983461E-2</v>
      </c>
      <c r="Y74" s="27">
        <f t="shared" si="30"/>
        <v>0</v>
      </c>
      <c r="Z74" s="27">
        <f t="shared" si="31"/>
        <v>1.0883761427949499E-2</v>
      </c>
      <c r="AA74" s="20">
        <f t="shared" si="32"/>
        <v>6.2300000000001243E-4</v>
      </c>
      <c r="AB74" s="21">
        <f t="shared" si="33"/>
        <v>6.2300000000001243E-4</v>
      </c>
    </row>
    <row r="75" spans="1:28">
      <c r="A75" s="187">
        <v>67</v>
      </c>
      <c r="B75" s="225" t="s">
        <v>131</v>
      </c>
      <c r="C75" s="12" t="s">
        <v>132</v>
      </c>
      <c r="D75" s="13" t="s">
        <v>23</v>
      </c>
      <c r="E75" s="168">
        <v>23813489332.110001</v>
      </c>
      <c r="F75" s="24">
        <f t="shared" si="28"/>
        <v>3.5085355499340576E-3</v>
      </c>
      <c r="G75" s="13" t="s">
        <v>23</v>
      </c>
      <c r="H75" s="37">
        <v>1</v>
      </c>
      <c r="I75" s="13" t="s">
        <v>23</v>
      </c>
      <c r="J75" s="37">
        <v>1</v>
      </c>
      <c r="K75" s="25">
        <v>1233</v>
      </c>
      <c r="L75" s="50">
        <v>0.18337600000000001</v>
      </c>
      <c r="M75" s="50">
        <v>0.18337600000000001</v>
      </c>
      <c r="N75" s="13" t="s">
        <v>23</v>
      </c>
      <c r="O75" s="49">
        <v>23990566150.509998</v>
      </c>
      <c r="P75" s="24">
        <f t="shared" si="27"/>
        <v>3.5346249778108823E-3</v>
      </c>
      <c r="Q75" s="13" t="s">
        <v>23</v>
      </c>
      <c r="R75" s="37">
        <v>1</v>
      </c>
      <c r="S75" s="13" t="s">
        <v>23</v>
      </c>
      <c r="T75" s="37">
        <v>1</v>
      </c>
      <c r="U75" s="25">
        <v>1253</v>
      </c>
      <c r="V75" s="26">
        <v>0.18534800000000001</v>
      </c>
      <c r="W75" s="26">
        <v>0.18534800000000001</v>
      </c>
      <c r="X75" s="27">
        <f t="shared" si="29"/>
        <v>7.4359878945261552E-3</v>
      </c>
      <c r="Y75" s="27">
        <f t="shared" si="30"/>
        <v>0</v>
      </c>
      <c r="Z75" s="27">
        <f t="shared" si="31"/>
        <v>1.6220600162206E-2</v>
      </c>
      <c r="AA75" s="20">
        <f t="shared" si="32"/>
        <v>1.9720000000000015E-3</v>
      </c>
      <c r="AB75" s="21">
        <f t="shared" si="33"/>
        <v>1.9720000000000015E-3</v>
      </c>
    </row>
    <row r="76" spans="1:28">
      <c r="A76" s="187">
        <v>68</v>
      </c>
      <c r="B76" s="194" t="s">
        <v>133</v>
      </c>
      <c r="C76" s="12" t="s">
        <v>58</v>
      </c>
      <c r="D76" s="13" t="s">
        <v>23</v>
      </c>
      <c r="E76" s="168">
        <v>276651136372.10999</v>
      </c>
      <c r="F76" s="24">
        <f t="shared" si="28"/>
        <v>4.0760105894367855E-2</v>
      </c>
      <c r="G76" s="13" t="s">
        <v>23</v>
      </c>
      <c r="H76" s="37">
        <v>1</v>
      </c>
      <c r="I76" s="13" t="s">
        <v>23</v>
      </c>
      <c r="J76" s="37">
        <v>1</v>
      </c>
      <c r="K76" s="25">
        <v>100000</v>
      </c>
      <c r="L76" s="50">
        <v>0.1731</v>
      </c>
      <c r="M76" s="50">
        <v>0.1731</v>
      </c>
      <c r="N76" s="13" t="s">
        <v>23</v>
      </c>
      <c r="O76" s="49">
        <v>277359936889.27002</v>
      </c>
      <c r="P76" s="24">
        <f t="shared" si="27"/>
        <v>4.0864536277399312E-2</v>
      </c>
      <c r="Q76" s="13" t="s">
        <v>23</v>
      </c>
      <c r="R76" s="37">
        <v>1</v>
      </c>
      <c r="S76" s="13" t="s">
        <v>23</v>
      </c>
      <c r="T76" s="37">
        <v>1</v>
      </c>
      <c r="U76" s="25">
        <v>100000</v>
      </c>
      <c r="V76" s="50">
        <v>0.17549999999999999</v>
      </c>
      <c r="W76" s="50">
        <v>0.17549999999999999</v>
      </c>
      <c r="X76" s="27">
        <f t="shared" si="29"/>
        <v>2.5620733984864645E-3</v>
      </c>
      <c r="Y76" s="27">
        <f t="shared" si="30"/>
        <v>0</v>
      </c>
      <c r="Z76" s="27">
        <f t="shared" si="31"/>
        <v>0</v>
      </c>
      <c r="AA76" s="20">
        <f t="shared" si="32"/>
        <v>2.3999999999999855E-3</v>
      </c>
      <c r="AB76" s="21">
        <f t="shared" si="33"/>
        <v>2.3999999999999855E-3</v>
      </c>
    </row>
    <row r="77" spans="1:28">
      <c r="A77" s="187">
        <v>69</v>
      </c>
      <c r="B77" s="194" t="s">
        <v>134</v>
      </c>
      <c r="C77" s="12" t="s">
        <v>135</v>
      </c>
      <c r="D77" s="13" t="s">
        <v>23</v>
      </c>
      <c r="E77" s="188">
        <v>3652696818.3499999</v>
      </c>
      <c r="F77" s="24">
        <f t="shared" si="28"/>
        <v>5.3816626625277804E-4</v>
      </c>
      <c r="G77" s="13" t="s">
        <v>23</v>
      </c>
      <c r="H77" s="37">
        <v>1</v>
      </c>
      <c r="I77" s="13" t="s">
        <v>23</v>
      </c>
      <c r="J77" s="37">
        <v>1</v>
      </c>
      <c r="K77" s="25">
        <v>178</v>
      </c>
      <c r="L77" s="50">
        <v>0.164785043710443</v>
      </c>
      <c r="M77" s="50">
        <v>0.164785043710443</v>
      </c>
      <c r="N77" s="13" t="s">
        <v>23</v>
      </c>
      <c r="O77" s="54">
        <v>3600665205.7399998</v>
      </c>
      <c r="P77" s="24">
        <f t="shared" si="27"/>
        <v>5.3050024301625777E-4</v>
      </c>
      <c r="Q77" s="13" t="s">
        <v>23</v>
      </c>
      <c r="R77" s="37">
        <v>1</v>
      </c>
      <c r="S77" s="13" t="s">
        <v>23</v>
      </c>
      <c r="T77" s="37">
        <v>1</v>
      </c>
      <c r="U77" s="25">
        <v>176</v>
      </c>
      <c r="V77" s="50">
        <v>0.156</v>
      </c>
      <c r="W77" s="50">
        <v>0.156</v>
      </c>
      <c r="X77" s="27">
        <f t="shared" si="29"/>
        <v>-1.4244711564510276E-2</v>
      </c>
      <c r="Y77" s="27">
        <f t="shared" si="30"/>
        <v>0</v>
      </c>
      <c r="Z77" s="27">
        <f t="shared" si="31"/>
        <v>-1.1235955056179775E-2</v>
      </c>
      <c r="AA77" s="20">
        <f t="shared" si="32"/>
        <v>-8.7850437104430024E-3</v>
      </c>
      <c r="AB77" s="21">
        <f t="shared" si="33"/>
        <v>-8.7850437104430024E-3</v>
      </c>
    </row>
    <row r="78" spans="1:28">
      <c r="A78" s="187">
        <v>70</v>
      </c>
      <c r="B78" s="194" t="s">
        <v>136</v>
      </c>
      <c r="C78" s="12" t="s">
        <v>137</v>
      </c>
      <c r="D78" s="13" t="s">
        <v>23</v>
      </c>
      <c r="E78" s="168">
        <v>12780289520.34</v>
      </c>
      <c r="F78" s="24">
        <f t="shared" si="28"/>
        <v>1.8829705926422294E-3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797</v>
      </c>
      <c r="L78" s="50">
        <v>0.1744</v>
      </c>
      <c r="M78" s="50">
        <v>0.1744</v>
      </c>
      <c r="N78" s="13" t="s">
        <v>23</v>
      </c>
      <c r="O78" s="49">
        <v>12765254153.620001</v>
      </c>
      <c r="P78" s="24">
        <f t="shared" si="27"/>
        <v>1.8807553726084194E-3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805</v>
      </c>
      <c r="V78" s="50">
        <v>0.17380000000000001</v>
      </c>
      <c r="W78" s="50">
        <v>0.17380000000000001</v>
      </c>
      <c r="X78" s="27">
        <f t="shared" si="29"/>
        <v>-1.1764496176765267E-3</v>
      </c>
      <c r="Y78" s="27">
        <f t="shared" si="30"/>
        <v>0</v>
      </c>
      <c r="Z78" s="27">
        <f t="shared" si="31"/>
        <v>1.0037641154328732E-2</v>
      </c>
      <c r="AA78" s="20">
        <f t="shared" si="32"/>
        <v>-5.9999999999998943E-4</v>
      </c>
      <c r="AB78" s="21">
        <f t="shared" si="33"/>
        <v>-5.9999999999998943E-4</v>
      </c>
    </row>
    <row r="79" spans="1:28">
      <c r="A79" s="187">
        <v>71</v>
      </c>
      <c r="B79" s="194" t="s">
        <v>138</v>
      </c>
      <c r="C79" s="12" t="s">
        <v>60</v>
      </c>
      <c r="D79" s="13" t="s">
        <v>23</v>
      </c>
      <c r="E79" s="168">
        <v>25786271763.610001</v>
      </c>
      <c r="F79" s="24">
        <f t="shared" si="28"/>
        <v>3.7991933866195066E-3</v>
      </c>
      <c r="G79" s="13" t="s">
        <v>23</v>
      </c>
      <c r="H79" s="37">
        <v>1</v>
      </c>
      <c r="I79" s="13" t="s">
        <v>23</v>
      </c>
      <c r="J79" s="37">
        <v>1</v>
      </c>
      <c r="K79" s="25">
        <v>11485</v>
      </c>
      <c r="L79" s="50">
        <v>0.15559999999999999</v>
      </c>
      <c r="M79" s="50">
        <v>0.15559999999999999</v>
      </c>
      <c r="N79" s="13" t="s">
        <v>23</v>
      </c>
      <c r="O79" s="48">
        <v>24128643784.400002</v>
      </c>
      <c r="P79" s="24">
        <f t="shared" si="27"/>
        <v>3.5549685016178123E-3</v>
      </c>
      <c r="Q79" s="13" t="s">
        <v>23</v>
      </c>
      <c r="R79" s="37">
        <v>1</v>
      </c>
      <c r="S79" s="13" t="s">
        <v>23</v>
      </c>
      <c r="T79" s="37">
        <v>1</v>
      </c>
      <c r="U79" s="25">
        <v>11649</v>
      </c>
      <c r="V79" s="26">
        <v>0.1883</v>
      </c>
      <c r="W79" s="50">
        <v>0.1883</v>
      </c>
      <c r="X79" s="27">
        <f t="shared" si="29"/>
        <v>-6.4283351792998253E-2</v>
      </c>
      <c r="Y79" s="27">
        <f t="shared" si="30"/>
        <v>0</v>
      </c>
      <c r="Z79" s="27">
        <f t="shared" si="31"/>
        <v>1.4279494993469742E-2</v>
      </c>
      <c r="AA79" s="20">
        <f t="shared" si="32"/>
        <v>3.2700000000000007E-2</v>
      </c>
      <c r="AB79" s="21">
        <f t="shared" si="33"/>
        <v>3.2700000000000007E-2</v>
      </c>
    </row>
    <row r="80" spans="1:28">
      <c r="A80" s="187">
        <v>72</v>
      </c>
      <c r="B80" s="194" t="s">
        <v>139</v>
      </c>
      <c r="C80" s="12" t="s">
        <v>140</v>
      </c>
      <c r="D80" s="13" t="s">
        <v>23</v>
      </c>
      <c r="E80" s="168">
        <v>169913623854.98001</v>
      </c>
      <c r="F80" s="24">
        <f t="shared" si="28"/>
        <v>2.5034046098799882E-2</v>
      </c>
      <c r="G80" s="13" t="s">
        <v>23</v>
      </c>
      <c r="H80" s="37">
        <v>1</v>
      </c>
      <c r="I80" s="13" t="s">
        <v>23</v>
      </c>
      <c r="J80" s="37">
        <v>1</v>
      </c>
      <c r="K80" s="25">
        <v>9800</v>
      </c>
      <c r="L80" s="50">
        <v>0.1588</v>
      </c>
      <c r="M80" s="50">
        <v>0.1588</v>
      </c>
      <c r="N80" s="13" t="s">
        <v>23</v>
      </c>
      <c r="O80" s="49">
        <v>169780819929.67999</v>
      </c>
      <c r="P80" s="24">
        <f t="shared" si="27"/>
        <v>2.5014479571333549E-2</v>
      </c>
      <c r="Q80" s="13" t="s">
        <v>23</v>
      </c>
      <c r="R80" s="37">
        <v>1</v>
      </c>
      <c r="S80" s="13" t="s">
        <v>23</v>
      </c>
      <c r="T80" s="37">
        <v>1</v>
      </c>
      <c r="U80" s="25">
        <v>9826</v>
      </c>
      <c r="V80" s="50">
        <v>0.15770000000000001</v>
      </c>
      <c r="W80" s="50">
        <v>0.15770000000000001</v>
      </c>
      <c r="X80" s="27">
        <f t="shared" si="29"/>
        <v>-7.8159668593358615E-4</v>
      </c>
      <c r="Y80" s="27">
        <f t="shared" si="30"/>
        <v>0</v>
      </c>
      <c r="Z80" s="27">
        <f t="shared" si="31"/>
        <v>2.6530612244897961E-3</v>
      </c>
      <c r="AA80" s="20">
        <f t="shared" si="32"/>
        <v>-1.0999999999999899E-3</v>
      </c>
      <c r="AB80" s="21">
        <f t="shared" si="33"/>
        <v>-1.0999999999999899E-3</v>
      </c>
    </row>
    <row r="81" spans="1:30">
      <c r="B81" s="38"/>
      <c r="C81" s="39" t="s">
        <v>63</v>
      </c>
      <c r="D81" s="40" t="s">
        <v>23</v>
      </c>
      <c r="E81" s="59">
        <f>SUM(E31:E80)</f>
        <v>6717740869840.75</v>
      </c>
      <c r="F81" s="42">
        <f>(E81/E272)</f>
        <v>0.67732177491133339</v>
      </c>
      <c r="G81" s="13" t="s">
        <v>23</v>
      </c>
      <c r="H81" s="43"/>
      <c r="I81" s="13"/>
      <c r="J81" s="53"/>
      <c r="K81" s="45">
        <f>SUM(K31:K80)</f>
        <v>927990</v>
      </c>
      <c r="L81" s="60"/>
      <c r="M81" s="60"/>
      <c r="N81" s="13"/>
      <c r="O81" s="59">
        <f>SUM(O31:O80)</f>
        <v>6787301708417.2256</v>
      </c>
      <c r="P81" s="42">
        <f>(O81/O272)</f>
        <v>0.67871536194837145</v>
      </c>
      <c r="Q81" s="13"/>
      <c r="R81" s="43"/>
      <c r="S81" s="43"/>
      <c r="T81" s="53"/>
      <c r="U81" s="45">
        <f>SUM(U31:U80)</f>
        <v>948511</v>
      </c>
      <c r="V81" s="60"/>
      <c r="W81" s="60"/>
      <c r="X81" s="27">
        <f t="shared" si="29"/>
        <v>1.035479634065203E-2</v>
      </c>
      <c r="Y81" s="27" t="e">
        <f t="shared" si="30"/>
        <v>#DIV/0!</v>
      </c>
      <c r="Z81" s="27">
        <f t="shared" si="31"/>
        <v>2.211338484250908E-2</v>
      </c>
      <c r="AA81" s="20">
        <f t="shared" si="32"/>
        <v>0</v>
      </c>
      <c r="AB81" s="21">
        <f t="shared" si="33"/>
        <v>0</v>
      </c>
    </row>
    <row r="82" spans="1:30" ht="3" customHeight="1">
      <c r="B82" s="247"/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  <c r="N82" s="247"/>
      <c r="O82" s="247"/>
      <c r="P82" s="247"/>
      <c r="Q82" s="247"/>
      <c r="R82" s="247"/>
      <c r="S82" s="247"/>
      <c r="T82" s="247"/>
      <c r="U82" s="247"/>
      <c r="V82" s="247"/>
      <c r="W82" s="247"/>
      <c r="X82" s="247"/>
      <c r="Y82" s="247"/>
      <c r="Z82" s="247"/>
      <c r="AA82" s="247"/>
      <c r="AB82" s="247"/>
    </row>
    <row r="83" spans="1:30" ht="15" customHeight="1">
      <c r="A83" s="1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</row>
    <row r="84" spans="1:30" ht="17.399999999999999" customHeight="1">
      <c r="A84" s="187">
        <v>73</v>
      </c>
      <c r="B84" s="194" t="s">
        <v>141</v>
      </c>
      <c r="C84" s="12" t="s">
        <v>25</v>
      </c>
      <c r="D84" s="13" t="s">
        <v>23</v>
      </c>
      <c r="E84" s="75">
        <v>1372403912.5599999</v>
      </c>
      <c r="F84" s="24">
        <f>(E84/$E$122)</f>
        <v>5.9432794959495064E-3</v>
      </c>
      <c r="G84" s="13" t="s">
        <v>23</v>
      </c>
      <c r="H84" s="61">
        <v>1.9144000000000001</v>
      </c>
      <c r="I84" s="13" t="s">
        <v>23</v>
      </c>
      <c r="J84" s="61">
        <v>1.9144000000000001</v>
      </c>
      <c r="K84" s="25">
        <v>586</v>
      </c>
      <c r="L84" s="50">
        <v>0</v>
      </c>
      <c r="M84" s="50">
        <v>0.14680000000000001</v>
      </c>
      <c r="N84" s="13" t="s">
        <v>23</v>
      </c>
      <c r="O84" s="75">
        <v>1355944616.97</v>
      </c>
      <c r="P84" s="24">
        <f t="shared" ref="P84:P121" si="59">(O84/$O$122)</f>
        <v>5.8522838383059453E-3</v>
      </c>
      <c r="Q84" s="13" t="s">
        <v>23</v>
      </c>
      <c r="R84" s="61">
        <v>1.8915999999999999</v>
      </c>
      <c r="S84" s="13" t="s">
        <v>23</v>
      </c>
      <c r="T84" s="61">
        <v>1.8915999999999999</v>
      </c>
      <c r="U84" s="25">
        <v>588</v>
      </c>
      <c r="V84" s="50">
        <v>0</v>
      </c>
      <c r="W84" s="50">
        <v>0.13320000000000001</v>
      </c>
      <c r="X84" s="27">
        <f>((O84-E84)/E84)</f>
        <v>-1.1993040415702205E-2</v>
      </c>
      <c r="Y84" s="27">
        <f>((T84-J84)/J84)</f>
        <v>-1.1909736732135474E-2</v>
      </c>
      <c r="Z84" s="27">
        <f>((U84-K84)/K84)</f>
        <v>3.4129692832764505E-3</v>
      </c>
      <c r="AA84" s="20">
        <f>V84-L84</f>
        <v>0</v>
      </c>
      <c r="AB84" s="21">
        <f>W84-M84</f>
        <v>-1.3600000000000001E-2</v>
      </c>
      <c r="AD84" s="30"/>
    </row>
    <row r="85" spans="1:30" ht="15" customHeight="1">
      <c r="A85" s="187">
        <v>74</v>
      </c>
      <c r="B85" s="194" t="s">
        <v>142</v>
      </c>
      <c r="C85" s="12" t="s">
        <v>27</v>
      </c>
      <c r="D85" s="13" t="s">
        <v>23</v>
      </c>
      <c r="E85" s="75">
        <v>1332195823.45</v>
      </c>
      <c r="F85" s="24">
        <f t="shared" ref="F85:F121" si="60">(E85/$E$122)</f>
        <v>5.7691558947328527E-3</v>
      </c>
      <c r="G85" s="13" t="s">
        <v>23</v>
      </c>
      <c r="H85" s="61">
        <v>1.462</v>
      </c>
      <c r="I85" s="13" t="s">
        <v>23</v>
      </c>
      <c r="J85" s="61">
        <v>1.462</v>
      </c>
      <c r="K85" s="25">
        <v>1684</v>
      </c>
      <c r="L85" s="50">
        <v>8.9399999999999993E-2</v>
      </c>
      <c r="M85" s="50">
        <v>0.1275</v>
      </c>
      <c r="N85" s="13" t="s">
        <v>23</v>
      </c>
      <c r="O85" s="75">
        <v>1333234882.01</v>
      </c>
      <c r="P85" s="24">
        <f t="shared" si="59"/>
        <v>5.7542681721678935E-3</v>
      </c>
      <c r="Q85" s="13" t="s">
        <v>23</v>
      </c>
      <c r="R85" s="61">
        <v>1.4601</v>
      </c>
      <c r="S85" s="13" t="s">
        <v>23</v>
      </c>
      <c r="T85" s="61">
        <v>1.4601</v>
      </c>
      <c r="U85" s="25">
        <v>1691</v>
      </c>
      <c r="V85" s="50">
        <v>6.7900000000000002E-2</v>
      </c>
      <c r="W85" s="50">
        <v>0.12620000000000001</v>
      </c>
      <c r="X85" s="27">
        <f t="shared" ref="X85:X122" si="61">((O85-E85)/E85)</f>
        <v>7.7995932858360346E-4</v>
      </c>
      <c r="Y85" s="27">
        <f t="shared" ref="Y85:Y122" si="62">((T85-J85)/J85)</f>
        <v>-1.2995896032831826E-3</v>
      </c>
      <c r="Z85" s="27">
        <f t="shared" ref="Z85:Z122" si="63">((U85-K85)/K85)</f>
        <v>4.1567695961995249E-3</v>
      </c>
      <c r="AA85" s="20">
        <f t="shared" ref="AA85:AA122" si="64">V85-L85</f>
        <v>-2.1499999999999991E-2</v>
      </c>
      <c r="AB85" s="21">
        <f t="shared" ref="AB85:AB122" si="65">W85-M85</f>
        <v>-1.2999999999999956E-3</v>
      </c>
    </row>
    <row r="86" spans="1:30" ht="15.6" customHeight="1">
      <c r="A86" s="187">
        <v>75</v>
      </c>
      <c r="B86" s="194" t="s">
        <v>143</v>
      </c>
      <c r="C86" s="12" t="s">
        <v>27</v>
      </c>
      <c r="D86" s="13" t="s">
        <v>23</v>
      </c>
      <c r="E86" s="75">
        <v>752598661.03999996</v>
      </c>
      <c r="F86" s="24">
        <f t="shared" si="60"/>
        <v>3.2591747589050496E-3</v>
      </c>
      <c r="G86" s="13" t="s">
        <v>23</v>
      </c>
      <c r="H86" s="61">
        <v>1.3045</v>
      </c>
      <c r="I86" s="13" t="s">
        <v>23</v>
      </c>
      <c r="J86" s="61">
        <v>1.3045</v>
      </c>
      <c r="K86" s="25">
        <v>998</v>
      </c>
      <c r="L86" s="50">
        <v>0.1242</v>
      </c>
      <c r="M86" s="50">
        <v>0.13400000000000001</v>
      </c>
      <c r="N86" s="13" t="s">
        <v>23</v>
      </c>
      <c r="O86" s="75">
        <v>751614717.89999998</v>
      </c>
      <c r="P86" s="24">
        <f t="shared" si="59"/>
        <v>3.2439840175982433E-3</v>
      </c>
      <c r="Q86" s="13" t="s">
        <v>23</v>
      </c>
      <c r="R86" s="61">
        <v>1.3064</v>
      </c>
      <c r="S86" s="13" t="s">
        <v>23</v>
      </c>
      <c r="T86" s="61">
        <v>1.3064</v>
      </c>
      <c r="U86" s="25">
        <v>1015</v>
      </c>
      <c r="V86" s="50">
        <v>7.5899999999999995E-2</v>
      </c>
      <c r="W86" s="50">
        <v>0.1328</v>
      </c>
      <c r="X86" s="27">
        <f t="shared" si="61"/>
        <v>-1.3073942207660796E-3</v>
      </c>
      <c r="Y86" s="27">
        <f t="shared" si="62"/>
        <v>1.4564967420467711E-3</v>
      </c>
      <c r="Z86" s="27">
        <f t="shared" si="63"/>
        <v>1.7034068136272545E-2</v>
      </c>
      <c r="AA86" s="20">
        <f t="shared" si="64"/>
        <v>-4.830000000000001E-2</v>
      </c>
      <c r="AB86" s="21">
        <f t="shared" si="65"/>
        <v>-1.2000000000000066E-3</v>
      </c>
    </row>
    <row r="87" spans="1:30" ht="16.2" customHeight="1">
      <c r="A87" s="187">
        <v>76</v>
      </c>
      <c r="B87" s="194" t="s">
        <v>144</v>
      </c>
      <c r="C87" s="12" t="s">
        <v>74</v>
      </c>
      <c r="D87" s="13" t="s">
        <v>23</v>
      </c>
      <c r="E87" s="75">
        <v>363505099.29000002</v>
      </c>
      <c r="F87" s="24">
        <f t="shared" si="60"/>
        <v>1.5741811747340788E-3</v>
      </c>
      <c r="G87" s="13" t="s">
        <v>23</v>
      </c>
      <c r="H87" s="169">
        <v>1441.1</v>
      </c>
      <c r="I87" s="13" t="s">
        <v>23</v>
      </c>
      <c r="J87" s="169">
        <v>1441.1</v>
      </c>
      <c r="K87" s="25">
        <v>98</v>
      </c>
      <c r="L87" s="50">
        <v>3.5000000000000001E-3</v>
      </c>
      <c r="M87" s="50">
        <v>0.23180000000000001</v>
      </c>
      <c r="N87" s="13" t="s">
        <v>23</v>
      </c>
      <c r="O87" s="75">
        <v>361680089.5</v>
      </c>
      <c r="P87" s="24">
        <f t="shared" si="59"/>
        <v>1.5610184338854366E-3</v>
      </c>
      <c r="Q87" s="13" t="s">
        <v>23</v>
      </c>
      <c r="R87" s="169">
        <v>1430.17</v>
      </c>
      <c r="S87" s="13" t="s">
        <v>23</v>
      </c>
      <c r="T87" s="169">
        <v>1430.17</v>
      </c>
      <c r="U87" s="25">
        <v>98</v>
      </c>
      <c r="V87" s="50">
        <v>8.2000000000000007E-3</v>
      </c>
      <c r="W87" s="50">
        <v>0.2142</v>
      </c>
      <c r="X87" s="27">
        <f t="shared" si="61"/>
        <v>-5.0205892395034889E-3</v>
      </c>
      <c r="Y87" s="27">
        <f t="shared" si="62"/>
        <v>-7.5844840746650734E-3</v>
      </c>
      <c r="Z87" s="27">
        <f t="shared" si="63"/>
        <v>0</v>
      </c>
      <c r="AA87" s="20">
        <f t="shared" si="64"/>
        <v>4.7000000000000011E-3</v>
      </c>
      <c r="AB87" s="21">
        <f t="shared" si="65"/>
        <v>-1.7600000000000005E-2</v>
      </c>
    </row>
    <row r="88" spans="1:30" ht="15" customHeight="1">
      <c r="A88" s="187">
        <v>77</v>
      </c>
      <c r="B88" s="194" t="s">
        <v>145</v>
      </c>
      <c r="C88" s="12" t="s">
        <v>31</v>
      </c>
      <c r="D88" s="13" t="s">
        <v>23</v>
      </c>
      <c r="E88" s="75">
        <v>1925166449.1199999</v>
      </c>
      <c r="F88" s="24">
        <f t="shared" si="60"/>
        <v>8.3370516351865855E-3</v>
      </c>
      <c r="G88" s="13" t="s">
        <v>23</v>
      </c>
      <c r="H88" s="32">
        <v>1.1538999999999999</v>
      </c>
      <c r="I88" s="13" t="s">
        <v>23</v>
      </c>
      <c r="J88" s="32">
        <v>1.1538999999999999</v>
      </c>
      <c r="K88" s="25">
        <v>1232</v>
      </c>
      <c r="L88" s="50">
        <v>-4.4999999999999997E-3</v>
      </c>
      <c r="M88" s="50">
        <v>0.13589999999999999</v>
      </c>
      <c r="N88" s="13" t="s">
        <v>23</v>
      </c>
      <c r="O88" s="75">
        <v>1874182684.6099999</v>
      </c>
      <c r="P88" s="24">
        <f t="shared" si="59"/>
        <v>8.0890096084349303E-3</v>
      </c>
      <c r="Q88" s="13" t="s">
        <v>23</v>
      </c>
      <c r="R88" s="32">
        <v>1.1467000000000001</v>
      </c>
      <c r="S88" s="13" t="s">
        <v>23</v>
      </c>
      <c r="T88" s="32">
        <v>1.1467000000000001</v>
      </c>
      <c r="U88" s="25">
        <v>1249</v>
      </c>
      <c r="V88" s="50">
        <v>-6.1999999999999998E-3</v>
      </c>
      <c r="W88" s="50">
        <v>0.12959999999999999</v>
      </c>
      <c r="X88" s="27">
        <f t="shared" si="61"/>
        <v>-2.6482782583970774E-2</v>
      </c>
      <c r="Y88" s="27">
        <f t="shared" si="62"/>
        <v>-6.2397088135885898E-3</v>
      </c>
      <c r="Z88" s="27">
        <f t="shared" si="63"/>
        <v>1.3798701298701298E-2</v>
      </c>
      <c r="AA88" s="20">
        <f t="shared" si="64"/>
        <v>-1.7000000000000001E-3</v>
      </c>
      <c r="AB88" s="21">
        <f t="shared" si="65"/>
        <v>-6.3E-3</v>
      </c>
    </row>
    <row r="89" spans="1:30" ht="15.6" customHeight="1">
      <c r="A89" s="187">
        <v>78</v>
      </c>
      <c r="B89" s="194" t="s">
        <v>146</v>
      </c>
      <c r="C89" s="12" t="s">
        <v>147</v>
      </c>
      <c r="D89" s="13" t="s">
        <v>23</v>
      </c>
      <c r="E89" s="75">
        <v>536382835.70237339</v>
      </c>
      <c r="F89" s="24">
        <f t="shared" si="60"/>
        <v>2.322838837921047E-3</v>
      </c>
      <c r="G89" s="13" t="s">
        <v>23</v>
      </c>
      <c r="H89" s="32">
        <v>3.0628000000000002</v>
      </c>
      <c r="I89" s="13" t="s">
        <v>23</v>
      </c>
      <c r="J89" s="32">
        <v>3.0628000000000002</v>
      </c>
      <c r="K89" s="25">
        <v>1383</v>
      </c>
      <c r="L89" s="166">
        <v>5.9700000000000003E-2</v>
      </c>
      <c r="M89" s="50">
        <v>0.1525</v>
      </c>
      <c r="N89" s="13" t="s">
        <v>23</v>
      </c>
      <c r="O89" s="33">
        <v>536979029.21000004</v>
      </c>
      <c r="P89" s="24">
        <f t="shared" si="59"/>
        <v>2.3176121316645397E-3</v>
      </c>
      <c r="Q89" s="13" t="s">
        <v>23</v>
      </c>
      <c r="R89" s="32">
        <v>3.0661999999999998</v>
      </c>
      <c r="S89" s="13" t="s">
        <v>23</v>
      </c>
      <c r="T89" s="32">
        <v>3.0661999999999998</v>
      </c>
      <c r="U89" s="25">
        <v>1383</v>
      </c>
      <c r="V89" s="166">
        <v>5.79E-2</v>
      </c>
      <c r="W89" s="26">
        <v>0.15040000000000001</v>
      </c>
      <c r="X89" s="27">
        <f t="shared" si="61"/>
        <v>1.11150743078115E-3</v>
      </c>
      <c r="Y89" s="27">
        <f t="shared" si="62"/>
        <v>1.1100953375994599E-3</v>
      </c>
      <c r="Z89" s="27">
        <f t="shared" si="63"/>
        <v>0</v>
      </c>
      <c r="AA89" s="20">
        <f t="shared" si="64"/>
        <v>-1.800000000000003E-3</v>
      </c>
      <c r="AB89" s="21">
        <f t="shared" si="65"/>
        <v>-2.0999999999999908E-3</v>
      </c>
    </row>
    <row r="90" spans="1:30" ht="15" customHeight="1">
      <c r="A90" s="187">
        <v>79</v>
      </c>
      <c r="B90" s="162" t="s">
        <v>148</v>
      </c>
      <c r="C90" s="12" t="s">
        <v>149</v>
      </c>
      <c r="D90" s="13" t="s">
        <v>23</v>
      </c>
      <c r="E90" s="75">
        <v>5909366996.4399996</v>
      </c>
      <c r="F90" s="24">
        <f t="shared" si="60"/>
        <v>2.559087698786134E-2</v>
      </c>
      <c r="G90" s="13" t="s">
        <v>23</v>
      </c>
      <c r="H90" s="32">
        <v>1296.3880200999999</v>
      </c>
      <c r="I90" s="13" t="s">
        <v>23</v>
      </c>
      <c r="J90" s="32">
        <v>1296.3880200999999</v>
      </c>
      <c r="K90" s="25">
        <v>527</v>
      </c>
      <c r="L90" s="50">
        <v>2.0100000000000001E-3</v>
      </c>
      <c r="M90" s="50">
        <v>0.15851000000000001</v>
      </c>
      <c r="N90" s="13" t="s">
        <v>23</v>
      </c>
      <c r="O90" s="33">
        <v>5911207292.7799997</v>
      </c>
      <c r="P90" s="24">
        <f t="shared" si="59"/>
        <v>2.5512887821124052E-2</v>
      </c>
      <c r="Q90" s="13" t="s">
        <v>23</v>
      </c>
      <c r="R90" s="32">
        <v>1300.9886799200001</v>
      </c>
      <c r="S90" s="13" t="s">
        <v>23</v>
      </c>
      <c r="T90" s="32">
        <v>1300.9886799200001</v>
      </c>
      <c r="U90" s="25">
        <v>532</v>
      </c>
      <c r="V90" s="26">
        <v>2.7499999999999998E-3</v>
      </c>
      <c r="W90" s="26">
        <v>0.15262000000000001</v>
      </c>
      <c r="X90" s="27">
        <f t="shared" ref="X90" si="66">((O90-E90)/E90)</f>
        <v>3.1142021490775725E-4</v>
      </c>
      <c r="Y90" s="27">
        <f t="shared" si="62"/>
        <v>3.5488293232185711E-3</v>
      </c>
      <c r="Z90" s="27">
        <f t="shared" ref="Z90" si="67">((U90-K90)/K90)</f>
        <v>9.4876660341555973E-3</v>
      </c>
      <c r="AA90" s="20">
        <f t="shared" si="64"/>
        <v>7.3999999999999977E-4</v>
      </c>
      <c r="AB90" s="21">
        <f t="shared" si="65"/>
        <v>-5.8900000000000063E-3</v>
      </c>
    </row>
    <row r="91" spans="1:30" ht="16.2" customHeight="1">
      <c r="A91" s="187">
        <v>80</v>
      </c>
      <c r="B91" s="194" t="s">
        <v>150</v>
      </c>
      <c r="C91" s="12" t="s">
        <v>79</v>
      </c>
      <c r="D91" s="13" t="s">
        <v>23</v>
      </c>
      <c r="E91" s="167">
        <v>203231608.21000001</v>
      </c>
      <c r="F91" s="24">
        <f t="shared" si="60"/>
        <v>8.801069706587055E-4</v>
      </c>
      <c r="G91" s="13" t="s">
        <v>23</v>
      </c>
      <c r="H91" s="32">
        <v>12.135</v>
      </c>
      <c r="I91" s="13" t="s">
        <v>23</v>
      </c>
      <c r="J91" s="32">
        <v>12.1767</v>
      </c>
      <c r="K91" s="25">
        <v>47</v>
      </c>
      <c r="L91" s="50">
        <v>-4.4669999999999996E-3</v>
      </c>
      <c r="M91" s="50">
        <v>0.123905</v>
      </c>
      <c r="N91" s="13" t="s">
        <v>23</v>
      </c>
      <c r="O91" s="167">
        <v>202984259.66</v>
      </c>
      <c r="P91" s="24">
        <f t="shared" si="59"/>
        <v>8.7608408733776317E-4</v>
      </c>
      <c r="Q91" s="13" t="s">
        <v>23</v>
      </c>
      <c r="R91" s="32">
        <v>12.120200000000001</v>
      </c>
      <c r="S91" s="13" t="s">
        <v>23</v>
      </c>
      <c r="T91" s="32">
        <v>12.153700000000001</v>
      </c>
      <c r="U91" s="25">
        <v>47</v>
      </c>
      <c r="V91" s="26">
        <v>-2.0929999999999998E-3</v>
      </c>
      <c r="W91" s="26">
        <v>0.119215</v>
      </c>
      <c r="X91" s="27">
        <f t="shared" si="61"/>
        <v>-1.2170771671718786E-3</v>
      </c>
      <c r="Y91" s="27">
        <f t="shared" si="62"/>
        <v>-1.8888533017976698E-3</v>
      </c>
      <c r="Z91" s="27">
        <f t="shared" si="63"/>
        <v>0</v>
      </c>
      <c r="AA91" s="20">
        <f t="shared" si="64"/>
        <v>2.3739999999999998E-3</v>
      </c>
      <c r="AB91" s="21">
        <f t="shared" si="65"/>
        <v>-4.6899999999999997E-3</v>
      </c>
    </row>
    <row r="92" spans="1:30" ht="16.2" customHeight="1">
      <c r="A92" s="187">
        <v>81</v>
      </c>
      <c r="B92" s="194" t="s">
        <v>151</v>
      </c>
      <c r="C92" s="12" t="s">
        <v>81</v>
      </c>
      <c r="D92" s="13" t="s">
        <v>23</v>
      </c>
      <c r="E92" s="75">
        <v>2137173829.1802363</v>
      </c>
      <c r="F92" s="24">
        <f t="shared" si="60"/>
        <v>9.2551626252315011E-3</v>
      </c>
      <c r="G92" s="13" t="s">
        <v>23</v>
      </c>
      <c r="H92" s="75">
        <v>5142.4768192607462</v>
      </c>
      <c r="I92" s="13" t="s">
        <v>23</v>
      </c>
      <c r="J92" s="75">
        <v>5142.4768192607462</v>
      </c>
      <c r="K92" s="25">
        <v>1213</v>
      </c>
      <c r="L92" s="50">
        <v>8.8175049532236843E-2</v>
      </c>
      <c r="M92" s="50">
        <v>0.10616125320752008</v>
      </c>
      <c r="N92" s="13" t="s">
        <v>23</v>
      </c>
      <c r="O92" s="75">
        <v>2142260511.7583747</v>
      </c>
      <c r="P92" s="24">
        <f t="shared" si="59"/>
        <v>9.2460388230457789E-3</v>
      </c>
      <c r="Q92" s="13" t="s">
        <v>23</v>
      </c>
      <c r="R92" s="75">
        <v>5166.0019119897797</v>
      </c>
      <c r="S92" s="13" t="s">
        <v>23</v>
      </c>
      <c r="T92" s="75">
        <v>5166.0019119897797</v>
      </c>
      <c r="U92" s="25">
        <v>1208</v>
      </c>
      <c r="V92" s="26">
        <v>0.23853594144519671</v>
      </c>
      <c r="W92" s="26">
        <v>0.10984144918105689</v>
      </c>
      <c r="X92" s="27">
        <f t="shared" si="61"/>
        <v>2.3800977293875385E-3</v>
      </c>
      <c r="Y92" s="27">
        <f t="shared" si="62"/>
        <v>4.5746618907297996E-3</v>
      </c>
      <c r="Z92" s="27">
        <f t="shared" si="63"/>
        <v>-4.1220115416323163E-3</v>
      </c>
      <c r="AA92" s="20">
        <f t="shared" si="64"/>
        <v>0.15036089191295987</v>
      </c>
      <c r="AB92" s="21">
        <f t="shared" si="65"/>
        <v>3.6801959735368039E-3</v>
      </c>
    </row>
    <row r="93" spans="1:30" ht="15.6" customHeight="1">
      <c r="A93" s="187">
        <v>82</v>
      </c>
      <c r="B93" s="194" t="s">
        <v>152</v>
      </c>
      <c r="C93" s="12" t="s">
        <v>83</v>
      </c>
      <c r="D93" s="13" t="s">
        <v>23</v>
      </c>
      <c r="E93" s="75">
        <v>371193036.44999999</v>
      </c>
      <c r="F93" s="24">
        <f t="shared" si="60"/>
        <v>1.6074742591322031E-3</v>
      </c>
      <c r="G93" s="13" t="s">
        <v>23</v>
      </c>
      <c r="H93" s="61">
        <v>117.86</v>
      </c>
      <c r="I93" s="13" t="s">
        <v>23</v>
      </c>
      <c r="J93" s="61">
        <v>117.86</v>
      </c>
      <c r="K93" s="25">
        <v>102</v>
      </c>
      <c r="L93" s="50">
        <v>2E-3</v>
      </c>
      <c r="M93" s="50">
        <v>0.1469</v>
      </c>
      <c r="N93" s="13" t="s">
        <v>23</v>
      </c>
      <c r="O93" s="75">
        <v>372073096.29000002</v>
      </c>
      <c r="P93" s="24">
        <f t="shared" si="59"/>
        <v>1.6058748571547263E-3</v>
      </c>
      <c r="Q93" s="13" t="s">
        <v>23</v>
      </c>
      <c r="R93" s="61">
        <v>118.1</v>
      </c>
      <c r="S93" s="13" t="s">
        <v>23</v>
      </c>
      <c r="T93" s="61">
        <v>118.1</v>
      </c>
      <c r="U93" s="25">
        <v>102</v>
      </c>
      <c r="V93" s="50">
        <v>2E-3</v>
      </c>
      <c r="W93" s="50">
        <v>0.1469</v>
      </c>
      <c r="X93" s="27">
        <f t="shared" si="61"/>
        <v>2.3708953390309041E-3</v>
      </c>
      <c r="Y93" s="27">
        <f t="shared" si="62"/>
        <v>2.0363142711691405E-3</v>
      </c>
      <c r="Z93" s="27">
        <f t="shared" si="63"/>
        <v>0</v>
      </c>
      <c r="AA93" s="20">
        <f t="shared" si="64"/>
        <v>0</v>
      </c>
      <c r="AB93" s="21">
        <f t="shared" si="65"/>
        <v>0</v>
      </c>
    </row>
    <row r="94" spans="1:30" ht="13.5" customHeight="1">
      <c r="A94" s="187">
        <v>83</v>
      </c>
      <c r="B94" s="194" t="s">
        <v>153</v>
      </c>
      <c r="C94" s="12" t="s">
        <v>33</v>
      </c>
      <c r="D94" s="13" t="s">
        <v>23</v>
      </c>
      <c r="E94" s="75">
        <v>1095013121.4000001</v>
      </c>
      <c r="F94" s="24">
        <f t="shared" si="60"/>
        <v>4.7420216254504214E-3</v>
      </c>
      <c r="G94" s="13" t="s">
        <v>23</v>
      </c>
      <c r="H94" s="61">
        <v>1.6426000000000001</v>
      </c>
      <c r="I94" s="13" t="s">
        <v>23</v>
      </c>
      <c r="J94" s="61">
        <v>1.6426000000000001</v>
      </c>
      <c r="K94" s="25">
        <v>3473</v>
      </c>
      <c r="L94" s="50">
        <v>-5.8104345720856321E-3</v>
      </c>
      <c r="M94" s="50">
        <v>0.11991965182457309</v>
      </c>
      <c r="N94" s="13" t="s">
        <v>23</v>
      </c>
      <c r="O94" s="75">
        <v>1083821062.1800001</v>
      </c>
      <c r="P94" s="24">
        <f t="shared" si="59"/>
        <v>4.6777931830175416E-3</v>
      </c>
      <c r="Q94" s="13" t="s">
        <v>23</v>
      </c>
      <c r="R94" s="61">
        <v>1.6322000000000001</v>
      </c>
      <c r="S94" s="13" t="s">
        <v>23</v>
      </c>
      <c r="T94" s="61">
        <v>1.6322000000000001</v>
      </c>
      <c r="U94" s="25">
        <v>3494</v>
      </c>
      <c r="V94" s="50">
        <v>-1.2105072025178409E-2</v>
      </c>
      <c r="W94" s="50">
        <v>0.11295614328757964</v>
      </c>
      <c r="X94" s="27">
        <f t="shared" si="61"/>
        <v>-1.0220936170783705E-2</v>
      </c>
      <c r="Y94" s="27">
        <f t="shared" si="62"/>
        <v>-6.3314257883842475E-3</v>
      </c>
      <c r="Z94" s="27">
        <f t="shared" si="63"/>
        <v>6.0466455513964873E-3</v>
      </c>
      <c r="AA94" s="20">
        <f t="shared" si="64"/>
        <v>-6.2946374530927773E-3</v>
      </c>
      <c r="AB94" s="21">
        <f t="shared" si="65"/>
        <v>-6.9635085369934568E-3</v>
      </c>
    </row>
    <row r="95" spans="1:30" ht="15" customHeight="1">
      <c r="A95" s="187">
        <v>84</v>
      </c>
      <c r="B95" s="194" t="s">
        <v>154</v>
      </c>
      <c r="C95" s="12" t="s">
        <v>33</v>
      </c>
      <c r="D95" s="13" t="s">
        <v>23</v>
      </c>
      <c r="E95" s="75">
        <v>325291653.82999998</v>
      </c>
      <c r="F95" s="24">
        <f t="shared" si="60"/>
        <v>1.4086955004413266E-3</v>
      </c>
      <c r="G95" s="13" t="s">
        <v>23</v>
      </c>
      <c r="H95" s="61">
        <v>1.1074999999999999</v>
      </c>
      <c r="I95" s="13" t="s">
        <v>23</v>
      </c>
      <c r="J95" s="61">
        <v>1.1074999999999999</v>
      </c>
      <c r="K95" s="25">
        <v>354</v>
      </c>
      <c r="L95" s="50">
        <v>-4.5838576307748458E-3</v>
      </c>
      <c r="M95" s="50">
        <v>0.13141642199048276</v>
      </c>
      <c r="N95" s="13" t="s">
        <v>23</v>
      </c>
      <c r="O95" s="75">
        <v>331374240.07999998</v>
      </c>
      <c r="P95" s="24">
        <f t="shared" si="59"/>
        <v>1.4302177872018533E-3</v>
      </c>
      <c r="Q95" s="13" t="s">
        <v>23</v>
      </c>
      <c r="R95" s="61">
        <v>1.1013999999999999</v>
      </c>
      <c r="S95" s="13" t="s">
        <v>23</v>
      </c>
      <c r="T95" s="61">
        <v>1.1013999999999999</v>
      </c>
      <c r="U95" s="25">
        <v>358</v>
      </c>
      <c r="V95" s="50">
        <v>-5.507900677200861E-3</v>
      </c>
      <c r="W95" s="50">
        <v>0.12524045762883462</v>
      </c>
      <c r="X95" s="27">
        <f t="shared" ref="X95" si="68">((O95-E95)/E95)</f>
        <v>1.8698869701645675E-2</v>
      </c>
      <c r="Y95" s="27">
        <f t="shared" ref="Y95" si="69">((T95-J95)/J95)</f>
        <v>-5.5079006772008983E-3</v>
      </c>
      <c r="Z95" s="27">
        <f t="shared" ref="Z95" si="70">((U95-K95)/K95)</f>
        <v>1.1299435028248588E-2</v>
      </c>
      <c r="AA95" s="20">
        <f t="shared" ref="AA95" si="71">V95-L95</f>
        <v>-9.240430464260152E-4</v>
      </c>
      <c r="AB95" s="21">
        <f t="shared" ref="AB95" si="72">W95-M95</f>
        <v>-6.1759643616481341E-3</v>
      </c>
    </row>
    <row r="96" spans="1:30" ht="15.6" customHeight="1">
      <c r="A96" s="187">
        <v>85</v>
      </c>
      <c r="B96" s="194" t="s">
        <v>155</v>
      </c>
      <c r="C96" s="12" t="s">
        <v>35</v>
      </c>
      <c r="D96" s="13" t="s">
        <v>23</v>
      </c>
      <c r="E96" s="75">
        <v>345916110.19999999</v>
      </c>
      <c r="F96" s="24">
        <f t="shared" si="60"/>
        <v>1.49801097640079E-3</v>
      </c>
      <c r="G96" s="13" t="s">
        <v>23</v>
      </c>
      <c r="H96" s="61">
        <v>161.8494</v>
      </c>
      <c r="I96" s="13" t="s">
        <v>23</v>
      </c>
      <c r="J96" s="61">
        <v>161.8494</v>
      </c>
      <c r="K96" s="25">
        <v>629</v>
      </c>
      <c r="L96" s="50">
        <v>5.7399999999999997E-4</v>
      </c>
      <c r="M96" s="50">
        <v>0.16969999999999999</v>
      </c>
      <c r="N96" s="13" t="s">
        <v>23</v>
      </c>
      <c r="O96" s="75">
        <v>347341321.05000001</v>
      </c>
      <c r="P96" s="24">
        <f t="shared" si="59"/>
        <v>1.4991320250963653E-3</v>
      </c>
      <c r="Q96" s="13" t="s">
        <v>23</v>
      </c>
      <c r="R96" s="61">
        <v>162.40119999999999</v>
      </c>
      <c r="S96" s="13" t="s">
        <v>23</v>
      </c>
      <c r="T96" s="61">
        <v>162.40119999999999</v>
      </c>
      <c r="U96" s="25">
        <v>635</v>
      </c>
      <c r="V96" s="50">
        <v>5.5699999999999999E-4</v>
      </c>
      <c r="W96" s="50">
        <v>0.16889999999999999</v>
      </c>
      <c r="X96" s="27">
        <f t="shared" si="61"/>
        <v>4.1201054474624002E-3</v>
      </c>
      <c r="Y96" s="27">
        <f t="shared" si="62"/>
        <v>3.4093422650932647E-3</v>
      </c>
      <c r="Z96" s="27">
        <f t="shared" si="63"/>
        <v>9.538950715421303E-3</v>
      </c>
      <c r="AA96" s="20">
        <f t="shared" si="64"/>
        <v>-1.699999999999998E-5</v>
      </c>
      <c r="AB96" s="21">
        <f t="shared" si="65"/>
        <v>-7.9999999999999516E-4</v>
      </c>
    </row>
    <row r="97" spans="1:28" ht="15" customHeight="1">
      <c r="A97" s="187">
        <v>86</v>
      </c>
      <c r="B97" s="194" t="s">
        <v>156</v>
      </c>
      <c r="C97" s="12" t="s">
        <v>86</v>
      </c>
      <c r="D97" s="13" t="s">
        <v>23</v>
      </c>
      <c r="E97" s="75">
        <v>3581239907.5500002</v>
      </c>
      <c r="F97" s="24">
        <f t="shared" si="60"/>
        <v>1.5508779534820437E-2</v>
      </c>
      <c r="G97" s="13" t="s">
        <v>23</v>
      </c>
      <c r="H97" s="32">
        <v>1465.8635879999999</v>
      </c>
      <c r="I97" s="13" t="s">
        <v>23</v>
      </c>
      <c r="J97" s="32">
        <v>1465.8635879999999</v>
      </c>
      <c r="K97" s="25">
        <v>317</v>
      </c>
      <c r="L97" s="50">
        <v>4.2170000000000003E-3</v>
      </c>
      <c r="M97" s="50">
        <v>0.16700000000000001</v>
      </c>
      <c r="N97" s="13" t="s">
        <v>23</v>
      </c>
      <c r="O97" s="75">
        <v>3566266877.3400002</v>
      </c>
      <c r="P97" s="24">
        <f t="shared" si="59"/>
        <v>1.5392078517174758E-2</v>
      </c>
      <c r="Q97" s="13" t="s">
        <v>23</v>
      </c>
      <c r="R97" s="32">
        <v>1470.289714</v>
      </c>
      <c r="S97" s="13" t="s">
        <v>23</v>
      </c>
      <c r="T97" s="32">
        <v>1470.289714</v>
      </c>
      <c r="U97" s="25">
        <v>315</v>
      </c>
      <c r="V97" s="26">
        <v>3.4780000000000002E-3</v>
      </c>
      <c r="W97" s="26">
        <v>0.17718400000000001</v>
      </c>
      <c r="X97" s="27">
        <f t="shared" si="61"/>
        <v>-4.1809626265008858E-3</v>
      </c>
      <c r="Y97" s="27">
        <f t="shared" si="62"/>
        <v>3.0194665016811018E-3</v>
      </c>
      <c r="Z97" s="27">
        <f t="shared" si="63"/>
        <v>-6.3091482649842269E-3</v>
      </c>
      <c r="AA97" s="20">
        <f t="shared" si="64"/>
        <v>-7.3900000000000007E-4</v>
      </c>
      <c r="AB97" s="21">
        <f t="shared" si="65"/>
        <v>1.0183999999999999E-2</v>
      </c>
    </row>
    <row r="98" spans="1:28" ht="14.4" customHeight="1">
      <c r="A98" s="187">
        <v>87</v>
      </c>
      <c r="B98" s="194" t="s">
        <v>157</v>
      </c>
      <c r="C98" s="12" t="s">
        <v>88</v>
      </c>
      <c r="D98" s="13" t="s">
        <v>23</v>
      </c>
      <c r="E98" s="75">
        <v>158147711.09</v>
      </c>
      <c r="F98" s="24">
        <f t="shared" si="60"/>
        <v>6.848683831710159E-4</v>
      </c>
      <c r="G98" s="13" t="s">
        <v>23</v>
      </c>
      <c r="H98" s="32">
        <v>1064.5999999999999</v>
      </c>
      <c r="I98" s="13" t="s">
        <v>23</v>
      </c>
      <c r="J98" s="32">
        <v>1076.6300000000001</v>
      </c>
      <c r="K98" s="25">
        <v>70</v>
      </c>
      <c r="L98" s="50">
        <v>2.0000000000000001E-4</v>
      </c>
      <c r="M98" s="50">
        <v>9.2999999999999999E-2</v>
      </c>
      <c r="N98" s="13" t="s">
        <v>23</v>
      </c>
      <c r="O98" s="75">
        <v>156940770.12</v>
      </c>
      <c r="P98" s="24">
        <f t="shared" si="59"/>
        <v>6.7735947401521737E-4</v>
      </c>
      <c r="Q98" s="13" t="s">
        <v>23</v>
      </c>
      <c r="R98" s="32">
        <v>1062.71</v>
      </c>
      <c r="S98" s="13" t="s">
        <v>23</v>
      </c>
      <c r="T98" s="32">
        <v>1075.67</v>
      </c>
      <c r="U98" s="25">
        <v>70</v>
      </c>
      <c r="V98" s="50">
        <v>-1.2999999999999999E-3</v>
      </c>
      <c r="W98" s="50">
        <v>9.1499999999999998E-2</v>
      </c>
      <c r="X98" s="27">
        <f t="shared" si="61"/>
        <v>-7.6317321425736148E-3</v>
      </c>
      <c r="Y98" s="27">
        <f t="shared" si="62"/>
        <v>-8.9167123338569079E-4</v>
      </c>
      <c r="Z98" s="27">
        <f t="shared" si="63"/>
        <v>0</v>
      </c>
      <c r="AA98" s="20">
        <f t="shared" si="64"/>
        <v>-1.5E-3</v>
      </c>
      <c r="AB98" s="21">
        <f t="shared" si="65"/>
        <v>-1.5000000000000013E-3</v>
      </c>
    </row>
    <row r="99" spans="1:28" ht="15" customHeight="1">
      <c r="A99" s="187">
        <v>88</v>
      </c>
      <c r="B99" s="194" t="s">
        <v>158</v>
      </c>
      <c r="C99" s="12" t="s">
        <v>91</v>
      </c>
      <c r="D99" s="13" t="s">
        <v>23</v>
      </c>
      <c r="E99" s="75">
        <v>812925714.73000002</v>
      </c>
      <c r="F99" s="24">
        <f t="shared" si="60"/>
        <v>3.5204247728153294E-3</v>
      </c>
      <c r="G99" s="13" t="s">
        <v>23</v>
      </c>
      <c r="H99" s="62">
        <v>1.24115</v>
      </c>
      <c r="I99" s="13" t="s">
        <v>23</v>
      </c>
      <c r="J99" s="62">
        <v>1.24115</v>
      </c>
      <c r="K99" s="25">
        <v>72</v>
      </c>
      <c r="L99" s="50">
        <v>4.045E-3</v>
      </c>
      <c r="M99" s="50">
        <v>0.1293</v>
      </c>
      <c r="N99" s="13" t="s">
        <v>23</v>
      </c>
      <c r="O99" s="33">
        <v>806179345.11000001</v>
      </c>
      <c r="P99" s="24">
        <f t="shared" si="59"/>
        <v>3.4794860299723501E-3</v>
      </c>
      <c r="Q99" s="13" t="s">
        <v>23</v>
      </c>
      <c r="R99" s="62">
        <v>1.24115</v>
      </c>
      <c r="S99" s="13" t="s">
        <v>23</v>
      </c>
      <c r="T99" s="62">
        <v>1.24115</v>
      </c>
      <c r="U99" s="25">
        <v>73</v>
      </c>
      <c r="V99" s="26">
        <v>1.771E-3</v>
      </c>
      <c r="W99" s="26">
        <v>0.12939999999999999</v>
      </c>
      <c r="X99" s="27">
        <f t="shared" si="61"/>
        <v>-8.2988758969701204E-3</v>
      </c>
      <c r="Y99" s="27">
        <f t="shared" si="62"/>
        <v>0</v>
      </c>
      <c r="Z99" s="27">
        <f t="shared" si="63"/>
        <v>1.3888888888888888E-2</v>
      </c>
      <c r="AA99" s="20">
        <f t="shared" si="64"/>
        <v>-2.274E-3</v>
      </c>
      <c r="AB99" s="21">
        <f t="shared" si="65"/>
        <v>9.9999999999988987E-5</v>
      </c>
    </row>
    <row r="100" spans="1:28" ht="15" customHeight="1">
      <c r="A100" s="187">
        <v>89</v>
      </c>
      <c r="B100" s="194" t="s">
        <v>159</v>
      </c>
      <c r="C100" s="12" t="s">
        <v>37</v>
      </c>
      <c r="D100" s="13" t="s">
        <v>23</v>
      </c>
      <c r="E100" s="75">
        <v>1171360254.3699999</v>
      </c>
      <c r="F100" s="24">
        <f t="shared" si="60"/>
        <v>5.0726475773312544E-3</v>
      </c>
      <c r="G100" s="13" t="s">
        <v>23</v>
      </c>
      <c r="H100" s="61">
        <v>4.07</v>
      </c>
      <c r="I100" s="13" t="s">
        <v>23</v>
      </c>
      <c r="J100" s="61">
        <v>4.0999999999999996</v>
      </c>
      <c r="K100" s="55">
        <v>867</v>
      </c>
      <c r="L100" s="56">
        <v>3.9399999999999998E-2</v>
      </c>
      <c r="M100" s="56">
        <v>0.16420000000000001</v>
      </c>
      <c r="N100" s="13" t="s">
        <v>23</v>
      </c>
      <c r="O100" s="75">
        <v>1171466420.1400001</v>
      </c>
      <c r="P100" s="24">
        <f t="shared" si="59"/>
        <v>5.0560722848867852E-3</v>
      </c>
      <c r="Q100" s="13" t="s">
        <v>23</v>
      </c>
      <c r="R100" s="61">
        <v>4.08</v>
      </c>
      <c r="S100" s="13" t="s">
        <v>23</v>
      </c>
      <c r="T100" s="61">
        <v>4.0999999999999996</v>
      </c>
      <c r="U100" s="55">
        <v>867</v>
      </c>
      <c r="V100" s="56">
        <v>4.0399999999999998E-2</v>
      </c>
      <c r="W100" s="56">
        <v>0.16159999999999999</v>
      </c>
      <c r="X100" s="27">
        <f>((O100-E100)/E100)</f>
        <v>9.0634601613078596E-5</v>
      </c>
      <c r="Y100" s="27">
        <f>((T100-J100)/J100)</f>
        <v>0</v>
      </c>
      <c r="Z100" s="27">
        <f>((U100-K100)/K100)</f>
        <v>0</v>
      </c>
      <c r="AA100" s="20">
        <f>V100-L100</f>
        <v>1.0000000000000009E-3</v>
      </c>
      <c r="AB100" s="21">
        <f>W100-M100</f>
        <v>-2.600000000000019E-3</v>
      </c>
    </row>
    <row r="101" spans="1:28" ht="14.4" customHeight="1">
      <c r="A101" s="187">
        <v>90</v>
      </c>
      <c r="B101" s="194" t="s">
        <v>160</v>
      </c>
      <c r="C101" s="12" t="s">
        <v>39</v>
      </c>
      <c r="D101" s="13" t="s">
        <v>23</v>
      </c>
      <c r="E101" s="62">
        <v>11820822593.780001</v>
      </c>
      <c r="F101" s="24">
        <f t="shared" si="60"/>
        <v>5.1190798790292646E-2</v>
      </c>
      <c r="G101" s="13" t="s">
        <v>23</v>
      </c>
      <c r="H101" s="62">
        <v>1803.45</v>
      </c>
      <c r="I101" s="13" t="s">
        <v>23</v>
      </c>
      <c r="J101" s="62">
        <v>1803.45</v>
      </c>
      <c r="K101" s="25">
        <v>2349</v>
      </c>
      <c r="L101" s="50">
        <v>2.7000000000000001E-3</v>
      </c>
      <c r="M101" s="50">
        <v>8.2299999999999998E-2</v>
      </c>
      <c r="N101" s="13" t="s">
        <v>23</v>
      </c>
      <c r="O101" s="62">
        <v>11842886404.450001</v>
      </c>
      <c r="P101" s="24">
        <f t="shared" si="59"/>
        <v>5.1114132418278085E-2</v>
      </c>
      <c r="Q101" s="13" t="s">
        <v>23</v>
      </c>
      <c r="R101" s="62">
        <v>1806.47</v>
      </c>
      <c r="S101" s="13" t="s">
        <v>23</v>
      </c>
      <c r="T101" s="62">
        <v>1806.47</v>
      </c>
      <c r="U101" s="25">
        <v>2353</v>
      </c>
      <c r="V101" s="50">
        <v>1.6999999999999999E-3</v>
      </c>
      <c r="W101" s="50">
        <v>8.4199999999999997E-2</v>
      </c>
      <c r="X101" s="27">
        <f t="shared" si="61"/>
        <v>1.8665207514077602E-3</v>
      </c>
      <c r="Y101" s="27">
        <f t="shared" si="62"/>
        <v>1.6745681887493315E-3</v>
      </c>
      <c r="Z101" s="27">
        <f t="shared" si="63"/>
        <v>1.7028522775649213E-3</v>
      </c>
      <c r="AA101" s="20">
        <f t="shared" si="64"/>
        <v>-1.0000000000000002E-3</v>
      </c>
      <c r="AB101" s="21">
        <f t="shared" si="65"/>
        <v>1.8999999999999989E-3</v>
      </c>
    </row>
    <row r="102" spans="1:28" ht="13.95" customHeight="1">
      <c r="A102" s="187">
        <v>91</v>
      </c>
      <c r="B102" s="194" t="s">
        <v>161</v>
      </c>
      <c r="C102" s="12" t="s">
        <v>101</v>
      </c>
      <c r="D102" s="13" t="s">
        <v>23</v>
      </c>
      <c r="E102" s="75">
        <v>23771362.670000002</v>
      </c>
      <c r="F102" s="24">
        <f t="shared" si="60"/>
        <v>1.0294334711116902E-4</v>
      </c>
      <c r="G102" s="13" t="s">
        <v>23</v>
      </c>
      <c r="H102" s="61">
        <v>0.72609999999999997</v>
      </c>
      <c r="I102" s="13" t="s">
        <v>23</v>
      </c>
      <c r="J102" s="61">
        <v>0.72609999999999997</v>
      </c>
      <c r="K102" s="25">
        <v>744</v>
      </c>
      <c r="L102" s="50">
        <v>1.9318338622877837E-3</v>
      </c>
      <c r="M102" s="50">
        <v>-4.5242665204278587E-3</v>
      </c>
      <c r="N102" s="13" t="s">
        <v>23</v>
      </c>
      <c r="O102" s="33">
        <v>23820111.030000001</v>
      </c>
      <c r="P102" s="24">
        <f t="shared" si="59"/>
        <v>1.0280807126107454E-4</v>
      </c>
      <c r="Q102" s="13" t="s">
        <v>23</v>
      </c>
      <c r="R102" s="61">
        <v>0.72760000000000002</v>
      </c>
      <c r="S102" s="13" t="s">
        <v>23</v>
      </c>
      <c r="T102" s="61">
        <v>0.72760000000000002</v>
      </c>
      <c r="U102" s="25">
        <v>744</v>
      </c>
      <c r="V102" s="50">
        <v>2.0999999999999999E-3</v>
      </c>
      <c r="W102" s="50">
        <v>-2.467781738415168E-3</v>
      </c>
      <c r="X102" s="27">
        <f t="shared" si="61"/>
        <v>2.0507179448118443E-3</v>
      </c>
      <c r="Y102" s="27">
        <f t="shared" si="62"/>
        <v>2.0658311527338618E-3</v>
      </c>
      <c r="Z102" s="27">
        <f t="shared" si="63"/>
        <v>0</v>
      </c>
      <c r="AA102" s="20">
        <f t="shared" si="64"/>
        <v>1.6816613771221617E-4</v>
      </c>
      <c r="AB102" s="21">
        <f t="shared" si="65"/>
        <v>2.0564847820126906E-3</v>
      </c>
    </row>
    <row r="103" spans="1:28" ht="15.6" customHeight="1">
      <c r="A103" s="187">
        <v>92</v>
      </c>
      <c r="B103" s="194" t="s">
        <v>162</v>
      </c>
      <c r="C103" s="12" t="s">
        <v>45</v>
      </c>
      <c r="D103" s="13" t="s">
        <v>23</v>
      </c>
      <c r="E103" s="75">
        <v>14832391161.719999</v>
      </c>
      <c r="F103" s="24">
        <f t="shared" si="60"/>
        <v>6.4232581574995479E-2</v>
      </c>
      <c r="G103" s="13" t="s">
        <v>23</v>
      </c>
      <c r="H103" s="61">
        <v>1</v>
      </c>
      <c r="I103" s="13" t="s">
        <v>23</v>
      </c>
      <c r="J103" s="61">
        <v>1</v>
      </c>
      <c r="K103" s="25">
        <v>8896</v>
      </c>
      <c r="L103" s="50">
        <v>0.06</v>
      </c>
      <c r="M103" s="50">
        <v>0.06</v>
      </c>
      <c r="N103" s="13" t="s">
        <v>23</v>
      </c>
      <c r="O103" s="33">
        <v>15205362568.93</v>
      </c>
      <c r="P103" s="24">
        <f t="shared" si="59"/>
        <v>6.562664618012197E-2</v>
      </c>
      <c r="Q103" s="13" t="s">
        <v>23</v>
      </c>
      <c r="R103" s="61">
        <v>1</v>
      </c>
      <c r="S103" s="13" t="s">
        <v>23</v>
      </c>
      <c r="T103" s="61">
        <v>1</v>
      </c>
      <c r="U103" s="25">
        <v>11188</v>
      </c>
      <c r="V103" s="26">
        <v>0.06</v>
      </c>
      <c r="W103" s="26">
        <v>0.06</v>
      </c>
      <c r="X103" s="27">
        <f t="shared" si="61"/>
        <v>2.5145736998399816E-2</v>
      </c>
      <c r="Y103" s="27">
        <f t="shared" si="62"/>
        <v>0</v>
      </c>
      <c r="Z103" s="27">
        <f t="shared" si="63"/>
        <v>0.25764388489208634</v>
      </c>
      <c r="AA103" s="20">
        <f t="shared" si="64"/>
        <v>0</v>
      </c>
      <c r="AB103" s="21">
        <f t="shared" si="65"/>
        <v>0</v>
      </c>
    </row>
    <row r="104" spans="1:28" ht="14.4" customHeight="1">
      <c r="A104" s="187">
        <v>93</v>
      </c>
      <c r="B104" s="194" t="s">
        <v>163</v>
      </c>
      <c r="C104" s="12" t="s">
        <v>164</v>
      </c>
      <c r="D104" s="13" t="s">
        <v>23</v>
      </c>
      <c r="E104" s="75">
        <v>2124644226.0699999</v>
      </c>
      <c r="F104" s="24">
        <f t="shared" si="60"/>
        <v>9.2009024088506343E-3</v>
      </c>
      <c r="G104" s="13" t="s">
        <v>23</v>
      </c>
      <c r="H104" s="75">
        <v>302.25</v>
      </c>
      <c r="I104" s="13" t="s">
        <v>23</v>
      </c>
      <c r="J104" s="75">
        <v>302.25</v>
      </c>
      <c r="K104" s="25">
        <v>567</v>
      </c>
      <c r="L104" s="166">
        <v>3.0000000000000001E-3</v>
      </c>
      <c r="M104" s="166">
        <v>0.15179999999999999</v>
      </c>
      <c r="N104" s="13" t="s">
        <v>23</v>
      </c>
      <c r="O104" s="75">
        <v>2144316483.4400001</v>
      </c>
      <c r="P104" s="24">
        <f t="shared" si="59"/>
        <v>9.2549124375679408E-3</v>
      </c>
      <c r="Q104" s="13" t="s">
        <v>23</v>
      </c>
      <c r="R104" s="75">
        <v>301.44</v>
      </c>
      <c r="S104" s="13" t="s">
        <v>23</v>
      </c>
      <c r="T104" s="75">
        <v>301.44</v>
      </c>
      <c r="U104" s="25">
        <v>613</v>
      </c>
      <c r="V104" s="166">
        <v>3.0000000000000001E-3</v>
      </c>
      <c r="W104" s="166">
        <v>0.1179</v>
      </c>
      <c r="X104" s="27">
        <f t="shared" si="61"/>
        <v>9.2590830637034795E-3</v>
      </c>
      <c r="Y104" s="27">
        <f t="shared" si="62"/>
        <v>-2.6799007444168808E-3</v>
      </c>
      <c r="Z104" s="27">
        <f t="shared" si="63"/>
        <v>8.1128747795414458E-2</v>
      </c>
      <c r="AA104" s="20">
        <f t="shared" si="64"/>
        <v>0</v>
      </c>
      <c r="AB104" s="21">
        <f t="shared" si="65"/>
        <v>-3.3899999999999986E-2</v>
      </c>
    </row>
    <row r="105" spans="1:28" ht="13.95" customHeight="1">
      <c r="A105" s="187">
        <v>94</v>
      </c>
      <c r="B105" s="194" t="s">
        <v>165</v>
      </c>
      <c r="C105" s="12" t="s">
        <v>49</v>
      </c>
      <c r="D105" s="13" t="s">
        <v>23</v>
      </c>
      <c r="E105" s="75">
        <v>741173999.92999995</v>
      </c>
      <c r="F105" s="24">
        <f t="shared" si="60"/>
        <v>3.2096995617696975E-3</v>
      </c>
      <c r="G105" s="13" t="s">
        <v>23</v>
      </c>
      <c r="H105" s="61">
        <v>114.94</v>
      </c>
      <c r="I105" s="13" t="s">
        <v>23</v>
      </c>
      <c r="J105" s="61">
        <v>115.2</v>
      </c>
      <c r="K105" s="55">
        <v>194</v>
      </c>
      <c r="L105" s="56">
        <v>0.1477</v>
      </c>
      <c r="M105" s="56">
        <v>0.16919999999999999</v>
      </c>
      <c r="N105" s="13" t="s">
        <v>23</v>
      </c>
      <c r="O105" s="33">
        <v>782903894.99000001</v>
      </c>
      <c r="P105" s="24">
        <f t="shared" si="59"/>
        <v>3.3790287259926654E-3</v>
      </c>
      <c r="Q105" s="13" t="s">
        <v>23</v>
      </c>
      <c r="R105" s="61">
        <v>121.25020000000001</v>
      </c>
      <c r="S105" s="13" t="s">
        <v>23</v>
      </c>
      <c r="T105" s="61">
        <v>121.25020000000001</v>
      </c>
      <c r="U105" s="55">
        <v>200</v>
      </c>
      <c r="V105" s="56">
        <v>0.15570000000000001</v>
      </c>
      <c r="W105" s="56">
        <v>0.1772</v>
      </c>
      <c r="X105" s="27">
        <f t="shared" si="61"/>
        <v>5.630242704674103E-2</v>
      </c>
      <c r="Y105" s="27">
        <f t="shared" si="62"/>
        <v>5.2519097222222255E-2</v>
      </c>
      <c r="Z105" s="27">
        <f t="shared" si="63"/>
        <v>3.0927835051546393E-2</v>
      </c>
      <c r="AA105" s="20">
        <f t="shared" si="64"/>
        <v>8.0000000000000071E-3</v>
      </c>
      <c r="AB105" s="21">
        <f t="shared" si="65"/>
        <v>8.0000000000000071E-3</v>
      </c>
    </row>
    <row r="106" spans="1:28" ht="15.6" customHeight="1">
      <c r="A106" s="187">
        <v>95</v>
      </c>
      <c r="B106" s="162" t="s">
        <v>166</v>
      </c>
      <c r="C106" s="63" t="s">
        <v>53</v>
      </c>
      <c r="D106" s="13" t="s">
        <v>23</v>
      </c>
      <c r="E106" s="75">
        <v>1557919062.5799999</v>
      </c>
      <c r="F106" s="24">
        <f t="shared" si="60"/>
        <v>6.7466642555026896E-3</v>
      </c>
      <c r="G106" s="13" t="s">
        <v>23</v>
      </c>
      <c r="H106" s="61">
        <v>116.23560000000001</v>
      </c>
      <c r="I106" s="13" t="s">
        <v>23</v>
      </c>
      <c r="J106" s="61">
        <v>117.1204</v>
      </c>
      <c r="K106" s="25">
        <v>5173</v>
      </c>
      <c r="L106" s="50">
        <v>-2.8E-3</v>
      </c>
      <c r="M106" s="50">
        <v>0.13736411922526129</v>
      </c>
      <c r="N106" s="13" t="s">
        <v>23</v>
      </c>
      <c r="O106" s="33">
        <v>1544776947.2</v>
      </c>
      <c r="P106" s="24">
        <f t="shared" si="59"/>
        <v>6.6672879177676432E-3</v>
      </c>
      <c r="Q106" s="13" t="s">
        <v>23</v>
      </c>
      <c r="R106" s="61">
        <v>115.3582</v>
      </c>
      <c r="S106" s="13" t="s">
        <v>23</v>
      </c>
      <c r="T106" s="61">
        <v>116.28870000000001</v>
      </c>
      <c r="U106" s="25">
        <v>5336</v>
      </c>
      <c r="V106" s="26">
        <v>-1.01E-2</v>
      </c>
      <c r="W106" s="26">
        <v>0.12642350837400626</v>
      </c>
      <c r="X106" s="27">
        <f t="shared" si="61"/>
        <v>-8.4356855857683696E-3</v>
      </c>
      <c r="Y106" s="27">
        <f t="shared" si="62"/>
        <v>-7.1012394083353357E-3</v>
      </c>
      <c r="Z106" s="27">
        <f t="shared" si="63"/>
        <v>3.150976222694761E-2</v>
      </c>
      <c r="AA106" s="20">
        <f t="shared" si="64"/>
        <v>-7.2999999999999992E-3</v>
      </c>
      <c r="AB106" s="21">
        <f t="shared" si="65"/>
        <v>-1.0940610851255028E-2</v>
      </c>
    </row>
    <row r="107" spans="1:28" ht="13.2" customHeight="1">
      <c r="A107" s="187">
        <v>96</v>
      </c>
      <c r="B107" s="194" t="s">
        <v>167</v>
      </c>
      <c r="C107" s="12" t="s">
        <v>22</v>
      </c>
      <c r="D107" s="13" t="s">
        <v>23</v>
      </c>
      <c r="E107" s="36">
        <v>1836923985.29</v>
      </c>
      <c r="F107" s="24">
        <f t="shared" si="60"/>
        <v>7.9549122218890607E-3</v>
      </c>
      <c r="G107" s="13" t="s">
        <v>23</v>
      </c>
      <c r="H107" s="64">
        <v>427.83679999999998</v>
      </c>
      <c r="I107" s="13" t="s">
        <v>23</v>
      </c>
      <c r="J107" s="64">
        <v>427.83679999999998</v>
      </c>
      <c r="K107" s="18">
        <v>97</v>
      </c>
      <c r="L107" s="19">
        <v>1.4E-3</v>
      </c>
      <c r="M107" s="19">
        <v>0.1116</v>
      </c>
      <c r="N107" s="13" t="s">
        <v>23</v>
      </c>
      <c r="O107" s="36">
        <v>1841468021.8499999</v>
      </c>
      <c r="P107" s="24">
        <f t="shared" si="59"/>
        <v>7.9478124756391932E-3</v>
      </c>
      <c r="Q107" s="13" t="s">
        <v>23</v>
      </c>
      <c r="R107" s="64">
        <v>428.50099999999998</v>
      </c>
      <c r="S107" s="13" t="s">
        <v>23</v>
      </c>
      <c r="T107" s="64">
        <v>428.50099999999998</v>
      </c>
      <c r="U107" s="16">
        <v>97</v>
      </c>
      <c r="V107" s="19">
        <v>1.6000000000000001E-3</v>
      </c>
      <c r="W107" s="19">
        <v>0.1133</v>
      </c>
      <c r="X107" s="20">
        <f t="shared" si="61"/>
        <v>2.4737205221274108E-3</v>
      </c>
      <c r="Y107" s="20">
        <f t="shared" si="62"/>
        <v>1.5524611253636758E-3</v>
      </c>
      <c r="Z107" s="20">
        <f t="shared" si="63"/>
        <v>0</v>
      </c>
      <c r="AA107" s="20">
        <f t="shared" si="64"/>
        <v>2.0000000000000009E-4</v>
      </c>
      <c r="AB107" s="21">
        <f t="shared" si="65"/>
        <v>1.6999999999999932E-3</v>
      </c>
    </row>
    <row r="108" spans="1:28" ht="14.4" customHeight="1">
      <c r="A108" s="187">
        <v>97</v>
      </c>
      <c r="B108" s="194" t="s">
        <v>168</v>
      </c>
      <c r="C108" s="12" t="s">
        <v>114</v>
      </c>
      <c r="D108" s="13" t="s">
        <v>23</v>
      </c>
      <c r="E108" s="49">
        <v>3972442076</v>
      </c>
      <c r="F108" s="24">
        <f t="shared" si="60"/>
        <v>1.720290456990789E-2</v>
      </c>
      <c r="G108" s="13" t="s">
        <v>23</v>
      </c>
      <c r="H108" s="61">
        <v>109.02</v>
      </c>
      <c r="I108" s="65" t="s">
        <v>23</v>
      </c>
      <c r="J108" s="65">
        <v>109.02</v>
      </c>
      <c r="K108" s="25">
        <v>522</v>
      </c>
      <c r="L108" s="50">
        <v>6.9999999999999999E-4</v>
      </c>
      <c r="M108" s="50">
        <v>0.1434</v>
      </c>
      <c r="N108" s="13" t="s">
        <v>23</v>
      </c>
      <c r="O108" s="49">
        <v>3838449590.8299999</v>
      </c>
      <c r="P108" s="24">
        <f t="shared" si="59"/>
        <v>1.6566824502584739E-2</v>
      </c>
      <c r="Q108" s="13" t="s">
        <v>23</v>
      </c>
      <c r="R108" s="61">
        <v>108.77</v>
      </c>
      <c r="S108" s="65" t="s">
        <v>23</v>
      </c>
      <c r="T108" s="65">
        <v>108.77</v>
      </c>
      <c r="U108" s="25">
        <v>523</v>
      </c>
      <c r="V108" s="50">
        <v>-2.2858568569283631E-3</v>
      </c>
      <c r="W108" s="50">
        <v>0.13682394673810025</v>
      </c>
      <c r="X108" s="27">
        <f t="shared" si="61"/>
        <v>-3.3730506979455344E-2</v>
      </c>
      <c r="Y108" s="27">
        <f t="shared" si="62"/>
        <v>-2.293157218858925E-3</v>
      </c>
      <c r="Z108" s="27">
        <f t="shared" si="63"/>
        <v>1.9157088122605363E-3</v>
      </c>
      <c r="AA108" s="20">
        <f t="shared" si="64"/>
        <v>-2.9858568569283632E-3</v>
      </c>
      <c r="AB108" s="21">
        <f t="shared" si="65"/>
        <v>-6.5760532618997503E-3</v>
      </c>
    </row>
    <row r="109" spans="1:28" ht="14.4" customHeight="1">
      <c r="A109" s="187">
        <v>98</v>
      </c>
      <c r="B109" s="194" t="s">
        <v>169</v>
      </c>
      <c r="C109" s="12" t="s">
        <v>51</v>
      </c>
      <c r="D109" s="13" t="s">
        <v>23</v>
      </c>
      <c r="E109" s="167">
        <v>71714328.659999996</v>
      </c>
      <c r="F109" s="24">
        <f t="shared" si="60"/>
        <v>3.1056330806848254E-4</v>
      </c>
      <c r="G109" s="13" t="s">
        <v>23</v>
      </c>
      <c r="H109" s="75">
        <v>14.93</v>
      </c>
      <c r="I109" s="13" t="s">
        <v>23</v>
      </c>
      <c r="J109" s="75">
        <v>15.17</v>
      </c>
      <c r="K109" s="25">
        <v>56</v>
      </c>
      <c r="L109" s="50">
        <v>-2.0515204100024499E-6</v>
      </c>
      <c r="M109" s="50">
        <v>-2.0864858016863101E-2</v>
      </c>
      <c r="N109" s="13" t="s">
        <v>23</v>
      </c>
      <c r="O109" s="167">
        <v>67669580.079999998</v>
      </c>
      <c r="P109" s="24">
        <f t="shared" si="59"/>
        <v>2.9206324866872923E-4</v>
      </c>
      <c r="Q109" s="13" t="s">
        <v>23</v>
      </c>
      <c r="R109" s="33">
        <v>13.42</v>
      </c>
      <c r="S109" s="13" t="s">
        <v>23</v>
      </c>
      <c r="T109" s="33">
        <v>14.1</v>
      </c>
      <c r="U109" s="25">
        <v>66</v>
      </c>
      <c r="V109" s="26">
        <v>-3.9991661763097985E-3</v>
      </c>
      <c r="W109" s="26">
        <v>0.11683546495154018</v>
      </c>
      <c r="X109" s="27">
        <f t="shared" si="61"/>
        <v>-5.6400842838204415E-2</v>
      </c>
      <c r="Y109" s="27">
        <f t="shared" si="62"/>
        <v>-7.0533948582729086E-2</v>
      </c>
      <c r="Z109" s="27">
        <f t="shared" si="63"/>
        <v>0.17857142857142858</v>
      </c>
      <c r="AA109" s="20">
        <f t="shared" si="64"/>
        <v>-3.9971146558997958E-3</v>
      </c>
      <c r="AB109" s="21">
        <f t="shared" si="65"/>
        <v>0.13770032296840329</v>
      </c>
    </row>
    <row r="110" spans="1:28" ht="13.95" customHeight="1">
      <c r="A110" s="187">
        <v>99</v>
      </c>
      <c r="B110" s="194" t="s">
        <v>170</v>
      </c>
      <c r="C110" s="12" t="s">
        <v>123</v>
      </c>
      <c r="D110" s="13" t="s">
        <v>23</v>
      </c>
      <c r="E110" s="75">
        <v>1255291249.72</v>
      </c>
      <c r="F110" s="24">
        <f t="shared" si="60"/>
        <v>5.4361159113786349E-3</v>
      </c>
      <c r="G110" s="13" t="s">
        <v>23</v>
      </c>
      <c r="H110" s="75">
        <v>177.67</v>
      </c>
      <c r="I110" s="13" t="s">
        <v>23</v>
      </c>
      <c r="J110" s="75">
        <v>177.67</v>
      </c>
      <c r="K110" s="25">
        <v>195</v>
      </c>
      <c r="L110" s="50">
        <v>5.1799999999999999E-2</v>
      </c>
      <c r="M110" s="50">
        <v>0.185</v>
      </c>
      <c r="N110" s="13" t="s">
        <v>23</v>
      </c>
      <c r="O110" s="75">
        <v>1256841117.2</v>
      </c>
      <c r="P110" s="24">
        <f t="shared" si="59"/>
        <v>5.4245511693127545E-3</v>
      </c>
      <c r="Q110" s="13" t="s">
        <v>23</v>
      </c>
      <c r="R110" s="75">
        <v>177.88</v>
      </c>
      <c r="S110" s="13" t="s">
        <v>23</v>
      </c>
      <c r="T110" s="75">
        <v>177.88</v>
      </c>
      <c r="U110" s="25">
        <v>194</v>
      </c>
      <c r="V110" s="50">
        <v>2.3E-2</v>
      </c>
      <c r="W110" s="50">
        <v>0.18190000000000001</v>
      </c>
      <c r="X110" s="27">
        <f t="shared" si="61"/>
        <v>1.2346676361726619E-3</v>
      </c>
      <c r="Y110" s="27">
        <f t="shared" si="62"/>
        <v>1.1819665672314289E-3</v>
      </c>
      <c r="Z110" s="27">
        <f t="shared" si="63"/>
        <v>-5.1282051282051282E-3</v>
      </c>
      <c r="AA110" s="20">
        <f t="shared" si="64"/>
        <v>-2.8799999999999999E-2</v>
      </c>
      <c r="AB110" s="21">
        <f t="shared" si="65"/>
        <v>-3.0999999999999917E-3</v>
      </c>
    </row>
    <row r="111" spans="1:28" ht="14.4" customHeight="1">
      <c r="A111" s="187">
        <v>100</v>
      </c>
      <c r="B111" s="194" t="s">
        <v>171</v>
      </c>
      <c r="C111" s="12" t="s">
        <v>172</v>
      </c>
      <c r="D111" s="13" t="s">
        <v>23</v>
      </c>
      <c r="E111" s="75">
        <v>13550484158.169334</v>
      </c>
      <c r="F111" s="24">
        <f t="shared" si="60"/>
        <v>5.8681204505758464E-2</v>
      </c>
      <c r="G111" s="13" t="s">
        <v>23</v>
      </c>
      <c r="H111" s="75">
        <v>1.1117744156136355</v>
      </c>
      <c r="I111" s="13" t="s">
        <v>23</v>
      </c>
      <c r="J111" s="75">
        <v>1.1117744156136355</v>
      </c>
      <c r="K111" s="25">
        <v>5692</v>
      </c>
      <c r="L111" s="50">
        <v>0.16550000000000001</v>
      </c>
      <c r="M111" s="50">
        <v>0.16550000000000001</v>
      </c>
      <c r="N111" s="13" t="s">
        <v>23</v>
      </c>
      <c r="O111" s="33">
        <v>13877279438.864658</v>
      </c>
      <c r="P111" s="24">
        <f t="shared" si="59"/>
        <v>5.9894613071442185E-2</v>
      </c>
      <c r="Q111" s="13" t="s">
        <v>23</v>
      </c>
      <c r="R111" s="33">
        <v>1.1117744156136355</v>
      </c>
      <c r="S111" s="13" t="s">
        <v>23</v>
      </c>
      <c r="T111" s="75">
        <v>1.1117744156136355</v>
      </c>
      <c r="U111" s="25">
        <v>5705</v>
      </c>
      <c r="V111" s="50">
        <v>0.16539999999999999</v>
      </c>
      <c r="W111" s="26">
        <v>0.16539999999999999</v>
      </c>
      <c r="X111" s="27">
        <f t="shared" si="61"/>
        <v>2.4116871167168236E-2</v>
      </c>
      <c r="Y111" s="27">
        <f t="shared" si="62"/>
        <v>0</v>
      </c>
      <c r="Z111" s="27">
        <f t="shared" si="63"/>
        <v>2.2839072382290935E-3</v>
      </c>
      <c r="AA111" s="20">
        <f t="shared" si="64"/>
        <v>-1.0000000000001674E-4</v>
      </c>
      <c r="AB111" s="21">
        <f t="shared" si="65"/>
        <v>-1.0000000000001674E-4</v>
      </c>
    </row>
    <row r="112" spans="1:28" ht="13.5" customHeight="1">
      <c r="A112" s="187">
        <v>101</v>
      </c>
      <c r="B112" s="194" t="s">
        <v>173</v>
      </c>
      <c r="C112" s="12" t="s">
        <v>55</v>
      </c>
      <c r="D112" s="13" t="s">
        <v>23</v>
      </c>
      <c r="E112" s="75">
        <v>15098140121.09</v>
      </c>
      <c r="F112" s="24">
        <f t="shared" si="60"/>
        <v>6.5383423777381433E-2</v>
      </c>
      <c r="G112" s="13" t="s">
        <v>23</v>
      </c>
      <c r="H112" s="61">
        <v>264.63</v>
      </c>
      <c r="I112" s="13" t="s">
        <v>23</v>
      </c>
      <c r="J112" s="182">
        <v>264.63</v>
      </c>
      <c r="K112" s="25">
        <v>5923</v>
      </c>
      <c r="L112" s="50">
        <v>2.5000000000000001E-3</v>
      </c>
      <c r="M112" s="50">
        <v>2.0799999999999999E-2</v>
      </c>
      <c r="N112" s="13" t="s">
        <v>23</v>
      </c>
      <c r="O112" s="75">
        <v>15080096478.969999</v>
      </c>
      <c r="P112" s="24">
        <f t="shared" si="59"/>
        <v>6.508599525339101E-2</v>
      </c>
      <c r="Q112" s="13" t="s">
        <v>23</v>
      </c>
      <c r="R112" s="61">
        <v>265.14</v>
      </c>
      <c r="S112" s="13" t="s">
        <v>23</v>
      </c>
      <c r="T112" s="182">
        <v>265.14</v>
      </c>
      <c r="U112" s="25">
        <v>5921</v>
      </c>
      <c r="V112" s="50">
        <v>1.9272191361523201E-3</v>
      </c>
      <c r="W112" s="50">
        <v>2.27588335133466E-2</v>
      </c>
      <c r="X112" s="27">
        <f t="shared" si="61"/>
        <v>-1.1950903869806045E-3</v>
      </c>
      <c r="Y112" s="27">
        <f t="shared" si="62"/>
        <v>1.9272191361523294E-3</v>
      </c>
      <c r="Z112" s="27">
        <f t="shared" si="63"/>
        <v>-3.3766672294445384E-4</v>
      </c>
      <c r="AA112" s="20">
        <f t="shared" si="64"/>
        <v>-5.7278086384767997E-4</v>
      </c>
      <c r="AB112" s="21">
        <f t="shared" si="65"/>
        <v>1.9588335133466014E-3</v>
      </c>
    </row>
    <row r="113" spans="1:34" ht="13.5" customHeight="1">
      <c r="A113" s="187">
        <v>102</v>
      </c>
      <c r="B113" s="194" t="s">
        <v>174</v>
      </c>
      <c r="C113" s="12" t="s">
        <v>55</v>
      </c>
      <c r="D113" s="13" t="s">
        <v>23</v>
      </c>
      <c r="E113" s="75">
        <v>1403609409.51</v>
      </c>
      <c r="F113" s="24">
        <f t="shared" si="60"/>
        <v>6.078416818487373E-3</v>
      </c>
      <c r="G113" s="13" t="s">
        <v>23</v>
      </c>
      <c r="H113" s="32">
        <v>11337.12</v>
      </c>
      <c r="I113" s="13" t="s">
        <v>23</v>
      </c>
      <c r="J113" s="32">
        <v>11389.36</v>
      </c>
      <c r="K113" s="25">
        <v>33</v>
      </c>
      <c r="L113" s="50">
        <v>-4.4999999999999997E-3</v>
      </c>
      <c r="M113" s="50">
        <v>0.20860000000000001</v>
      </c>
      <c r="N113" s="13" t="s">
        <v>23</v>
      </c>
      <c r="O113" s="75">
        <v>1399435756.8499999</v>
      </c>
      <c r="P113" s="24">
        <f t="shared" si="59"/>
        <v>6.0399924599146828E-3</v>
      </c>
      <c r="Q113" s="13" t="s">
        <v>23</v>
      </c>
      <c r="R113" s="32">
        <v>11302.28</v>
      </c>
      <c r="S113" s="13" t="s">
        <v>23</v>
      </c>
      <c r="T113" s="32">
        <v>11354.24</v>
      </c>
      <c r="U113" s="25">
        <v>33</v>
      </c>
      <c r="V113" s="50">
        <v>-3.0835797621640501E-3</v>
      </c>
      <c r="W113" s="50">
        <v>0.204848580029903</v>
      </c>
      <c r="X113" s="27">
        <f t="shared" si="61"/>
        <v>-2.9735143065599055E-3</v>
      </c>
      <c r="Y113" s="27">
        <f t="shared" si="62"/>
        <v>-3.0835797621640549E-3</v>
      </c>
      <c r="Z113" s="27">
        <f t="shared" si="63"/>
        <v>0</v>
      </c>
      <c r="AA113" s="20">
        <f t="shared" si="64"/>
        <v>1.4164202378359496E-3</v>
      </c>
      <c r="AB113" s="21">
        <f t="shared" si="65"/>
        <v>-3.7514199700970086E-3</v>
      </c>
    </row>
    <row r="114" spans="1:34" ht="15" customHeight="1">
      <c r="A114" s="187">
        <v>103</v>
      </c>
      <c r="B114" s="194" t="s">
        <v>175</v>
      </c>
      <c r="C114" s="12" t="s">
        <v>55</v>
      </c>
      <c r="D114" s="13" t="s">
        <v>23</v>
      </c>
      <c r="E114" s="167">
        <v>6027297352.1300001</v>
      </c>
      <c r="F114" s="24">
        <f t="shared" si="60"/>
        <v>2.6101581641577321E-2</v>
      </c>
      <c r="G114" s="13" t="s">
        <v>23</v>
      </c>
      <c r="H114" s="61">
        <v>183.93</v>
      </c>
      <c r="I114" s="13" t="s">
        <v>23</v>
      </c>
      <c r="J114" s="61">
        <v>183.93</v>
      </c>
      <c r="K114" s="25">
        <v>7303</v>
      </c>
      <c r="L114" s="50">
        <v>2.0000000000000001E-4</v>
      </c>
      <c r="M114" s="50">
        <v>0.1394</v>
      </c>
      <c r="N114" s="13" t="s">
        <v>23</v>
      </c>
      <c r="O114" s="167">
        <v>6019535056.3100004</v>
      </c>
      <c r="P114" s="24">
        <f t="shared" si="59"/>
        <v>2.5980432595307464E-2</v>
      </c>
      <c r="Q114" s="13" t="s">
        <v>23</v>
      </c>
      <c r="R114" s="61">
        <v>184.28</v>
      </c>
      <c r="S114" s="13" t="s">
        <v>23</v>
      </c>
      <c r="T114" s="61">
        <v>184.28</v>
      </c>
      <c r="U114" s="25">
        <v>7311</v>
      </c>
      <c r="V114" s="50">
        <v>1.90289784157013E-3</v>
      </c>
      <c r="W114" s="50">
        <v>0.14154741993433601</v>
      </c>
      <c r="X114" s="27">
        <f t="shared" si="61"/>
        <v>-1.2878567899518945E-3</v>
      </c>
      <c r="Y114" s="27">
        <f t="shared" si="62"/>
        <v>1.9028978415701317E-3</v>
      </c>
      <c r="Z114" s="27">
        <f t="shared" si="63"/>
        <v>1.0954402300424482E-3</v>
      </c>
      <c r="AA114" s="20">
        <f t="shared" si="64"/>
        <v>1.7028978415701299E-3</v>
      </c>
      <c r="AB114" s="21">
        <f t="shared" si="65"/>
        <v>2.147419934336009E-3</v>
      </c>
    </row>
    <row r="115" spans="1:34" ht="15" customHeight="1">
      <c r="A115" s="187">
        <v>104</v>
      </c>
      <c r="B115" s="194" t="s">
        <v>176</v>
      </c>
      <c r="C115" s="12" t="s">
        <v>55</v>
      </c>
      <c r="D115" s="13" t="s">
        <v>23</v>
      </c>
      <c r="E115" s="75">
        <v>6041656145.6700001</v>
      </c>
      <c r="F115" s="24">
        <f t="shared" si="60"/>
        <v>2.6163763279542541E-2</v>
      </c>
      <c r="G115" s="13" t="s">
        <v>23</v>
      </c>
      <c r="H115" s="61">
        <v>405.2</v>
      </c>
      <c r="I115" s="13" t="s">
        <v>23</v>
      </c>
      <c r="J115" s="182">
        <v>405.2</v>
      </c>
      <c r="K115" s="25">
        <v>15111</v>
      </c>
      <c r="L115" s="50">
        <v>2.5000000000000001E-3</v>
      </c>
      <c r="M115" s="50">
        <v>5.1799999999999999E-2</v>
      </c>
      <c r="N115" s="13" t="s">
        <v>23</v>
      </c>
      <c r="O115" s="75">
        <v>5894847719.4399996</v>
      </c>
      <c r="P115" s="24">
        <f t="shared" si="59"/>
        <v>2.5442279578382392E-2</v>
      </c>
      <c r="Q115" s="13" t="s">
        <v>23</v>
      </c>
      <c r="R115" s="61">
        <v>405.87</v>
      </c>
      <c r="S115" s="13" t="s">
        <v>23</v>
      </c>
      <c r="T115" s="182">
        <v>405.87</v>
      </c>
      <c r="U115" s="25">
        <v>15223</v>
      </c>
      <c r="V115" s="50">
        <v>1.65350444225092E-3</v>
      </c>
      <c r="W115" s="50">
        <v>5.3578381745970002E-2</v>
      </c>
      <c r="X115" s="27">
        <f t="shared" si="61"/>
        <v>-2.4299368035901343E-2</v>
      </c>
      <c r="Y115" s="27">
        <f t="shared" si="62"/>
        <v>1.6535044422507797E-3</v>
      </c>
      <c r="Z115" s="27">
        <f t="shared" si="63"/>
        <v>7.4118192045529744E-3</v>
      </c>
      <c r="AA115" s="20">
        <f t="shared" si="64"/>
        <v>-8.4649555774908005E-4</v>
      </c>
      <c r="AB115" s="21">
        <f t="shared" si="65"/>
        <v>1.7783817459700035E-3</v>
      </c>
    </row>
    <row r="116" spans="1:34" ht="15" customHeight="1">
      <c r="A116" s="187">
        <v>105</v>
      </c>
      <c r="B116" s="194" t="s">
        <v>177</v>
      </c>
      <c r="C116" s="12" t="s">
        <v>132</v>
      </c>
      <c r="D116" s="13" t="s">
        <v>23</v>
      </c>
      <c r="E116" s="75">
        <v>121902100.48</v>
      </c>
      <c r="F116" s="24">
        <f t="shared" si="60"/>
        <v>5.2790453864600621E-4</v>
      </c>
      <c r="G116" s="13" t="s">
        <v>23</v>
      </c>
      <c r="H116" s="61">
        <v>125.4151</v>
      </c>
      <c r="I116" s="13" t="s">
        <v>23</v>
      </c>
      <c r="J116" s="61">
        <v>125.4151</v>
      </c>
      <c r="K116" s="25">
        <v>19</v>
      </c>
      <c r="L116" s="50">
        <v>4.6712328767116625E-4</v>
      </c>
      <c r="M116" s="50">
        <v>0.13944599999999999</v>
      </c>
      <c r="N116" s="13" t="s">
        <v>23</v>
      </c>
      <c r="O116" s="33">
        <v>121892666.41</v>
      </c>
      <c r="P116" s="24">
        <f t="shared" si="59"/>
        <v>5.260911638362613E-4</v>
      </c>
      <c r="Q116" s="13" t="s">
        <v>23</v>
      </c>
      <c r="R116" s="61">
        <v>125.3642</v>
      </c>
      <c r="S116" s="13" t="s">
        <v>23</v>
      </c>
      <c r="T116" s="61">
        <v>125.3642</v>
      </c>
      <c r="U116" s="25">
        <v>19</v>
      </c>
      <c r="V116" s="26">
        <v>2.2493150684930671E-3</v>
      </c>
      <c r="W116" s="26">
        <v>0.13550100000000001</v>
      </c>
      <c r="X116" s="27">
        <f t="shared" ref="X116" si="73">((O116-E116)/E116)</f>
        <v>-7.7390545059193299E-5</v>
      </c>
      <c r="Y116" s="27">
        <f t="shared" ref="Y116" si="74">((T116-J116)/J116)</f>
        <v>-4.0585224586193064E-4</v>
      </c>
      <c r="Z116" s="27">
        <f t="shared" ref="Z116" si="75">((U116-K116)/K116)</f>
        <v>0</v>
      </c>
      <c r="AA116" s="20">
        <f>V116-L116</f>
        <v>1.7821917808219009E-3</v>
      </c>
      <c r="AB116" s="21">
        <f>W116-M116</f>
        <v>-3.9449999999999763E-3</v>
      </c>
    </row>
    <row r="117" spans="1:34" ht="13.95" customHeight="1">
      <c r="A117" s="187">
        <v>106</v>
      </c>
      <c r="B117" s="194" t="s">
        <v>178</v>
      </c>
      <c r="C117" s="12" t="s">
        <v>58</v>
      </c>
      <c r="D117" s="13" t="s">
        <v>23</v>
      </c>
      <c r="E117" s="75">
        <v>74908565730.240005</v>
      </c>
      <c r="F117" s="24">
        <f t="shared" si="60"/>
        <v>0.32439614802982247</v>
      </c>
      <c r="G117" s="13" t="s">
        <v>23</v>
      </c>
      <c r="H117" s="75">
        <v>1.9236</v>
      </c>
      <c r="I117" s="13" t="s">
        <v>23</v>
      </c>
      <c r="J117" s="75">
        <v>1.9236</v>
      </c>
      <c r="K117" s="25">
        <v>7388</v>
      </c>
      <c r="L117" s="50">
        <v>1.6000000000000001E-3</v>
      </c>
      <c r="M117" s="50">
        <v>0.1023</v>
      </c>
      <c r="N117" s="13" t="s">
        <v>23</v>
      </c>
      <c r="O117" s="75">
        <v>75051186184.669998</v>
      </c>
      <c r="P117" s="24">
        <f t="shared" si="59"/>
        <v>0.32392240690163254</v>
      </c>
      <c r="Q117" s="13" t="s">
        <v>23</v>
      </c>
      <c r="R117" s="75">
        <v>1.93</v>
      </c>
      <c r="S117" s="13" t="s">
        <v>23</v>
      </c>
      <c r="T117" s="75">
        <v>1.93</v>
      </c>
      <c r="U117" s="25">
        <v>7388</v>
      </c>
      <c r="V117" s="50">
        <v>1.6000000000000001E-3</v>
      </c>
      <c r="W117" s="50">
        <v>0.1024</v>
      </c>
      <c r="X117" s="27">
        <f t="shared" si="61"/>
        <v>1.903927181620271E-3</v>
      </c>
      <c r="Y117" s="27">
        <f t="shared" si="62"/>
        <v>3.3270950301517786E-3</v>
      </c>
      <c r="Z117" s="27">
        <f t="shared" si="63"/>
        <v>0</v>
      </c>
      <c r="AA117" s="20">
        <f t="shared" si="64"/>
        <v>0</v>
      </c>
      <c r="AB117" s="21">
        <f t="shared" si="65"/>
        <v>1.0000000000000286E-4</v>
      </c>
    </row>
    <row r="118" spans="1:34" ht="12.6" customHeight="1">
      <c r="A118" s="187">
        <v>107</v>
      </c>
      <c r="B118" s="194" t="s">
        <v>179</v>
      </c>
      <c r="C118" s="12" t="s">
        <v>58</v>
      </c>
      <c r="D118" s="13" t="s">
        <v>23</v>
      </c>
      <c r="E118" s="75">
        <v>50371505312.43</v>
      </c>
      <c r="F118" s="24">
        <f t="shared" si="60"/>
        <v>0.21813689975937653</v>
      </c>
      <c r="G118" s="13" t="s">
        <v>23</v>
      </c>
      <c r="H118" s="75">
        <v>132.7884</v>
      </c>
      <c r="I118" s="13" t="s">
        <v>23</v>
      </c>
      <c r="J118" s="75">
        <v>132.7884</v>
      </c>
      <c r="K118" s="25">
        <v>2124</v>
      </c>
      <c r="L118" s="50">
        <v>4.5999999999999999E-3</v>
      </c>
      <c r="M118" s="50">
        <v>0.18190000000000001</v>
      </c>
      <c r="N118" s="13" t="s">
        <v>23</v>
      </c>
      <c r="O118" s="75">
        <v>50634160350.599998</v>
      </c>
      <c r="P118" s="24">
        <f t="shared" si="59"/>
        <v>0.21853803951681913</v>
      </c>
      <c r="Q118" s="13" t="s">
        <v>23</v>
      </c>
      <c r="R118" s="75">
        <v>133.21</v>
      </c>
      <c r="S118" s="13" t="s">
        <v>23</v>
      </c>
      <c r="T118" s="75">
        <v>133.21</v>
      </c>
      <c r="U118" s="25">
        <v>2124</v>
      </c>
      <c r="V118" s="50">
        <v>3.2000000000000002E-3</v>
      </c>
      <c r="W118" s="50">
        <v>0.1825</v>
      </c>
      <c r="X118" s="27">
        <f t="shared" ref="X118:X120" si="76">((O118-E118)/E118)</f>
        <v>5.214357532912238E-3</v>
      </c>
      <c r="Y118" s="27">
        <f t="shared" ref="Y118:Y120" si="77">((T118-J118)/J118)</f>
        <v>3.1749761274329096E-3</v>
      </c>
      <c r="Z118" s="27">
        <f t="shared" ref="Z118:Z120" si="78">((U118-K118)/K118)</f>
        <v>0</v>
      </c>
      <c r="AA118" s="20">
        <f t="shared" ref="AA118:AA120" si="79">V118-L118</f>
        <v>-1.3999999999999998E-3</v>
      </c>
      <c r="AB118" s="21">
        <f t="shared" ref="AB118:AB120" si="80">W118-M118</f>
        <v>5.9999999999998943E-4</v>
      </c>
      <c r="AD118" s="10"/>
    </row>
    <row r="119" spans="1:34" ht="15" customHeight="1">
      <c r="A119" s="187">
        <v>108</v>
      </c>
      <c r="B119" s="194" t="s">
        <v>180</v>
      </c>
      <c r="C119" s="34" t="s">
        <v>181</v>
      </c>
      <c r="D119" s="13" t="s">
        <v>23</v>
      </c>
      <c r="E119" s="75">
        <v>123547787.45</v>
      </c>
      <c r="F119" s="24">
        <f t="shared" si="60"/>
        <v>5.3503128721910499E-4</v>
      </c>
      <c r="G119" s="13" t="s">
        <v>23</v>
      </c>
      <c r="H119" s="75">
        <v>114.77</v>
      </c>
      <c r="I119" s="13" t="s">
        <v>23</v>
      </c>
      <c r="J119" s="75">
        <v>114.77</v>
      </c>
      <c r="K119" s="66">
        <v>89</v>
      </c>
      <c r="L119" s="67">
        <v>-7.2342210615396252E-2</v>
      </c>
      <c r="M119" s="67">
        <v>3.9552223935132469E-2</v>
      </c>
      <c r="N119" s="13" t="s">
        <v>23</v>
      </c>
      <c r="O119" s="75">
        <v>123893308.86</v>
      </c>
      <c r="P119" s="24">
        <f t="shared" si="59"/>
        <v>5.3472597629823887E-4</v>
      </c>
      <c r="Q119" s="13" t="s">
        <v>23</v>
      </c>
      <c r="R119" s="75">
        <v>115.1</v>
      </c>
      <c r="S119" s="13" t="s">
        <v>23</v>
      </c>
      <c r="T119" s="75">
        <v>115.1</v>
      </c>
      <c r="U119" s="66">
        <v>89</v>
      </c>
      <c r="V119" s="67">
        <v>2.8822838003974591E-3</v>
      </c>
      <c r="W119" s="67">
        <v>4.2548508469847812E-2</v>
      </c>
      <c r="X119" s="27">
        <f t="shared" si="76"/>
        <v>2.7966620619558204E-3</v>
      </c>
      <c r="Y119" s="27">
        <f t="shared" si="77"/>
        <v>2.8753158490894687E-3</v>
      </c>
      <c r="Z119" s="27">
        <f t="shared" si="78"/>
        <v>0</v>
      </c>
      <c r="AA119" s="20">
        <f t="shared" si="79"/>
        <v>7.5224494415793708E-2</v>
      </c>
      <c r="AB119" s="21">
        <f t="shared" si="80"/>
        <v>2.9962845347153433E-3</v>
      </c>
      <c r="AD119" s="30"/>
    </row>
    <row r="120" spans="1:34" ht="15.6" customHeight="1">
      <c r="A120" s="187">
        <v>109</v>
      </c>
      <c r="B120" s="194" t="s">
        <v>182</v>
      </c>
      <c r="C120" s="12" t="s">
        <v>60</v>
      </c>
      <c r="D120" s="13" t="s">
        <v>23</v>
      </c>
      <c r="E120" s="75">
        <v>538916635.59000003</v>
      </c>
      <c r="F120" s="24">
        <f t="shared" si="60"/>
        <v>2.3338116140703665E-3</v>
      </c>
      <c r="G120" s="13" t="s">
        <v>23</v>
      </c>
      <c r="H120" s="75">
        <v>1.53</v>
      </c>
      <c r="I120" s="13" t="s">
        <v>23</v>
      </c>
      <c r="J120" s="75">
        <v>1.53</v>
      </c>
      <c r="K120" s="25">
        <v>1020</v>
      </c>
      <c r="L120" s="50">
        <v>-1.5051000000000002E-2</v>
      </c>
      <c r="M120" s="50">
        <v>0.113709</v>
      </c>
      <c r="N120" s="13" t="s">
        <v>23</v>
      </c>
      <c r="O120" s="33">
        <v>532978400.05000001</v>
      </c>
      <c r="P120" s="24">
        <f t="shared" si="59"/>
        <v>2.3003453369274196E-3</v>
      </c>
      <c r="Q120" s="13" t="s">
        <v>23</v>
      </c>
      <c r="R120" s="33">
        <v>1.51</v>
      </c>
      <c r="S120" s="13" t="s">
        <v>23</v>
      </c>
      <c r="T120" s="75">
        <v>1.51</v>
      </c>
      <c r="U120" s="25">
        <v>1024</v>
      </c>
      <c r="V120" s="26">
        <v>-1.0336E-2</v>
      </c>
      <c r="W120" s="26">
        <v>0.10303900000000001</v>
      </c>
      <c r="X120" s="27">
        <f t="shared" si="76"/>
        <v>-1.1018838810753924E-2</v>
      </c>
      <c r="Y120" s="27">
        <f t="shared" si="77"/>
        <v>-1.3071895424836612E-2</v>
      </c>
      <c r="Z120" s="27">
        <f t="shared" si="78"/>
        <v>3.9215686274509803E-3</v>
      </c>
      <c r="AA120" s="20">
        <f t="shared" si="79"/>
        <v>4.7150000000000022E-3</v>
      </c>
      <c r="AB120" s="21">
        <f t="shared" si="80"/>
        <v>-1.0669999999999999E-2</v>
      </c>
    </row>
    <row r="121" spans="1:34" ht="16.95" customHeight="1">
      <c r="A121" s="187">
        <v>110</v>
      </c>
      <c r="B121" s="194" t="s">
        <v>183</v>
      </c>
      <c r="C121" s="12" t="s">
        <v>140</v>
      </c>
      <c r="D121" s="13" t="s">
        <v>23</v>
      </c>
      <c r="E121" s="75">
        <v>2101108104.46</v>
      </c>
      <c r="F121" s="24">
        <f t="shared" si="60"/>
        <v>9.0989777876085108E-3</v>
      </c>
      <c r="G121" s="13" t="s">
        <v>23</v>
      </c>
      <c r="H121" s="61">
        <v>33.358400000000003</v>
      </c>
      <c r="I121" s="13" t="s">
        <v>23</v>
      </c>
      <c r="J121" s="61">
        <v>33.358400000000003</v>
      </c>
      <c r="K121" s="25">
        <v>1371</v>
      </c>
      <c r="L121" s="50">
        <v>2.3999999999999998E-3</v>
      </c>
      <c r="M121" s="50">
        <v>0.10059999999999999</v>
      </c>
      <c r="N121" s="13" t="s">
        <v>23</v>
      </c>
      <c r="O121" s="75">
        <v>2105599670.76</v>
      </c>
      <c r="P121" s="24">
        <f t="shared" si="59"/>
        <v>9.0878099067697397E-3</v>
      </c>
      <c r="Q121" s="13" t="s">
        <v>23</v>
      </c>
      <c r="R121" s="61">
        <v>33.437600000000003</v>
      </c>
      <c r="S121" s="13" t="s">
        <v>23</v>
      </c>
      <c r="T121" s="61">
        <v>33.437600000000003</v>
      </c>
      <c r="U121" s="25">
        <v>1371</v>
      </c>
      <c r="V121" s="50">
        <v>2.3999999999999998E-3</v>
      </c>
      <c r="W121" s="50">
        <v>0.1032</v>
      </c>
      <c r="X121" s="27">
        <f t="shared" si="61"/>
        <v>2.1377130907570875E-3</v>
      </c>
      <c r="Y121" s="27">
        <f t="shared" si="62"/>
        <v>2.3742145906278525E-3</v>
      </c>
      <c r="Z121" s="27">
        <f t="shared" si="63"/>
        <v>0</v>
      </c>
      <c r="AA121" s="20">
        <f t="shared" si="64"/>
        <v>0</v>
      </c>
      <c r="AB121" s="21">
        <f t="shared" si="65"/>
        <v>2.6000000000000051E-3</v>
      </c>
    </row>
    <row r="122" spans="1:34">
      <c r="A122" s="187"/>
      <c r="B122" s="38"/>
      <c r="C122" s="39" t="s">
        <v>63</v>
      </c>
      <c r="D122" s="40" t="s">
        <v>23</v>
      </c>
      <c r="E122" s="59">
        <f>SUM(E84:E121)</f>
        <v>230916939628.25195</v>
      </c>
      <c r="F122" s="42">
        <f>(E122/E272)</f>
        <v>2.3282391273572383E-2</v>
      </c>
      <c r="G122" s="13" t="s">
        <v>23</v>
      </c>
      <c r="H122" s="43"/>
      <c r="I122" s="13" t="s">
        <v>23</v>
      </c>
      <c r="J122" s="53"/>
      <c r="K122" s="45">
        <f>SUM(K84:K121)</f>
        <v>78518</v>
      </c>
      <c r="L122" s="56"/>
      <c r="M122" s="56"/>
      <c r="N122" s="13" t="s">
        <v>23</v>
      </c>
      <c r="O122" s="59">
        <f>SUM(O84:O121)</f>
        <v>231694950968.49301</v>
      </c>
      <c r="P122" s="42">
        <f>(O122/O272)</f>
        <v>2.3168989572567886E-2</v>
      </c>
      <c r="Q122" s="47"/>
      <c r="R122" s="43"/>
      <c r="S122" s="43"/>
      <c r="T122" s="53"/>
      <c r="U122" s="45">
        <f>SUM(U84:U121)</f>
        <v>81247</v>
      </c>
      <c r="V122" s="56"/>
      <c r="W122" s="56"/>
      <c r="X122" s="27">
        <f t="shared" si="61"/>
        <v>3.3692259281348589E-3</v>
      </c>
      <c r="Y122" s="27" t="e">
        <f t="shared" si="62"/>
        <v>#DIV/0!</v>
      </c>
      <c r="Z122" s="27">
        <f t="shared" si="63"/>
        <v>3.4756361598614331E-2</v>
      </c>
      <c r="AA122" s="20">
        <f t="shared" si="64"/>
        <v>0</v>
      </c>
      <c r="AB122" s="21">
        <f t="shared" si="65"/>
        <v>0</v>
      </c>
    </row>
    <row r="123" spans="1:34" ht="3.75" customHeight="1"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  <c r="Q123" s="247"/>
      <c r="R123" s="247"/>
      <c r="S123" s="247"/>
      <c r="T123" s="247"/>
      <c r="U123" s="247"/>
      <c r="V123" s="247"/>
      <c r="W123" s="247"/>
      <c r="X123" s="247"/>
      <c r="Y123" s="247"/>
      <c r="Z123" s="247"/>
      <c r="AA123" s="247"/>
      <c r="AB123" s="247"/>
    </row>
    <row r="124" spans="1:34" ht="15" customHeight="1">
      <c r="A124" s="11"/>
      <c r="B124" s="251" t="s">
        <v>184</v>
      </c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</row>
    <row r="125" spans="1:34">
      <c r="A125" s="68"/>
      <c r="B125" s="250" t="s">
        <v>185</v>
      </c>
      <c r="C125" s="250"/>
      <c r="D125" s="250"/>
      <c r="E125" s="250"/>
      <c r="F125" s="250"/>
      <c r="G125" s="250"/>
      <c r="H125" s="250"/>
      <c r="I125" s="250"/>
      <c r="J125" s="250"/>
      <c r="K125" s="250"/>
      <c r="L125" s="250"/>
      <c r="M125" s="250"/>
      <c r="N125" s="250"/>
      <c r="O125" s="250"/>
      <c r="P125" s="250"/>
      <c r="Q125" s="250"/>
      <c r="R125" s="250"/>
      <c r="S125" s="250"/>
      <c r="T125" s="250"/>
      <c r="U125" s="250"/>
      <c r="V125" s="250"/>
      <c r="W125" s="250"/>
      <c r="X125" s="250"/>
      <c r="Y125" s="250"/>
      <c r="Z125" s="250"/>
      <c r="AA125" s="250"/>
      <c r="AB125" s="250"/>
      <c r="AF125" s="69"/>
      <c r="AH125" s="70"/>
    </row>
    <row r="126" spans="1:34" ht="16.5" customHeight="1">
      <c r="A126" s="187">
        <v>111</v>
      </c>
      <c r="B126" s="194" t="s">
        <v>186</v>
      </c>
      <c r="C126" s="12" t="s">
        <v>22</v>
      </c>
      <c r="D126" s="71">
        <v>3272750.18</v>
      </c>
      <c r="E126" s="33">
        <v>4356639221.1134796</v>
      </c>
      <c r="F126" s="24">
        <f t="shared" ref="F126:F143" si="81">(E126/$E$168)</f>
        <v>2.4894923513990724E-3</v>
      </c>
      <c r="G126" s="72">
        <v>119.5352</v>
      </c>
      <c r="H126" s="33">
        <v>159123.58474719999</v>
      </c>
      <c r="I126" s="72">
        <v>119.5352</v>
      </c>
      <c r="J126" s="33">
        <v>159123.58474719999</v>
      </c>
      <c r="K126" s="25">
        <v>192</v>
      </c>
      <c r="L126" s="26">
        <v>1.8E-3</v>
      </c>
      <c r="M126" s="26">
        <v>4.3499999999999997E-2</v>
      </c>
      <c r="N126" s="73">
        <v>3278644.85</v>
      </c>
      <c r="O126" s="75">
        <f>N126*C273</f>
        <v>4368001486.3002701</v>
      </c>
      <c r="P126" s="24">
        <f>(O126/$O$168)</f>
        <v>2.4696454772186317E-3</v>
      </c>
      <c r="Q126" s="73">
        <v>120.00360000000001</v>
      </c>
      <c r="R126" s="74">
        <f>Q126*C273</f>
        <v>159875.78012952002</v>
      </c>
      <c r="S126" s="73">
        <v>120.00360000000001</v>
      </c>
      <c r="T126" s="75">
        <f>S126*C273</f>
        <v>159875.78012952002</v>
      </c>
      <c r="U126" s="25">
        <v>192</v>
      </c>
      <c r="V126" s="50">
        <v>3.8999999999999998E-3</v>
      </c>
      <c r="W126" s="50">
        <v>4.7600000000000003E-2</v>
      </c>
      <c r="X126" s="27">
        <f>((O126-E126)/E126)</f>
        <v>2.6080344527326898E-3</v>
      </c>
      <c r="Y126" s="27">
        <f>((T126-J126)/J126)</f>
        <v>4.7271143590376348E-3</v>
      </c>
      <c r="Z126" s="27">
        <f>((U126-K126)/K126)</f>
        <v>0</v>
      </c>
      <c r="AA126" s="27">
        <f>V126-L126</f>
        <v>2.0999999999999999E-3</v>
      </c>
      <c r="AB126" s="51">
        <f>W126-M126</f>
        <v>4.1000000000000064E-3</v>
      </c>
      <c r="AD126" s="69"/>
      <c r="AE126" s="76"/>
      <c r="AF126" s="69"/>
      <c r="AG126" s="77"/>
    </row>
    <row r="127" spans="1:34" ht="16.5" customHeight="1">
      <c r="A127" s="187">
        <v>112</v>
      </c>
      <c r="B127" s="194" t="s">
        <v>187</v>
      </c>
      <c r="C127" s="12" t="s">
        <v>66</v>
      </c>
      <c r="D127" s="71">
        <v>4098463.58</v>
      </c>
      <c r="E127" s="33">
        <v>5455817339.2058802</v>
      </c>
      <c r="F127" s="24">
        <f t="shared" si="81"/>
        <v>3.1175901531529859E-3</v>
      </c>
      <c r="G127" s="72">
        <v>108.7788</v>
      </c>
      <c r="H127" s="33">
        <v>144804.8156568</v>
      </c>
      <c r="I127" s="72">
        <v>108.7788</v>
      </c>
      <c r="J127" s="33">
        <v>144804.8156568</v>
      </c>
      <c r="K127" s="25">
        <v>127</v>
      </c>
      <c r="L127" s="26">
        <v>1.8E-3</v>
      </c>
      <c r="M127" s="26">
        <v>8.7800000000000003E-2</v>
      </c>
      <c r="N127" s="73">
        <v>3942151.1</v>
      </c>
      <c r="O127" s="33">
        <f>N127*C273</f>
        <v>5251963128.6140203</v>
      </c>
      <c r="P127" s="24">
        <f t="shared" ref="P127:P143" si="82">(O127/$O$168)</f>
        <v>2.9694328236336593E-3</v>
      </c>
      <c r="Q127" s="73">
        <v>109.9242</v>
      </c>
      <c r="R127" s="33">
        <f>Q127*C273</f>
        <v>146447.41682844001</v>
      </c>
      <c r="S127" s="73">
        <v>109.9242</v>
      </c>
      <c r="T127" s="33">
        <f>S127*C273</f>
        <v>146447.41682844001</v>
      </c>
      <c r="U127" s="25">
        <v>127</v>
      </c>
      <c r="V127" s="50">
        <v>1.0500000000000001E-2</v>
      </c>
      <c r="W127" s="50">
        <v>9.9199999999999997E-2</v>
      </c>
      <c r="X127" s="27">
        <f>((O127-E127)/E127)</f>
        <v>-3.7364559316703912E-2</v>
      </c>
      <c r="Y127" s="20">
        <f>((T127-J127)/J127)</f>
        <v>1.1343553487427637E-2</v>
      </c>
      <c r="Z127" s="20">
        <f>((U127-K127)/K127)</f>
        <v>0</v>
      </c>
      <c r="AA127" s="20">
        <f>V127-L127</f>
        <v>8.7000000000000011E-3</v>
      </c>
      <c r="AB127" s="21">
        <f>W127-M127</f>
        <v>1.1399999999999993E-2</v>
      </c>
      <c r="AD127" s="69"/>
      <c r="AE127" s="76"/>
      <c r="AF127" s="69"/>
      <c r="AG127" s="77"/>
    </row>
    <row r="128" spans="1:34">
      <c r="A128" s="187">
        <v>113</v>
      </c>
      <c r="B128" s="194" t="s">
        <v>188</v>
      </c>
      <c r="C128" s="12" t="s">
        <v>27</v>
      </c>
      <c r="D128" s="71">
        <v>13349294.970000001</v>
      </c>
      <c r="E128" s="33">
        <v>17755803794.532211</v>
      </c>
      <c r="F128" s="24">
        <f t="shared" si="81"/>
        <v>1.0146109304899726E-2</v>
      </c>
      <c r="G128" s="72">
        <v>1.2490000000000001</v>
      </c>
      <c r="H128" s="33">
        <v>1661.2861570000002</v>
      </c>
      <c r="I128" s="72">
        <v>1.2490000000000001</v>
      </c>
      <c r="J128" s="33">
        <v>1661.2861570000002</v>
      </c>
      <c r="K128" s="25">
        <v>358</v>
      </c>
      <c r="L128" s="26">
        <v>8.3599999999999994E-2</v>
      </c>
      <c r="M128" s="26">
        <v>4.4699999999999997E-2</v>
      </c>
      <c r="N128" s="73">
        <v>13376146.75</v>
      </c>
      <c r="O128" s="75">
        <f>1331.4728*N128</f>
        <v>17809975566.433399</v>
      </c>
      <c r="P128" s="24">
        <f t="shared" si="82"/>
        <v>1.0069668186919881E-2</v>
      </c>
      <c r="Q128" s="73">
        <v>1.2526999999999999</v>
      </c>
      <c r="R128" s="33">
        <f>Q128*1331.4728</f>
        <v>1667.93597656</v>
      </c>
      <c r="S128" s="73">
        <v>1.2526999999999999</v>
      </c>
      <c r="T128" s="75">
        <f>S128*1331.4728</f>
        <v>1667.93597656</v>
      </c>
      <c r="U128" s="25">
        <v>356</v>
      </c>
      <c r="V128" s="50">
        <v>0.1545</v>
      </c>
      <c r="W128" s="50">
        <v>4.7500000000000001E-2</v>
      </c>
      <c r="X128" s="20">
        <f t="shared" ref="X128:X141" si="83">((O128-E128)/E128)</f>
        <v>3.0509332344542889E-3</v>
      </c>
      <c r="Y128" s="20">
        <f t="shared" ref="Y128:Y141" si="84">((T128-J128)/J128)</f>
        <v>4.002814043793745E-3</v>
      </c>
      <c r="Z128" s="20">
        <f t="shared" ref="Z128:Z141" si="85">((U128-K128)/K128)</f>
        <v>-5.5865921787709499E-3</v>
      </c>
      <c r="AA128" s="20">
        <f t="shared" ref="AA128:AA141" si="86">V128-L128</f>
        <v>7.0900000000000005E-2</v>
      </c>
      <c r="AB128" s="21">
        <f t="shared" ref="AB128:AB141" si="87">W128-M128</f>
        <v>2.8000000000000039E-3</v>
      </c>
    </row>
    <row r="129" spans="1:111">
      <c r="A129" s="187">
        <v>114</v>
      </c>
      <c r="B129" s="194" t="s">
        <v>189</v>
      </c>
      <c r="C129" s="12" t="s">
        <v>27</v>
      </c>
      <c r="D129" s="71">
        <v>2349733.58</v>
      </c>
      <c r="E129" s="33">
        <v>3125364186.6229401</v>
      </c>
      <c r="F129" s="24">
        <f t="shared" si="81"/>
        <v>1.7859110757272706E-3</v>
      </c>
      <c r="G129" s="72">
        <v>1.0840573040000001</v>
      </c>
      <c r="H129" s="33">
        <v>1441.8970316492723</v>
      </c>
      <c r="I129" s="72">
        <v>1.0840573040000001</v>
      </c>
      <c r="J129" s="33">
        <v>1441.8970316492723</v>
      </c>
      <c r="K129" s="25">
        <v>132</v>
      </c>
      <c r="L129" s="26">
        <v>6.2600000000000003E-2</v>
      </c>
      <c r="M129" s="26">
        <v>4.9099999999999998E-2</v>
      </c>
      <c r="N129" s="73">
        <v>2349000.9500000002</v>
      </c>
      <c r="O129" s="75">
        <f>N129*1331.4728</f>
        <v>3127630872.0991602</v>
      </c>
      <c r="P129" s="24">
        <f t="shared" si="82"/>
        <v>1.7683463391473019E-3</v>
      </c>
      <c r="Q129" s="73">
        <v>1.0855573039999999</v>
      </c>
      <c r="R129" s="33">
        <f>Q129*1331.4728</f>
        <v>1445.3900231173311</v>
      </c>
      <c r="S129" s="73">
        <v>1.0855573039999999</v>
      </c>
      <c r="T129" s="75">
        <f>1331.4728 *S129</f>
        <v>1445.3900231173311</v>
      </c>
      <c r="U129" s="25">
        <v>132</v>
      </c>
      <c r="V129" s="50">
        <v>7.2099999999999997E-2</v>
      </c>
      <c r="W129" s="50">
        <v>4.9799999999999997E-2</v>
      </c>
      <c r="X129" s="20">
        <f t="shared" si="83"/>
        <v>7.2525483139594042E-4</v>
      </c>
      <c r="Y129" s="20">
        <f t="shared" ref="Y129" si="88">((T129-J129)/J129)</f>
        <v>2.4224971626881238E-3</v>
      </c>
      <c r="Z129" s="20">
        <f t="shared" ref="Z129" si="89">((U129-K129)/K129)</f>
        <v>0</v>
      </c>
      <c r="AA129" s="20">
        <f t="shared" ref="AA129" si="90">V129-L129</f>
        <v>9.4999999999999946E-3</v>
      </c>
      <c r="AB129" s="21">
        <f t="shared" ref="AB129" si="91">W129-M129</f>
        <v>6.9999999999999923E-4</v>
      </c>
    </row>
    <row r="130" spans="1:111">
      <c r="A130" s="187">
        <v>115</v>
      </c>
      <c r="B130" s="194" t="s">
        <v>190</v>
      </c>
      <c r="C130" s="12" t="s">
        <v>31</v>
      </c>
      <c r="D130" s="71">
        <v>33557709.829999998</v>
      </c>
      <c r="E130" s="33">
        <v>44671553517.758377</v>
      </c>
      <c r="F130" s="24">
        <f t="shared" si="81"/>
        <v>2.5526440258955077E-2</v>
      </c>
      <c r="G130" s="72">
        <v>1.2269000000000001</v>
      </c>
      <c r="H130" s="33">
        <v>1633.2321034000001</v>
      </c>
      <c r="I130" s="72">
        <v>1.2269000000000001</v>
      </c>
      <c r="J130" s="33">
        <v>1633.2321034000001</v>
      </c>
      <c r="K130" s="25">
        <v>680</v>
      </c>
      <c r="L130" s="26">
        <v>1.1999999999999999E-3</v>
      </c>
      <c r="M130" s="26">
        <v>4.2299999999999997E-2</v>
      </c>
      <c r="N130" s="73">
        <v>32760674.809999999</v>
      </c>
      <c r="O130" s="33">
        <f>N130*C273</f>
        <v>43645677653.155937</v>
      </c>
      <c r="P130" s="24">
        <f t="shared" si="82"/>
        <v>2.4677040691109577E-2</v>
      </c>
      <c r="Q130" s="73">
        <v>1.2363</v>
      </c>
      <c r="R130" s="33">
        <f>Q130*C273</f>
        <v>1647.07081266</v>
      </c>
      <c r="S130" s="28">
        <v>1.2363</v>
      </c>
      <c r="T130" s="33">
        <f>S130*C273</f>
        <v>1647.07081266</v>
      </c>
      <c r="U130" s="25">
        <v>676</v>
      </c>
      <c r="V130" s="50">
        <v>7.7000000000000002E-3</v>
      </c>
      <c r="W130" s="50">
        <v>4.99E-2</v>
      </c>
      <c r="X130" s="20">
        <f t="shared" si="83"/>
        <v>-2.2964857584248134E-2</v>
      </c>
      <c r="Y130" s="20">
        <f t="shared" ref="Y130:Z133" si="92">((T130-J130)/J130)</f>
        <v>8.4732042868805747E-3</v>
      </c>
      <c r="Z130" s="20">
        <f t="shared" si="92"/>
        <v>-5.8823529411764705E-3</v>
      </c>
      <c r="AA130" s="20">
        <f t="shared" si="86"/>
        <v>6.5000000000000006E-3</v>
      </c>
      <c r="AB130" s="21">
        <f t="shared" si="87"/>
        <v>7.6000000000000026E-3</v>
      </c>
    </row>
    <row r="131" spans="1:111">
      <c r="A131" s="187">
        <v>116</v>
      </c>
      <c r="B131" s="194" t="s">
        <v>191</v>
      </c>
      <c r="C131" s="12" t="s">
        <v>79</v>
      </c>
      <c r="D131" s="71">
        <v>926603.02</v>
      </c>
      <c r="E131" s="33">
        <v>1233480967.7817199</v>
      </c>
      <c r="F131" s="24">
        <f t="shared" si="81"/>
        <v>7.0484180099358569E-4</v>
      </c>
      <c r="G131" s="72">
        <v>1.0873999999999999</v>
      </c>
      <c r="H131" s="33">
        <v>1447.5316563999997</v>
      </c>
      <c r="I131" s="72">
        <v>1.0912999999999999</v>
      </c>
      <c r="J131" s="33">
        <v>1452.7232817999998</v>
      </c>
      <c r="K131" s="25">
        <v>85</v>
      </c>
      <c r="L131" s="26">
        <v>4.0000000000000002E-4</v>
      </c>
      <c r="M131" s="26">
        <v>4.6622999999999998E-2</v>
      </c>
      <c r="N131" s="73">
        <v>911064.83</v>
      </c>
      <c r="O131" s="33">
        <f>N131*C273</f>
        <v>1213773590.4991059</v>
      </c>
      <c r="P131" s="24">
        <f t="shared" si="82"/>
        <v>6.86261318258506E-4</v>
      </c>
      <c r="Q131" s="72">
        <v>1.0891</v>
      </c>
      <c r="R131" s="33">
        <f>Q131*C273</f>
        <v>1450.96240562</v>
      </c>
      <c r="S131" s="33">
        <v>1.0891</v>
      </c>
      <c r="T131" s="33">
        <f>S131*C273</f>
        <v>1450.96240562</v>
      </c>
      <c r="U131" s="25">
        <v>85</v>
      </c>
      <c r="V131" s="26">
        <v>1.255E-3</v>
      </c>
      <c r="W131" s="26">
        <v>4.7371999999999997E-2</v>
      </c>
      <c r="X131" s="20">
        <f t="shared" si="83"/>
        <v>-1.5977042043912155E-2</v>
      </c>
      <c r="Y131" s="20">
        <f t="shared" si="92"/>
        <v>-1.2121208505847885E-3</v>
      </c>
      <c r="Z131" s="20">
        <f t="shared" si="92"/>
        <v>0</v>
      </c>
      <c r="AA131" s="20">
        <f t="shared" si="86"/>
        <v>8.5500000000000007E-4</v>
      </c>
      <c r="AB131" s="21">
        <f t="shared" si="87"/>
        <v>7.4899999999999967E-4</v>
      </c>
    </row>
    <row r="132" spans="1:111">
      <c r="A132" s="187">
        <v>117</v>
      </c>
      <c r="B132" s="194" t="s">
        <v>192</v>
      </c>
      <c r="C132" s="12" t="s">
        <v>35</v>
      </c>
      <c r="D132" s="71">
        <v>870317.48</v>
      </c>
      <c r="E132" s="33">
        <v>1158554444.9312799</v>
      </c>
      <c r="F132" s="24">
        <f t="shared" si="81"/>
        <v>6.6202691638043553E-4</v>
      </c>
      <c r="G132" s="72">
        <v>1.5838000000000001</v>
      </c>
      <c r="H132" s="33">
        <v>2108.3323868000002</v>
      </c>
      <c r="I132" s="72">
        <v>1.5838000000000001</v>
      </c>
      <c r="J132" s="33">
        <v>2108.3323868000002</v>
      </c>
      <c r="K132" s="25">
        <v>95</v>
      </c>
      <c r="L132" s="26">
        <v>3.1599999999999998E-4</v>
      </c>
      <c r="M132" s="26">
        <v>8.7300000000000003E-2</v>
      </c>
      <c r="N132" s="73">
        <v>874880.29</v>
      </c>
      <c r="O132" s="33">
        <f>N132*C273</f>
        <v>1165566440.370878</v>
      </c>
      <c r="P132" s="24">
        <f t="shared" si="82"/>
        <v>6.5900524459251047E-4</v>
      </c>
      <c r="Q132" s="179">
        <v>1.5867</v>
      </c>
      <c r="R132" s="33">
        <f>Q132*C273</f>
        <v>2113.89408594</v>
      </c>
      <c r="S132" s="73">
        <v>1.5867</v>
      </c>
      <c r="T132" s="33">
        <f>S132*C273</f>
        <v>2113.89408594</v>
      </c>
      <c r="U132" s="25">
        <v>96</v>
      </c>
      <c r="V132" s="50">
        <v>3.7800000000000003E-4</v>
      </c>
      <c r="W132" s="50">
        <v>8.77E-2</v>
      </c>
      <c r="X132" s="20">
        <f t="shared" si="83"/>
        <v>6.052365920545066E-3</v>
      </c>
      <c r="Y132" s="20">
        <f t="shared" si="92"/>
        <v>2.6379612507120955E-3</v>
      </c>
      <c r="Z132" s="20">
        <f t="shared" si="92"/>
        <v>1.0526315789473684E-2</v>
      </c>
      <c r="AA132" s="20">
        <f t="shared" si="86"/>
        <v>6.2000000000000043E-5</v>
      </c>
      <c r="AB132" s="21">
        <f t="shared" si="87"/>
        <v>3.9999999999999758E-4</v>
      </c>
    </row>
    <row r="133" spans="1:111">
      <c r="A133" s="187">
        <v>118</v>
      </c>
      <c r="B133" s="194" t="s">
        <v>193</v>
      </c>
      <c r="C133" s="12" t="s">
        <v>88</v>
      </c>
      <c r="D133" s="71">
        <v>3082255.53</v>
      </c>
      <c r="E133" s="33">
        <v>4103055409.9585795</v>
      </c>
      <c r="F133" s="24">
        <f t="shared" si="81"/>
        <v>2.3445882346548354E-3</v>
      </c>
      <c r="G133" s="72">
        <v>108.81</v>
      </c>
      <c r="H133" s="33">
        <v>144846.34865999999</v>
      </c>
      <c r="I133" s="72">
        <v>109.38</v>
      </c>
      <c r="J133" s="33">
        <v>145605.12467999998</v>
      </c>
      <c r="K133" s="25">
        <v>88</v>
      </c>
      <c r="L133" s="26">
        <v>1.6999999999999999E-3</v>
      </c>
      <c r="M133" s="26">
        <v>3.4500000000000003E-2</v>
      </c>
      <c r="N133" s="73">
        <v>3135993.15</v>
      </c>
      <c r="O133" s="33">
        <f>N133*C273</f>
        <v>4177952589.2313299</v>
      </c>
      <c r="P133" s="24">
        <f t="shared" si="82"/>
        <v>2.3621928125231711E-3</v>
      </c>
      <c r="Q133" s="73">
        <v>109.29</v>
      </c>
      <c r="R133" s="33">
        <f>Q133*C273</f>
        <v>145602.498678</v>
      </c>
      <c r="S133" s="75">
        <v>109.9</v>
      </c>
      <c r="T133" s="33">
        <f>S133*C273</f>
        <v>146415.17618000001</v>
      </c>
      <c r="U133" s="171">
        <v>88</v>
      </c>
      <c r="V133" s="50">
        <v>6.3E-3</v>
      </c>
      <c r="W133" s="50">
        <v>3.9199999999999999E-2</v>
      </c>
      <c r="X133" s="20">
        <f t="shared" si="83"/>
        <v>1.8254001418300726E-2</v>
      </c>
      <c r="Y133" s="20">
        <f t="shared" si="92"/>
        <v>5.563344709056779E-3</v>
      </c>
      <c r="Z133" s="20">
        <f t="shared" si="92"/>
        <v>0</v>
      </c>
      <c r="AA133" s="20">
        <f t="shared" si="86"/>
        <v>4.5999999999999999E-3</v>
      </c>
      <c r="AB133" s="21">
        <f t="shared" si="87"/>
        <v>4.6999999999999958E-3</v>
      </c>
    </row>
    <row r="134" spans="1:111">
      <c r="A134" s="187">
        <v>119</v>
      </c>
      <c r="B134" s="194" t="s">
        <v>194</v>
      </c>
      <c r="C134" s="12" t="s">
        <v>91</v>
      </c>
      <c r="D134" s="71">
        <v>3379472.52</v>
      </c>
      <c r="E134" s="33">
        <v>4503113338.1747999</v>
      </c>
      <c r="F134" s="24">
        <f t="shared" si="81"/>
        <v>2.5731913164946702E-3</v>
      </c>
      <c r="G134" s="72">
        <v>117.08924</v>
      </c>
      <c r="H134" s="33">
        <v>156020.2414076</v>
      </c>
      <c r="I134" s="72">
        <v>117.08924</v>
      </c>
      <c r="J134" s="33">
        <v>156020.2414076</v>
      </c>
      <c r="K134" s="25">
        <v>67</v>
      </c>
      <c r="L134" s="26">
        <v>8.0800000000000002E-4</v>
      </c>
      <c r="M134" s="26">
        <v>6.0859999999999997E-2</v>
      </c>
      <c r="N134" s="73">
        <v>3392092.25</v>
      </c>
      <c r="O134" s="33">
        <f>N134*1334.2</f>
        <v>4525729479.9499998</v>
      </c>
      <c r="P134" s="24">
        <f t="shared" si="82"/>
        <v>2.558824070076154E-3</v>
      </c>
      <c r="Q134" s="73">
        <v>117.2144</v>
      </c>
      <c r="R134" s="33">
        <f>Q134*1334.2</f>
        <v>156387.45248000001</v>
      </c>
      <c r="S134" s="73">
        <v>117.2144</v>
      </c>
      <c r="T134" s="167">
        <f>S134*1334.2</f>
        <v>156387.45248000001</v>
      </c>
      <c r="U134" s="25">
        <v>67</v>
      </c>
      <c r="V134" s="26">
        <v>8.0800000000000002E-4</v>
      </c>
      <c r="W134" s="26">
        <v>6.08E-2</v>
      </c>
      <c r="X134" s="20">
        <f t="shared" si="83"/>
        <v>5.022334566503861E-3</v>
      </c>
      <c r="Y134" s="20">
        <f t="shared" si="84"/>
        <v>2.353611743496002E-3</v>
      </c>
      <c r="Z134" s="20">
        <f t="shared" si="85"/>
        <v>0</v>
      </c>
      <c r="AA134" s="20">
        <f t="shared" si="86"/>
        <v>0</v>
      </c>
      <c r="AB134" s="21">
        <f t="shared" si="87"/>
        <v>-5.9999999999997555E-5</v>
      </c>
      <c r="AD134" s="78"/>
    </row>
    <row r="135" spans="1:111">
      <c r="A135" s="187">
        <v>120</v>
      </c>
      <c r="B135" s="194" t="s">
        <v>195</v>
      </c>
      <c r="C135" s="12" t="s">
        <v>37</v>
      </c>
      <c r="D135" s="71">
        <v>4641186.9800000004</v>
      </c>
      <c r="E135" s="33">
        <v>6178283131.1582804</v>
      </c>
      <c r="F135" s="24">
        <f t="shared" si="81"/>
        <v>3.5304251325785465E-3</v>
      </c>
      <c r="G135" s="72">
        <v>1.55</v>
      </c>
      <c r="H135" s="33">
        <v>2063.3382999999999</v>
      </c>
      <c r="I135" s="72">
        <v>1.55</v>
      </c>
      <c r="J135" s="33">
        <v>2063.3382999999999</v>
      </c>
      <c r="K135" s="55">
        <v>121</v>
      </c>
      <c r="L135" s="56">
        <v>8.0000000000000002E-3</v>
      </c>
      <c r="M135" s="56">
        <v>5.8500000000000003E-2</v>
      </c>
      <c r="N135" s="79">
        <v>4673015.29</v>
      </c>
      <c r="O135" s="33">
        <f>N135*C273</f>
        <v>6225662938.827878</v>
      </c>
      <c r="P135" s="24">
        <f t="shared" si="82"/>
        <v>3.5199576666323017E-3</v>
      </c>
      <c r="Q135" s="73">
        <v>1.55</v>
      </c>
      <c r="R135" s="33">
        <f>Q135*C273</f>
        <v>2065.0002100000002</v>
      </c>
      <c r="S135" s="75">
        <v>1.56</v>
      </c>
      <c r="T135" s="33">
        <f>S135*C273</f>
        <v>2078.3227919999999</v>
      </c>
      <c r="U135" s="55">
        <v>122</v>
      </c>
      <c r="V135" s="56">
        <v>1.0999999999999999E-2</v>
      </c>
      <c r="W135" s="56">
        <v>6.0999999999999999E-2</v>
      </c>
      <c r="X135" s="20">
        <f>((O135-E135)/E135)</f>
        <v>7.6687660089017392E-3</v>
      </c>
      <c r="Y135" s="20">
        <f>((T135-J135)/J135)</f>
        <v>7.2622565092694911E-3</v>
      </c>
      <c r="Z135" s="20">
        <f>((U135-K135)/K135)</f>
        <v>8.2644628099173556E-3</v>
      </c>
      <c r="AA135" s="20">
        <f>V135-L135</f>
        <v>2.9999999999999992E-3</v>
      </c>
      <c r="AB135" s="21">
        <f>W135-M135</f>
        <v>2.4999999999999953E-3</v>
      </c>
      <c r="AD135" s="78"/>
    </row>
    <row r="136" spans="1:111">
      <c r="A136" s="187">
        <v>121</v>
      </c>
      <c r="B136" s="194" t="s">
        <v>196</v>
      </c>
      <c r="C136" s="12" t="s">
        <v>39</v>
      </c>
      <c r="D136" s="71">
        <v>41916634.25</v>
      </c>
      <c r="E136" s="33">
        <v>55870681791.825005</v>
      </c>
      <c r="F136" s="24">
        <f t="shared" si="81"/>
        <v>3.1925901578935642E-2</v>
      </c>
      <c r="G136" s="72">
        <v>135.52000000000001</v>
      </c>
      <c r="H136" s="33">
        <v>180634.60800000004</v>
      </c>
      <c r="I136" s="72">
        <v>135.53</v>
      </c>
      <c r="J136" s="33">
        <v>180647.93700000001</v>
      </c>
      <c r="K136" s="25">
        <v>2760</v>
      </c>
      <c r="L136" s="26">
        <v>1.1999999999999999E-3</v>
      </c>
      <c r="M136" s="26">
        <v>5.9400000000000001E-2</v>
      </c>
      <c r="N136" s="57">
        <v>43159074.960000001</v>
      </c>
      <c r="O136" s="32">
        <f>N136*1333.54</f>
        <v>57554352822.158401</v>
      </c>
      <c r="P136" s="24">
        <f t="shared" si="82"/>
        <v>3.2540933785689154E-2</v>
      </c>
      <c r="Q136" s="73">
        <v>135.69999999999999</v>
      </c>
      <c r="R136" s="75">
        <f>Q136*1333.54</f>
        <v>180961.37799999997</v>
      </c>
      <c r="S136" s="75">
        <v>135.71</v>
      </c>
      <c r="T136" s="75">
        <f>S136*1333.54</f>
        <v>180974.71340000001</v>
      </c>
      <c r="U136" s="25">
        <v>2759</v>
      </c>
      <c r="V136" s="50">
        <v>1.2999999999999999E-3</v>
      </c>
      <c r="W136" s="50">
        <v>6.0400000000000002E-2</v>
      </c>
      <c r="X136" s="20">
        <f t="shared" si="83"/>
        <v>3.0135143805954979E-2</v>
      </c>
      <c r="Y136" s="20">
        <f t="shared" si="84"/>
        <v>1.8089129907971353E-3</v>
      </c>
      <c r="Z136" s="20">
        <f t="shared" si="85"/>
        <v>-3.6231884057971015E-4</v>
      </c>
      <c r="AA136" s="20">
        <f t="shared" si="86"/>
        <v>1.0000000000000005E-4</v>
      </c>
      <c r="AB136" s="21">
        <f t="shared" si="87"/>
        <v>1.0000000000000009E-3</v>
      </c>
      <c r="DG136" s="22" t="s">
        <v>197</v>
      </c>
    </row>
    <row r="137" spans="1:111">
      <c r="A137" s="187">
        <v>122</v>
      </c>
      <c r="B137" s="229" t="s">
        <v>198</v>
      </c>
      <c r="C137" s="12" t="s">
        <v>39</v>
      </c>
      <c r="D137" s="170">
        <v>124241168.94</v>
      </c>
      <c r="E137" s="33">
        <v>165601054080.12601</v>
      </c>
      <c r="F137" s="24">
        <f t="shared" si="81"/>
        <v>9.4628574135347129E-2</v>
      </c>
      <c r="G137" s="72">
        <v>132.38999999999999</v>
      </c>
      <c r="H137" s="33">
        <v>176462.63099999999</v>
      </c>
      <c r="I137" s="72">
        <v>132.41</v>
      </c>
      <c r="J137" s="33">
        <v>176489.28900000002</v>
      </c>
      <c r="K137" s="25">
        <v>1132</v>
      </c>
      <c r="L137" s="26">
        <v>1.5E-3</v>
      </c>
      <c r="M137" s="26">
        <v>6.1800000000000001E-2</v>
      </c>
      <c r="N137" s="57">
        <v>125665214.90000001</v>
      </c>
      <c r="O137" s="32">
        <f>N137*1333.54</f>
        <v>167579590677.746</v>
      </c>
      <c r="P137" s="24">
        <f t="shared" si="82"/>
        <v>9.4748634928233363E-2</v>
      </c>
      <c r="Q137" s="73">
        <v>132.57</v>
      </c>
      <c r="R137" s="75">
        <f>Q137*1333.54</f>
        <v>176787.39779999998</v>
      </c>
      <c r="S137" s="75">
        <v>132.59</v>
      </c>
      <c r="T137" s="75">
        <f>S137*1333.54</f>
        <v>176814.0686</v>
      </c>
      <c r="U137" s="25">
        <v>1137</v>
      </c>
      <c r="V137" s="50">
        <v>1.4E-3</v>
      </c>
      <c r="W137" s="50">
        <v>6.3299999999999995E-2</v>
      </c>
      <c r="X137" s="20">
        <f t="shared" si="83"/>
        <v>1.1947608719100791E-2</v>
      </c>
      <c r="Y137" s="20">
        <f t="shared" si="84"/>
        <v>1.8402227230910303E-3</v>
      </c>
      <c r="Z137" s="20">
        <f t="shared" si="85"/>
        <v>4.4169611307420496E-3</v>
      </c>
      <c r="AA137" s="20">
        <f t="shared" si="86"/>
        <v>-1.0000000000000005E-4</v>
      </c>
      <c r="AB137" s="21">
        <f t="shared" si="87"/>
        <v>1.4999999999999944E-3</v>
      </c>
      <c r="AD137" s="69"/>
    </row>
    <row r="138" spans="1:111">
      <c r="A138" s="187">
        <v>123</v>
      </c>
      <c r="B138" s="194" t="s">
        <v>199</v>
      </c>
      <c r="C138" s="12" t="s">
        <v>97</v>
      </c>
      <c r="D138" s="71">
        <v>1614203.01</v>
      </c>
      <c r="E138" s="33">
        <v>2148804448.06986</v>
      </c>
      <c r="F138" s="24">
        <f t="shared" si="81"/>
        <v>1.2278804754356047E-3</v>
      </c>
      <c r="G138" s="72">
        <v>1</v>
      </c>
      <c r="H138" s="33">
        <v>1331.1859999999999</v>
      </c>
      <c r="I138" s="72">
        <v>1</v>
      </c>
      <c r="J138" s="33">
        <v>1331.1859999999999</v>
      </c>
      <c r="K138" s="25">
        <v>36</v>
      </c>
      <c r="L138" s="26">
        <v>8.4829856999999995E-2</v>
      </c>
      <c r="M138" s="26">
        <v>8.474385106E-2</v>
      </c>
      <c r="N138" s="72">
        <v>1666882.69</v>
      </c>
      <c r="O138" s="33">
        <f>N138*C273</f>
        <v>2220718132.190558</v>
      </c>
      <c r="P138" s="24">
        <f t="shared" si="82"/>
        <v>1.2555825607072162E-3</v>
      </c>
      <c r="Q138" s="72">
        <v>1</v>
      </c>
      <c r="R138" s="33">
        <f>1*C273</f>
        <v>1332.2582</v>
      </c>
      <c r="S138" s="33">
        <v>1</v>
      </c>
      <c r="T138" s="33">
        <f>1*C273</f>
        <v>1332.2582</v>
      </c>
      <c r="U138" s="25">
        <v>36</v>
      </c>
      <c r="V138" s="26">
        <v>8.4829856999999995E-2</v>
      </c>
      <c r="W138" s="26">
        <v>8.4757110730000002E-2</v>
      </c>
      <c r="X138" s="20">
        <f t="shared" ref="X138" si="93">((O138-E138)/E138)</f>
        <v>3.346683509767194E-2</v>
      </c>
      <c r="Y138" s="20">
        <f t="shared" ref="Y138" si="94">((T138-J138)/J138)</f>
        <v>8.0544717267163734E-4</v>
      </c>
      <c r="Z138" s="20">
        <f t="shared" si="85"/>
        <v>0</v>
      </c>
      <c r="AA138" s="20">
        <f t="shared" si="86"/>
        <v>0</v>
      </c>
      <c r="AB138" s="21">
        <f t="shared" si="87"/>
        <v>1.32596700000015E-5</v>
      </c>
    </row>
    <row r="139" spans="1:111">
      <c r="A139" s="187">
        <v>124</v>
      </c>
      <c r="B139" s="194" t="s">
        <v>200</v>
      </c>
      <c r="C139" s="12" t="s">
        <v>43</v>
      </c>
      <c r="D139" s="71">
        <v>207682.0269</v>
      </c>
      <c r="E139" s="33">
        <v>276463406.66090339</v>
      </c>
      <c r="F139" s="24">
        <f t="shared" si="81"/>
        <v>1.5797808847438716E-4</v>
      </c>
      <c r="G139" s="72">
        <v>150.7955</v>
      </c>
      <c r="H139" s="33">
        <v>200736.85846299998</v>
      </c>
      <c r="I139" s="72">
        <v>150.7955</v>
      </c>
      <c r="J139" s="33">
        <v>200736.85846299998</v>
      </c>
      <c r="K139" s="25">
        <v>11</v>
      </c>
      <c r="L139" s="26">
        <v>8.9999999999999998E-4</v>
      </c>
      <c r="M139" s="26">
        <v>0.1147</v>
      </c>
      <c r="N139" s="73">
        <v>221687.6293</v>
      </c>
      <c r="O139" s="75">
        <f>N139*C273</f>
        <v>295345161.97348523</v>
      </c>
      <c r="P139" s="24">
        <f t="shared" si="82"/>
        <v>1.6698662895923771E-4</v>
      </c>
      <c r="Q139" s="73">
        <v>151.98949999999999</v>
      </c>
      <c r="R139" s="33">
        <f>Q139*C273</f>
        <v>202489.25768889999</v>
      </c>
      <c r="S139" s="73">
        <v>151.98949999999999</v>
      </c>
      <c r="T139" s="33">
        <f>S139*C273</f>
        <v>202489.25768889999</v>
      </c>
      <c r="U139" s="25">
        <v>11</v>
      </c>
      <c r="V139" s="50">
        <v>7.9000000000000008E-3</v>
      </c>
      <c r="W139" s="50">
        <v>0.1235</v>
      </c>
      <c r="X139" s="20">
        <f t="shared" si="83"/>
        <v>6.8297484794221902E-2</v>
      </c>
      <c r="Y139" s="20">
        <f t="shared" si="84"/>
        <v>8.7298328733335824E-3</v>
      </c>
      <c r="Z139" s="20">
        <f t="shared" si="85"/>
        <v>0</v>
      </c>
      <c r="AA139" s="20">
        <f t="shared" si="86"/>
        <v>7.000000000000001E-3</v>
      </c>
      <c r="AB139" s="21">
        <f t="shared" si="87"/>
        <v>8.8000000000000023E-3</v>
      </c>
    </row>
    <row r="140" spans="1:111">
      <c r="A140" s="187">
        <v>125</v>
      </c>
      <c r="B140" s="194" t="s">
        <v>201</v>
      </c>
      <c r="C140" s="12" t="s">
        <v>112</v>
      </c>
      <c r="D140" s="71">
        <v>63932.03</v>
      </c>
      <c r="E140" s="33">
        <v>85105423.287579998</v>
      </c>
      <c r="F140" s="24">
        <f t="shared" si="81"/>
        <v>4.8631362291886286E-5</v>
      </c>
      <c r="G140" s="72">
        <v>100</v>
      </c>
      <c r="H140" s="23">
        <v>133118.6</v>
      </c>
      <c r="I140" s="72">
        <v>100</v>
      </c>
      <c r="J140" s="23">
        <v>133118.6</v>
      </c>
      <c r="K140" s="25">
        <v>9</v>
      </c>
      <c r="L140" s="26">
        <v>0</v>
      </c>
      <c r="M140" s="26">
        <v>5.2878469999999997E-2</v>
      </c>
      <c r="N140" s="73">
        <v>63996.160000000003</v>
      </c>
      <c r="O140" s="33">
        <f>N140*C273</f>
        <v>85259408.928512007</v>
      </c>
      <c r="P140" s="24">
        <f t="shared" si="82"/>
        <v>4.8205229396334261E-5</v>
      </c>
      <c r="Q140" s="72">
        <v>100</v>
      </c>
      <c r="R140" s="23">
        <f>Q140*C273</f>
        <v>133225.82</v>
      </c>
      <c r="S140" s="23">
        <v>100</v>
      </c>
      <c r="T140" s="23">
        <f>S140*C273</f>
        <v>133225.82</v>
      </c>
      <c r="U140" s="25">
        <v>9</v>
      </c>
      <c r="V140" s="50">
        <v>0</v>
      </c>
      <c r="W140" s="50">
        <v>5.2878469999999997E-2</v>
      </c>
      <c r="X140" s="20">
        <f>((O140-E140)/E140)</f>
        <v>1.8093516838718405E-3</v>
      </c>
      <c r="Y140" s="20">
        <f>((T140-J140)/J140)</f>
        <v>8.0544717267159625E-4</v>
      </c>
      <c r="Z140" s="20">
        <f>((U140-K140)/K140)</f>
        <v>0</v>
      </c>
      <c r="AA140" s="20">
        <f>V140-L140</f>
        <v>0</v>
      </c>
      <c r="AB140" s="21">
        <f>W140-M140</f>
        <v>0</v>
      </c>
      <c r="AD140" s="30"/>
    </row>
    <row r="141" spans="1:111">
      <c r="A141" s="187">
        <v>126</v>
      </c>
      <c r="B141" s="194" t="s">
        <v>202</v>
      </c>
      <c r="C141" s="12" t="s">
        <v>114</v>
      </c>
      <c r="D141" s="71">
        <v>34488967</v>
      </c>
      <c r="E141" s="33">
        <v>45911230024.862</v>
      </c>
      <c r="F141" s="24">
        <f t="shared" si="81"/>
        <v>2.6234822345699182E-2</v>
      </c>
      <c r="G141" s="72">
        <v>104.03</v>
      </c>
      <c r="H141" s="33">
        <v>138483.27958</v>
      </c>
      <c r="I141" s="72">
        <v>104.03</v>
      </c>
      <c r="J141" s="33">
        <v>138483.27958</v>
      </c>
      <c r="K141" s="25">
        <v>1048</v>
      </c>
      <c r="L141" s="56">
        <v>1.2999999999999999E-3</v>
      </c>
      <c r="M141" s="26">
        <v>0.1084</v>
      </c>
      <c r="N141" s="73">
        <v>34780079.909999996</v>
      </c>
      <c r="O141" s="33">
        <f>N141*C273</f>
        <v>46336046656.752754</v>
      </c>
      <c r="P141" s="24">
        <f t="shared" si="82"/>
        <v>2.6198161428504244E-2</v>
      </c>
      <c r="Q141" s="73">
        <v>104.76</v>
      </c>
      <c r="R141" s="33">
        <f>Q141*C273</f>
        <v>139567.36903200002</v>
      </c>
      <c r="S141" s="73">
        <v>104.76</v>
      </c>
      <c r="T141" s="33">
        <f>S141*C273</f>
        <v>139567.36903200002</v>
      </c>
      <c r="U141" s="25">
        <v>1055</v>
      </c>
      <c r="V141" s="56">
        <v>7.016562317051723E-3</v>
      </c>
      <c r="W141" s="50">
        <v>0.11459718119208806</v>
      </c>
      <c r="X141" s="20">
        <f t="shared" si="83"/>
        <v>9.2530004458758041E-3</v>
      </c>
      <c r="Y141" s="20">
        <f t="shared" si="84"/>
        <v>7.8283057368940361E-3</v>
      </c>
      <c r="Z141" s="20">
        <f t="shared" si="85"/>
        <v>6.6793893129770991E-3</v>
      </c>
      <c r="AA141" s="20">
        <f t="shared" si="86"/>
        <v>5.7165623170517231E-3</v>
      </c>
      <c r="AB141" s="21">
        <f t="shared" si="87"/>
        <v>6.1971811920880637E-3</v>
      </c>
    </row>
    <row r="142" spans="1:111">
      <c r="A142" s="187">
        <v>127</v>
      </c>
      <c r="B142" s="194" t="s">
        <v>203</v>
      </c>
      <c r="C142" s="12" t="s">
        <v>51</v>
      </c>
      <c r="D142" s="71">
        <v>1929864.59</v>
      </c>
      <c r="E142" s="33">
        <v>2569008724.1037397</v>
      </c>
      <c r="F142" s="24">
        <f t="shared" si="81"/>
        <v>1.4679956830804931E-3</v>
      </c>
      <c r="G142" s="72">
        <v>149.88</v>
      </c>
      <c r="H142" s="33">
        <v>199518.15767999997</v>
      </c>
      <c r="I142" s="72">
        <v>156.25</v>
      </c>
      <c r="J142" s="33">
        <v>207997.8125</v>
      </c>
      <c r="K142" s="25">
        <v>54</v>
      </c>
      <c r="L142" s="26">
        <v>1.2560638544956099E-5</v>
      </c>
      <c r="M142" s="26">
        <v>-8.15856736153973E-2</v>
      </c>
      <c r="N142" s="72">
        <v>1944956.65</v>
      </c>
      <c r="O142" s="33">
        <f>N142*C273</f>
        <v>2591184445.6070299</v>
      </c>
      <c r="P142" s="24">
        <f t="shared" si="82"/>
        <v>1.4650423006501608E-3</v>
      </c>
      <c r="Q142" s="72">
        <v>162.91999999999999</v>
      </c>
      <c r="R142" s="33">
        <f>Q142*C273</f>
        <v>217051.50594399997</v>
      </c>
      <c r="S142" s="33">
        <v>169.49</v>
      </c>
      <c r="T142" s="33">
        <f>S142*C273</f>
        <v>225804.44231800002</v>
      </c>
      <c r="U142" s="25">
        <v>60</v>
      </c>
      <c r="V142" s="26">
        <v>3.396874701835606E-2</v>
      </c>
      <c r="W142" s="26">
        <v>-2.8278110209327023E-2</v>
      </c>
      <c r="X142" s="20">
        <f t="shared" ref="X142:X143" si="95">((O142-E142)/E142)</f>
        <v>8.6320148683133452E-3</v>
      </c>
      <c r="Y142" s="20">
        <f t="shared" ref="Y142:Y143" si="96">((T142-J142)/J142)</f>
        <v>8.5609697544295163E-2</v>
      </c>
      <c r="Z142" s="20">
        <f t="shared" ref="Z142:Z143" si="97">((U142-K142)/K142)</f>
        <v>0.1111111111111111</v>
      </c>
      <c r="AA142" s="20">
        <f t="shared" ref="AA142:AA143" si="98">V142-L142</f>
        <v>3.3956186379811105E-2</v>
      </c>
      <c r="AB142" s="21">
        <f t="shared" ref="AB142:AB143" si="99">W142-M142</f>
        <v>5.3307563406070277E-2</v>
      </c>
    </row>
    <row r="143" spans="1:111" ht="15" customHeight="1">
      <c r="A143" s="187">
        <v>128</v>
      </c>
      <c r="B143" s="194" t="s">
        <v>204</v>
      </c>
      <c r="C143" s="12" t="s">
        <v>58</v>
      </c>
      <c r="D143" s="71">
        <v>100375122.29000001</v>
      </c>
      <c r="E143" s="23">
        <v>133790000500.34102</v>
      </c>
      <c r="F143" s="24">
        <f t="shared" si="81"/>
        <v>7.6450944417231423E-2</v>
      </c>
      <c r="G143" s="72">
        <v>122.8869</v>
      </c>
      <c r="H143" s="33">
        <v>163795.94901000001</v>
      </c>
      <c r="I143" s="72">
        <v>122.8869</v>
      </c>
      <c r="J143" s="33">
        <v>163795.94901000001</v>
      </c>
      <c r="K143" s="25">
        <v>4759</v>
      </c>
      <c r="L143" s="26">
        <v>1.1000000000000001E-3</v>
      </c>
      <c r="M143" s="26">
        <v>7.8100000000000003E-2</v>
      </c>
      <c r="N143" s="73">
        <v>100496954.25</v>
      </c>
      <c r="O143" s="73">
        <f>N143*1333.54</f>
        <v>134016708370.545</v>
      </c>
      <c r="P143" s="24">
        <f t="shared" si="82"/>
        <v>7.5772354642530598E-2</v>
      </c>
      <c r="Q143" s="73">
        <v>123.02</v>
      </c>
      <c r="R143" s="73">
        <f>Q143*1333.54</f>
        <v>164052.09079999998</v>
      </c>
      <c r="S143" s="80">
        <v>123.02</v>
      </c>
      <c r="T143" s="75">
        <f>S143*1333.54</f>
        <v>164052.09079999998</v>
      </c>
      <c r="U143" s="25">
        <v>4759</v>
      </c>
      <c r="V143" s="50">
        <v>1.1000000000000001E-3</v>
      </c>
      <c r="W143" s="50">
        <v>7.8100000000000003E-2</v>
      </c>
      <c r="X143" s="20">
        <f t="shared" si="95"/>
        <v>1.6945053393837279E-3</v>
      </c>
      <c r="Y143" s="20">
        <f t="shared" si="96"/>
        <v>1.5637858661835845E-3</v>
      </c>
      <c r="Z143" s="20">
        <f t="shared" si="97"/>
        <v>0</v>
      </c>
      <c r="AA143" s="20">
        <f t="shared" si="98"/>
        <v>0</v>
      </c>
      <c r="AB143" s="21">
        <f t="shared" si="99"/>
        <v>0</v>
      </c>
    </row>
    <row r="144" spans="1:111" ht="4.95" customHeight="1">
      <c r="B144" s="247"/>
      <c r="C144" s="247"/>
      <c r="D144" s="247"/>
      <c r="E144" s="247"/>
      <c r="F144" s="247"/>
      <c r="G144" s="247"/>
      <c r="H144" s="247"/>
      <c r="I144" s="247"/>
      <c r="J144" s="247"/>
      <c r="K144" s="247"/>
      <c r="L144" s="247"/>
      <c r="M144" s="247"/>
      <c r="N144" s="247"/>
      <c r="O144" s="247"/>
      <c r="P144" s="247"/>
      <c r="Q144" s="247"/>
      <c r="R144" s="247"/>
      <c r="S144" s="247"/>
      <c r="T144" s="247"/>
      <c r="U144" s="247"/>
      <c r="V144" s="247"/>
      <c r="W144" s="247"/>
      <c r="X144" s="247"/>
      <c r="Y144" s="247"/>
      <c r="Z144" s="247"/>
      <c r="AA144" s="247"/>
      <c r="AB144" s="247"/>
    </row>
    <row r="145" spans="1:31">
      <c r="A145" s="68"/>
      <c r="B145" s="250" t="s">
        <v>205</v>
      </c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  <c r="P145" s="250"/>
      <c r="Q145" s="250"/>
      <c r="R145" s="250"/>
      <c r="S145" s="250"/>
      <c r="T145" s="250"/>
      <c r="U145" s="250"/>
      <c r="V145" s="250"/>
      <c r="W145" s="250"/>
      <c r="X145" s="250"/>
      <c r="Y145" s="250"/>
      <c r="Z145" s="250"/>
      <c r="AA145" s="250"/>
      <c r="AB145" s="250"/>
      <c r="AC145" s="81">
        <v>1374.9431</v>
      </c>
      <c r="AE145" s="82"/>
    </row>
    <row r="146" spans="1:31">
      <c r="A146" s="187">
        <v>129</v>
      </c>
      <c r="B146" s="194" t="s">
        <v>206</v>
      </c>
      <c r="C146" s="12" t="s">
        <v>68</v>
      </c>
      <c r="D146" s="71">
        <v>568144.30000000005</v>
      </c>
      <c r="E146" s="23">
        <v>756305738.13980007</v>
      </c>
      <c r="F146" s="24">
        <f>(E146/$E$168)</f>
        <v>4.3217196900161204E-4</v>
      </c>
      <c r="G146" s="72">
        <v>1.0087999999999999</v>
      </c>
      <c r="H146" s="33">
        <v>1344.4978599999999</v>
      </c>
      <c r="I146" s="72">
        <v>1.0087999999999999</v>
      </c>
      <c r="J146" s="33">
        <v>1344.4978599999999</v>
      </c>
      <c r="K146" s="25">
        <v>62</v>
      </c>
      <c r="L146" s="26">
        <v>8.1949999999999995E-2</v>
      </c>
      <c r="M146" s="26">
        <v>0.11385000000000001</v>
      </c>
      <c r="N146" s="73">
        <v>563542.68999999994</v>
      </c>
      <c r="O146" s="23">
        <f>N146*C273</f>
        <v>750784369.80255795</v>
      </c>
      <c r="P146" s="24">
        <f>(O146/$O$168)</f>
        <v>4.2448960447122579E-4</v>
      </c>
      <c r="Q146" s="72">
        <v>1.03</v>
      </c>
      <c r="R146" s="33">
        <f>1.01*C273</f>
        <v>1345.580782</v>
      </c>
      <c r="S146" s="33">
        <v>1.03</v>
      </c>
      <c r="T146" s="33">
        <f>1.01*C273</f>
        <v>1345.580782</v>
      </c>
      <c r="U146" s="25">
        <v>62</v>
      </c>
      <c r="V146" s="26">
        <v>0.12280000000000001</v>
      </c>
      <c r="W146" s="26">
        <v>0.1242</v>
      </c>
      <c r="X146" s="20">
        <f>((O146-E146)/E146)</f>
        <v>-7.30044485821622E-3</v>
      </c>
      <c r="Y146" s="20">
        <f t="shared" ref="Y146:Z148" si="100">((T146-J146)/J146)</f>
        <v>8.0544717267162726E-4</v>
      </c>
      <c r="Z146" s="20">
        <f t="shared" si="100"/>
        <v>0</v>
      </c>
      <c r="AA146" s="20">
        <f t="shared" ref="AA146:AB148" si="101">V146-L146</f>
        <v>4.0850000000000011E-2</v>
      </c>
      <c r="AB146" s="21">
        <f t="shared" si="101"/>
        <v>1.0349999999999998E-2</v>
      </c>
      <c r="AC146" s="81"/>
      <c r="AE146" s="82"/>
    </row>
    <row r="147" spans="1:31">
      <c r="A147" s="187">
        <v>130</v>
      </c>
      <c r="B147" s="194" t="s">
        <v>345</v>
      </c>
      <c r="C147" s="12" t="s">
        <v>236</v>
      </c>
      <c r="D147" s="71">
        <v>221867.32</v>
      </c>
      <c r="E147" s="23">
        <v>295346670.24151999</v>
      </c>
      <c r="F147" s="24">
        <f t="shared" ref="F147:F167" si="102">(E147/$E$168)</f>
        <v>1.6876845643177399E-4</v>
      </c>
      <c r="G147" s="73">
        <v>99.09</v>
      </c>
      <c r="H147" s="75">
        <v>131907.22073999999</v>
      </c>
      <c r="I147" s="73">
        <v>99.09</v>
      </c>
      <c r="J147" s="75">
        <v>131907.22073999999</v>
      </c>
      <c r="K147" s="25">
        <v>15</v>
      </c>
      <c r="L147" s="50">
        <v>0</v>
      </c>
      <c r="M147" s="50">
        <v>4.4499999999999998E-2</v>
      </c>
      <c r="N147" s="73">
        <v>225145.00471820051</v>
      </c>
      <c r="O147" s="23">
        <f>N147*C273</f>
        <v>299951278.72486132</v>
      </c>
      <c r="P147" s="24">
        <f t="shared" ref="P147:P167" si="103">(O147/$O$168)</f>
        <v>1.695909035773336E-4</v>
      </c>
      <c r="Q147" s="73">
        <v>100.5560539161235</v>
      </c>
      <c r="R147" s="75">
        <f>Q147*C273</f>
        <v>133966.62738939765</v>
      </c>
      <c r="S147" s="75">
        <v>100.5560539161235</v>
      </c>
      <c r="T147" s="75">
        <f>S147*C273</f>
        <v>133966.62738939765</v>
      </c>
      <c r="U147" s="25">
        <v>15</v>
      </c>
      <c r="V147" s="50">
        <v>0</v>
      </c>
      <c r="W147" s="50">
        <v>4.4499999999999998E-2</v>
      </c>
      <c r="X147" s="20">
        <f>((O147-E147)/E147)</f>
        <v>1.5590521063182847E-2</v>
      </c>
      <c r="Y147" s="20">
        <f t="shared" si="100"/>
        <v>1.5612539160816051E-2</v>
      </c>
      <c r="Z147" s="20">
        <f t="shared" si="100"/>
        <v>0</v>
      </c>
      <c r="AA147" s="20">
        <f t="shared" si="101"/>
        <v>0</v>
      </c>
      <c r="AB147" s="21">
        <f t="shared" si="101"/>
        <v>0</v>
      </c>
      <c r="AC147" s="81"/>
      <c r="AE147" s="82"/>
    </row>
    <row r="148" spans="1:31" ht="14.4" customHeight="1">
      <c r="A148" s="187">
        <v>131</v>
      </c>
      <c r="B148" s="194" t="s">
        <v>207</v>
      </c>
      <c r="C148" s="12" t="s">
        <v>74</v>
      </c>
      <c r="D148" s="71">
        <v>1047404.27</v>
      </c>
      <c r="E148" s="23">
        <v>1394289900.56422</v>
      </c>
      <c r="F148" s="24">
        <f t="shared" si="102"/>
        <v>7.967320374535062E-4</v>
      </c>
      <c r="G148" s="72">
        <v>122.89</v>
      </c>
      <c r="H148" s="33">
        <v>163589.44753999999</v>
      </c>
      <c r="I148" s="72">
        <v>122.89</v>
      </c>
      <c r="J148" s="33">
        <v>163589.44753999999</v>
      </c>
      <c r="K148" s="25">
        <v>30</v>
      </c>
      <c r="L148" s="26">
        <v>8.9999999999999998E-4</v>
      </c>
      <c r="M148" s="26">
        <v>7.1499999999999994E-2</v>
      </c>
      <c r="N148" s="73">
        <v>1051178.3</v>
      </c>
      <c r="O148" s="23">
        <f>1051178.3*C273</f>
        <v>1400440909.83706</v>
      </c>
      <c r="P148" s="24">
        <f t="shared" si="103"/>
        <v>7.918020563725803E-4</v>
      </c>
      <c r="Q148" s="73">
        <v>122.33</v>
      </c>
      <c r="R148" s="75">
        <f>Q148*C273</f>
        <v>162975.14560600001</v>
      </c>
      <c r="S148" s="75">
        <v>122.33</v>
      </c>
      <c r="T148" s="33">
        <f>S148*C273</f>
        <v>162975.14560600001</v>
      </c>
      <c r="U148" s="25">
        <v>30</v>
      </c>
      <c r="V148" s="50">
        <v>3.3E-3</v>
      </c>
      <c r="W148" s="50">
        <v>7.46E-2</v>
      </c>
      <c r="X148" s="20">
        <f>((O148-E148)/E148)</f>
        <v>4.411571273915795E-3</v>
      </c>
      <c r="Y148" s="20">
        <f t="shared" si="100"/>
        <v>-3.7551440098224091E-3</v>
      </c>
      <c r="Z148" s="20">
        <f t="shared" si="100"/>
        <v>0</v>
      </c>
      <c r="AA148" s="20">
        <f t="shared" si="101"/>
        <v>2.4000000000000002E-3</v>
      </c>
      <c r="AB148" s="21">
        <f t="shared" si="101"/>
        <v>3.1000000000000055E-3</v>
      </c>
    </row>
    <row r="149" spans="1:31">
      <c r="A149" s="187">
        <v>132</v>
      </c>
      <c r="B149" s="162" t="s">
        <v>208</v>
      </c>
      <c r="C149" s="12" t="s">
        <v>29</v>
      </c>
      <c r="D149" s="71">
        <v>21665171.319999993</v>
      </c>
      <c r="E149" s="33">
        <v>28840372748.785507</v>
      </c>
      <c r="F149" s="24">
        <f t="shared" si="102"/>
        <v>1.6480108571223277E-2</v>
      </c>
      <c r="G149" s="72">
        <v>135.77449999999999</v>
      </c>
      <c r="H149" s="23">
        <v>180741.11355699998</v>
      </c>
      <c r="I149" s="72">
        <v>135.77449999999999</v>
      </c>
      <c r="J149" s="23">
        <v>180741.11355699998</v>
      </c>
      <c r="K149" s="25">
        <v>717</v>
      </c>
      <c r="L149" s="26">
        <v>5.0000000000000001E-4</v>
      </c>
      <c r="M149" s="26">
        <v>3.8940373520840676E-2</v>
      </c>
      <c r="N149" s="73">
        <v>19993192.640000001</v>
      </c>
      <c r="O149" s="33">
        <f>N149*C273</f>
        <v>26636094838.819649</v>
      </c>
      <c r="P149" s="24">
        <f t="shared" si="103"/>
        <v>1.5059910431755618E-2</v>
      </c>
      <c r="Q149" s="73">
        <v>135.86080000000001</v>
      </c>
      <c r="R149" s="23">
        <f>Q149*C273</f>
        <v>181001.66485856002</v>
      </c>
      <c r="S149" s="28">
        <v>135.86080000000001</v>
      </c>
      <c r="T149" s="23">
        <f>S149*C273</f>
        <v>181001.66485856002</v>
      </c>
      <c r="U149" s="25">
        <v>717</v>
      </c>
      <c r="V149" s="50">
        <v>5.0000000000000001E-4</v>
      </c>
      <c r="W149" s="50">
        <v>3.9576721605455445E-2</v>
      </c>
      <c r="X149" s="20">
        <f t="shared" ref="X149:X168" si="104">((O149-E149)/E149)</f>
        <v>-7.6430285044033708E-2</v>
      </c>
      <c r="Y149" s="20">
        <f t="shared" ref="Y149:Y168" si="105">((T149-J149)/J149)</f>
        <v>1.4415718506562978E-3</v>
      </c>
      <c r="Z149" s="20">
        <f t="shared" ref="Z149:Z168" si="106">((U149-K149)/K149)</f>
        <v>0</v>
      </c>
      <c r="AA149" s="20">
        <f t="shared" ref="AA149:AA168" si="107">V149-L149</f>
        <v>0</v>
      </c>
      <c r="AB149" s="21">
        <f t="shared" ref="AB149:AB168" si="108">W149-M149</f>
        <v>6.3634808461476844E-4</v>
      </c>
    </row>
    <row r="150" spans="1:31">
      <c r="A150" s="187">
        <v>133</v>
      </c>
      <c r="B150" s="162" t="s">
        <v>209</v>
      </c>
      <c r="C150" s="12" t="s">
        <v>149</v>
      </c>
      <c r="D150" s="71">
        <v>465724.53</v>
      </c>
      <c r="E150" s="33">
        <v>619965974.19257998</v>
      </c>
      <c r="F150" s="24">
        <f t="shared" si="102"/>
        <v>3.5426402613288619E-4</v>
      </c>
      <c r="G150" s="72">
        <v>107.58247401</v>
      </c>
      <c r="H150" s="23">
        <v>143212.28324747586</v>
      </c>
      <c r="I150" s="72">
        <v>107.58247401</v>
      </c>
      <c r="J150" s="23">
        <v>143212.28324747586</v>
      </c>
      <c r="K150" s="25">
        <v>20</v>
      </c>
      <c r="L150" s="26">
        <v>1.09E-3</v>
      </c>
      <c r="M150" s="26">
        <v>4.8680000000000001E-2</v>
      </c>
      <c r="N150" s="73">
        <v>460621.84</v>
      </c>
      <c r="O150" s="33">
        <f>N150*C273</f>
        <v>613667223.43908799</v>
      </c>
      <c r="P150" s="24">
        <f t="shared" si="103"/>
        <v>3.4696427820296675E-4</v>
      </c>
      <c r="Q150" s="73">
        <v>107.77300889</v>
      </c>
      <c r="R150" s="23">
        <f>Q150*C273</f>
        <v>143581.47483237539</v>
      </c>
      <c r="S150" s="23">
        <v>107.77300889</v>
      </c>
      <c r="T150" s="23">
        <f>S150*C273</f>
        <v>143581.47483237539</v>
      </c>
      <c r="U150" s="25">
        <v>19</v>
      </c>
      <c r="V150" s="26">
        <v>1.3799999999999999E-3</v>
      </c>
      <c r="W150" s="26">
        <v>5.0529999999999999E-2</v>
      </c>
      <c r="X150" s="20">
        <v>0</v>
      </c>
      <c r="Y150" s="20">
        <f t="shared" ref="Y150" si="109">((T150-J150)/J150)</f>
        <v>2.5779323988679849E-3</v>
      </c>
      <c r="Z150" s="20">
        <f t="shared" ref="Z150" si="110">((U150-K150)/K150)</f>
        <v>-0.05</v>
      </c>
      <c r="AA150" s="20">
        <f t="shared" ref="AA150" si="111">V150-L150</f>
        <v>2.8999999999999989E-4</v>
      </c>
      <c r="AB150" s="21">
        <f t="shared" ref="AB150" si="112">W150-M150</f>
        <v>1.8499999999999975E-3</v>
      </c>
    </row>
    <row r="151" spans="1:31">
      <c r="A151" s="187">
        <v>134</v>
      </c>
      <c r="B151" s="194" t="s">
        <v>210</v>
      </c>
      <c r="C151" s="12" t="s">
        <v>83</v>
      </c>
      <c r="D151" s="71">
        <v>15346079.09</v>
      </c>
      <c r="E151" s="23">
        <v>20440977347.880001</v>
      </c>
      <c r="F151" s="24">
        <f t="shared" si="102"/>
        <v>1.1680484469784253E-2</v>
      </c>
      <c r="G151" s="72">
        <v>118.85</v>
      </c>
      <c r="H151" s="23">
        <v>158308.19999999998</v>
      </c>
      <c r="I151" s="72">
        <v>118.85</v>
      </c>
      <c r="J151" s="23">
        <v>158308.19999999998</v>
      </c>
      <c r="K151" s="25">
        <v>491</v>
      </c>
      <c r="L151" s="26">
        <v>1.1999999999999999E-3</v>
      </c>
      <c r="M151" s="26">
        <v>6.4899999999999999E-2</v>
      </c>
      <c r="N151" s="73">
        <v>15432832.029999999</v>
      </c>
      <c r="O151" s="23">
        <f>N151*1332</f>
        <v>20556532263.959999</v>
      </c>
      <c r="P151" s="24">
        <f t="shared" si="103"/>
        <v>1.1622557156222036E-2</v>
      </c>
      <c r="Q151" s="73">
        <v>118.99</v>
      </c>
      <c r="R151" s="23">
        <f>Q151*1332</f>
        <v>158494.68</v>
      </c>
      <c r="S151" s="73">
        <v>118.99</v>
      </c>
      <c r="T151" s="23">
        <f>S151*1332</f>
        <v>158494.68</v>
      </c>
      <c r="U151" s="25">
        <v>491</v>
      </c>
      <c r="V151" s="50">
        <v>1.1999999999999999E-3</v>
      </c>
      <c r="W151" s="50">
        <v>6.4899999999999999E-2</v>
      </c>
      <c r="X151" s="20">
        <f t="shared" si="104"/>
        <v>5.6531013225736282E-3</v>
      </c>
      <c r="Y151" s="20">
        <f t="shared" si="105"/>
        <v>1.177955405973983E-3</v>
      </c>
      <c r="Z151" s="20">
        <f t="shared" si="106"/>
        <v>0</v>
      </c>
      <c r="AA151" s="20">
        <f t="shared" si="107"/>
        <v>0</v>
      </c>
      <c r="AB151" s="21">
        <f t="shared" si="108"/>
        <v>0</v>
      </c>
    </row>
    <row r="152" spans="1:31">
      <c r="A152" s="187">
        <v>135</v>
      </c>
      <c r="B152" s="194" t="s">
        <v>211</v>
      </c>
      <c r="C152" s="12" t="s">
        <v>33</v>
      </c>
      <c r="D152" s="71">
        <v>269680.77</v>
      </c>
      <c r="E152" s="33">
        <v>358995265.49322003</v>
      </c>
      <c r="F152" s="24">
        <f t="shared" si="102"/>
        <v>2.0513885182474044E-4</v>
      </c>
      <c r="G152" s="72">
        <v>1.0048999999999999</v>
      </c>
      <c r="H152" s="32">
        <v>1337.7088113999998</v>
      </c>
      <c r="I152" s="72">
        <v>1.0048999999999999</v>
      </c>
      <c r="J152" s="32">
        <v>1337.7088113999998</v>
      </c>
      <c r="K152" s="25">
        <v>14</v>
      </c>
      <c r="L152" s="26">
        <v>-1.4904610492846304E-3</v>
      </c>
      <c r="M152" s="26">
        <v>2.2650169626820871E-2</v>
      </c>
      <c r="N152" s="73">
        <v>248723.13</v>
      </c>
      <c r="O152" s="33">
        <f>N152*C273</f>
        <v>331363429.472166</v>
      </c>
      <c r="P152" s="24">
        <f t="shared" si="103"/>
        <v>1.8735117134878508E-4</v>
      </c>
      <c r="Q152" s="73">
        <v>1.0170999999999999</v>
      </c>
      <c r="R152" s="32">
        <f>Q152*C273</f>
        <v>1355.0398152199998</v>
      </c>
      <c r="S152" s="73">
        <v>1.0170999999999999</v>
      </c>
      <c r="T152" s="32">
        <f>S152*C273</f>
        <v>1355.0398152199998</v>
      </c>
      <c r="U152" s="25">
        <v>15</v>
      </c>
      <c r="V152" s="50">
        <v>1.2140511493681005E-2</v>
      </c>
      <c r="W152" s="50">
        <v>3.4823388545200507E-2</v>
      </c>
      <c r="X152" s="27">
        <f t="shared" si="104"/>
        <v>-7.6969917648052888E-2</v>
      </c>
      <c r="Y152" s="27">
        <f t="shared" si="105"/>
        <v>1.2955737207009908E-2</v>
      </c>
      <c r="Z152" s="27">
        <f t="shared" si="106"/>
        <v>7.1428571428571425E-2</v>
      </c>
      <c r="AA152" s="20">
        <f t="shared" si="107"/>
        <v>1.3630972542965636E-2</v>
      </c>
      <c r="AB152" s="21">
        <f t="shared" si="108"/>
        <v>1.2173218918379636E-2</v>
      </c>
    </row>
    <row r="153" spans="1:31">
      <c r="A153" s="187">
        <v>136</v>
      </c>
      <c r="B153" s="194" t="s">
        <v>212</v>
      </c>
      <c r="C153" s="12" t="s">
        <v>81</v>
      </c>
      <c r="D153" s="71">
        <v>13174172.490860775</v>
      </c>
      <c r="E153" s="23">
        <v>17537273981.418991</v>
      </c>
      <c r="F153" s="24">
        <f t="shared" si="102"/>
        <v>1.0021235917252312E-2</v>
      </c>
      <c r="G153" s="72">
        <v>1.410578121963934</v>
      </c>
      <c r="H153" s="23">
        <v>1877.7418478646812</v>
      </c>
      <c r="I153" s="72">
        <v>1.410578121963934</v>
      </c>
      <c r="J153" s="23">
        <v>1877.7418478646812</v>
      </c>
      <c r="K153" s="25">
        <v>415</v>
      </c>
      <c r="L153" s="26">
        <v>0.17653283616922871</v>
      </c>
      <c r="M153" s="26">
        <v>6.7439651381277527E-2</v>
      </c>
      <c r="N153" s="72">
        <f>O153/C273</f>
        <v>13477531.912435031</v>
      </c>
      <c r="O153" s="23">
        <v>17955552406.103252</v>
      </c>
      <c r="P153" s="24">
        <f t="shared" si="103"/>
        <v>1.015197658008459E-2</v>
      </c>
      <c r="Q153" s="72">
        <f>R153/C273</f>
        <v>1.4143545395995762</v>
      </c>
      <c r="R153" s="23">
        <v>1884.2854330887601</v>
      </c>
      <c r="S153" s="23">
        <f>T153/C273</f>
        <v>1.4143545395995762</v>
      </c>
      <c r="T153" s="23">
        <v>1884.2854330887601</v>
      </c>
      <c r="U153" s="25">
        <v>416</v>
      </c>
      <c r="V153" s="26">
        <v>0.181708273652879</v>
      </c>
      <c r="W153" s="26">
        <v>6.9796787056588178E-2</v>
      </c>
      <c r="X153" s="20">
        <f t="shared" si="104"/>
        <v>2.3850823402054029E-2</v>
      </c>
      <c r="Y153" s="20">
        <f t="shared" si="105"/>
        <v>3.4848162070415154E-3</v>
      </c>
      <c r="Z153" s="27">
        <f t="shared" si="106"/>
        <v>2.4096385542168677E-3</v>
      </c>
      <c r="AA153" s="20">
        <f t="shared" si="107"/>
        <v>5.1754374836502914E-3</v>
      </c>
      <c r="AB153" s="21">
        <f t="shared" si="108"/>
        <v>2.3571356753106509E-3</v>
      </c>
    </row>
    <row r="154" spans="1:31">
      <c r="A154" s="187">
        <v>137</v>
      </c>
      <c r="B154" s="194" t="s">
        <v>342</v>
      </c>
      <c r="C154" s="12" t="s">
        <v>81</v>
      </c>
      <c r="D154" s="71">
        <v>101982.24709452484</v>
      </c>
      <c r="E154" s="23">
        <v>135757339.58077213</v>
      </c>
      <c r="F154" s="24">
        <f t="shared" si="102"/>
        <v>7.757513105394126E-5</v>
      </c>
      <c r="G154" s="73">
        <v>100.96808327883906</v>
      </c>
      <c r="H154" s="23">
        <v>134407.29890762464</v>
      </c>
      <c r="I154" s="73">
        <v>100.96808327883906</v>
      </c>
      <c r="J154" s="23">
        <v>134407.29890762464</v>
      </c>
      <c r="K154" s="25">
        <v>1</v>
      </c>
      <c r="L154" s="50">
        <v>5.6225488612339079E-2</v>
      </c>
      <c r="M154" s="50">
        <v>5.6659261660455672E-2</v>
      </c>
      <c r="N154" s="73">
        <f>O154/C273</f>
        <v>102058.90466726187</v>
      </c>
      <c r="O154" s="23">
        <v>135968812.6259779</v>
      </c>
      <c r="P154" s="24">
        <f t="shared" si="103"/>
        <v>7.6876064304857785E-5</v>
      </c>
      <c r="Q154" s="73">
        <f>R154/C273</f>
        <v>101.0439785293221</v>
      </c>
      <c r="R154" s="23">
        <v>134616.66895631331</v>
      </c>
      <c r="S154" s="23">
        <f>T154/C273</f>
        <v>101.0439785293221</v>
      </c>
      <c r="T154" s="23">
        <v>134616.66895631331</v>
      </c>
      <c r="U154" s="25">
        <v>1</v>
      </c>
      <c r="V154" s="50">
        <v>8.122440245056417E-2</v>
      </c>
      <c r="W154" s="50">
        <v>5.6656075159296049E-2</v>
      </c>
      <c r="X154" s="20">
        <f t="shared" si="104"/>
        <v>1.5577282661756264E-3</v>
      </c>
      <c r="Y154" s="20">
        <f t="shared" si="105"/>
        <v>1.5577282661752032E-3</v>
      </c>
      <c r="Z154" s="27">
        <f t="shared" si="106"/>
        <v>0</v>
      </c>
      <c r="AA154" s="20">
        <f t="shared" si="107"/>
        <v>2.4998913838225091E-2</v>
      </c>
      <c r="AB154" s="21">
        <f t="shared" si="108"/>
        <v>-3.1865011596229897E-6</v>
      </c>
    </row>
    <row r="155" spans="1:31">
      <c r="A155" s="187">
        <v>138</v>
      </c>
      <c r="B155" s="194" t="s">
        <v>213</v>
      </c>
      <c r="C155" s="12" t="s">
        <v>103</v>
      </c>
      <c r="D155" s="71">
        <v>194358.58</v>
      </c>
      <c r="E155" s="23">
        <v>258727420.67587996</v>
      </c>
      <c r="F155" s="24">
        <f t="shared" si="102"/>
        <v>1.4784330356030557E-4</v>
      </c>
      <c r="G155" s="72">
        <v>1.08</v>
      </c>
      <c r="H155" s="23">
        <v>1437.6808800000001</v>
      </c>
      <c r="I155" s="72">
        <v>1.08</v>
      </c>
      <c r="J155" s="23">
        <v>1437.6808800000001</v>
      </c>
      <c r="K155" s="25">
        <v>10</v>
      </c>
      <c r="L155" s="26">
        <v>6.8000000000000005E-2</v>
      </c>
      <c r="M155" s="26">
        <v>6.8000000000000005E-2</v>
      </c>
      <c r="N155" s="72">
        <v>194587.98</v>
      </c>
      <c r="O155" s="23">
        <f>N155*C273</f>
        <v>259241431.97643602</v>
      </c>
      <c r="P155" s="24">
        <f t="shared" si="103"/>
        <v>1.4657376651457373E-4</v>
      </c>
      <c r="Q155" s="72">
        <v>1.0900000000000001</v>
      </c>
      <c r="R155" s="23">
        <f>1.08*C273</f>
        <v>1438.8388560000001</v>
      </c>
      <c r="S155" s="72">
        <v>1.0900000000000001</v>
      </c>
      <c r="T155" s="23">
        <f>1.08*C273</f>
        <v>1438.8388560000001</v>
      </c>
      <c r="U155" s="25">
        <v>10</v>
      </c>
      <c r="V155" s="26">
        <v>6.8000000000000005E-2</v>
      </c>
      <c r="W155" s="26">
        <v>6.8000000000000005E-2</v>
      </c>
      <c r="X155" s="20">
        <f t="shared" si="104"/>
        <v>1.9866904683442498E-3</v>
      </c>
      <c r="Y155" s="20">
        <f t="shared" si="105"/>
        <v>8.0544717267156134E-4</v>
      </c>
      <c r="Z155" s="27">
        <f t="shared" si="106"/>
        <v>0</v>
      </c>
      <c r="AA155" s="20">
        <f t="shared" si="107"/>
        <v>0</v>
      </c>
      <c r="AB155" s="21">
        <f t="shared" si="108"/>
        <v>0</v>
      </c>
    </row>
    <row r="156" spans="1:31" ht="15.6">
      <c r="A156" s="187">
        <v>139</v>
      </c>
      <c r="B156" s="194" t="s">
        <v>214</v>
      </c>
      <c r="C156" s="12" t="s">
        <v>45</v>
      </c>
      <c r="D156" s="71">
        <v>119339523.02</v>
      </c>
      <c r="E156" s="23">
        <v>158661895855.09</v>
      </c>
      <c r="F156" s="24">
        <f t="shared" si="102"/>
        <v>9.0663365989890471E-2</v>
      </c>
      <c r="G156" s="72">
        <v>100</v>
      </c>
      <c r="H156" s="23">
        <v>132950</v>
      </c>
      <c r="I156" s="72">
        <v>100</v>
      </c>
      <c r="J156" s="23">
        <v>132950</v>
      </c>
      <c r="K156" s="25">
        <v>4807</v>
      </c>
      <c r="L156" s="26">
        <v>5.7079999999999999E-2</v>
      </c>
      <c r="M156" s="26">
        <v>5.2709205283687999E-2</v>
      </c>
      <c r="N156" s="72">
        <f>O156/1329.5</f>
        <v>120121538.44999999</v>
      </c>
      <c r="O156" s="23">
        <v>159701585369.27499</v>
      </c>
      <c r="P156" s="24">
        <f t="shared" si="103"/>
        <v>9.0294451421064029E-2</v>
      </c>
      <c r="Q156" s="72">
        <v>100</v>
      </c>
      <c r="R156" s="23">
        <f>Q156*1329.5</f>
        <v>132950</v>
      </c>
      <c r="S156" s="23">
        <v>100</v>
      </c>
      <c r="T156" s="23">
        <f>S156*1329.5</f>
        <v>132950</v>
      </c>
      <c r="U156" s="25">
        <v>5727</v>
      </c>
      <c r="V156" s="26">
        <v>5.6376000000000002E-2</v>
      </c>
      <c r="W156" s="26">
        <v>5.2798029896193803E-2</v>
      </c>
      <c r="X156" s="20">
        <f t="shared" si="104"/>
        <v>6.5528620377420226E-3</v>
      </c>
      <c r="Y156" s="20">
        <f t="shared" si="105"/>
        <v>0</v>
      </c>
      <c r="Z156" s="20">
        <f t="shared" si="106"/>
        <v>0.19138755980861244</v>
      </c>
      <c r="AA156" s="20">
        <f t="shared" si="107"/>
        <v>-7.039999999999963E-4</v>
      </c>
      <c r="AB156" s="21">
        <f t="shared" si="108"/>
        <v>8.8824612505804257E-5</v>
      </c>
      <c r="AD156" s="83"/>
    </row>
    <row r="157" spans="1:31" ht="15.6">
      <c r="A157" s="187">
        <v>140</v>
      </c>
      <c r="B157" s="194" t="s">
        <v>215</v>
      </c>
      <c r="C157" s="12" t="s">
        <v>164</v>
      </c>
      <c r="D157" s="71">
        <v>1152513.32</v>
      </c>
      <c r="E157" s="23">
        <v>1534209596.3975201</v>
      </c>
      <c r="F157" s="24">
        <f t="shared" si="102"/>
        <v>8.7668564272313382E-4</v>
      </c>
      <c r="G157" s="72">
        <v>1.1599999999999999</v>
      </c>
      <c r="H157" s="23">
        <v>1544.1757599999999</v>
      </c>
      <c r="I157" s="72">
        <v>1.1599999999999999</v>
      </c>
      <c r="J157" s="23">
        <v>1544.1757599999999</v>
      </c>
      <c r="K157" s="25">
        <v>68</v>
      </c>
      <c r="L157" s="26">
        <v>1.9E-3</v>
      </c>
      <c r="M157" s="26">
        <v>8.1199999999999994E-2</v>
      </c>
      <c r="N157" s="73">
        <v>1210212.8500000001</v>
      </c>
      <c r="O157" s="23">
        <f>N157*C273</f>
        <v>1612315993.1578701</v>
      </c>
      <c r="P157" s="24">
        <f t="shared" si="103"/>
        <v>9.115951340305646E-4</v>
      </c>
      <c r="Q157" s="73">
        <v>1.1599999999999999</v>
      </c>
      <c r="R157" s="23">
        <f>Q157*C273</f>
        <v>1545.4195119999999</v>
      </c>
      <c r="S157" s="23">
        <v>1.1599999999999999</v>
      </c>
      <c r="T157" s="23">
        <f>S157*C273</f>
        <v>1545.4195119999999</v>
      </c>
      <c r="U157" s="25">
        <v>76</v>
      </c>
      <c r="V157" s="50">
        <v>1.9E-3</v>
      </c>
      <c r="W157" s="50">
        <v>8.1199999999999994E-2</v>
      </c>
      <c r="X157" s="20">
        <f t="shared" si="104"/>
        <v>5.090986064990842E-2</v>
      </c>
      <c r="Y157" s="20">
        <f t="shared" si="105"/>
        <v>8.054471726716433E-4</v>
      </c>
      <c r="Z157" s="20">
        <f t="shared" si="106"/>
        <v>0.11764705882352941</v>
      </c>
      <c r="AA157" s="20">
        <f t="shared" si="107"/>
        <v>0</v>
      </c>
      <c r="AB157" s="21">
        <f t="shared" si="108"/>
        <v>0</v>
      </c>
      <c r="AD157" s="83"/>
    </row>
    <row r="158" spans="1:31" ht="15.6">
      <c r="A158" s="187">
        <v>141</v>
      </c>
      <c r="B158" s="194" t="s">
        <v>216</v>
      </c>
      <c r="C158" s="12" t="s">
        <v>49</v>
      </c>
      <c r="D158" s="71">
        <v>6104446.1699999999</v>
      </c>
      <c r="E158" s="33">
        <v>8126153279.2576199</v>
      </c>
      <c r="F158" s="24">
        <f t="shared" si="102"/>
        <v>4.6434867355938433E-3</v>
      </c>
      <c r="G158" s="72">
        <v>10.8</v>
      </c>
      <c r="H158" s="23">
        <v>14376.808800000001</v>
      </c>
      <c r="I158" s="72">
        <v>10.74</v>
      </c>
      <c r="J158" s="23">
        <v>14296.93764</v>
      </c>
      <c r="K158" s="25">
        <v>159</v>
      </c>
      <c r="L158" s="26">
        <v>6.0400000000000002E-2</v>
      </c>
      <c r="M158" s="26">
        <v>7.8399999999999997E-2</v>
      </c>
      <c r="N158" s="72">
        <v>6093495.6200000001</v>
      </c>
      <c r="O158" s="33">
        <f>N158*C273</f>
        <v>8118109506.4090843</v>
      </c>
      <c r="P158" s="24">
        <f t="shared" si="103"/>
        <v>4.589937180412982E-3</v>
      </c>
      <c r="Q158" s="72">
        <v>11.892200000000001</v>
      </c>
      <c r="R158" s="23">
        <f>Q158*C273</f>
        <v>15843.480966040001</v>
      </c>
      <c r="S158" s="23">
        <v>11.915800000000001</v>
      </c>
      <c r="T158" s="23">
        <f>S158*C273</f>
        <v>15874.92225956</v>
      </c>
      <c r="U158" s="25">
        <v>161</v>
      </c>
      <c r="V158" s="26">
        <v>6.1200000000000004E-2</v>
      </c>
      <c r="W158" s="26">
        <v>7.9199999999999993E-2</v>
      </c>
      <c r="X158" s="20">
        <f t="shared" si="104"/>
        <v>-9.8986230902973951E-4</v>
      </c>
      <c r="Y158" s="20">
        <f t="shared" si="105"/>
        <v>0.11037221111919183</v>
      </c>
      <c r="Z158" s="20">
        <f t="shared" si="106"/>
        <v>1.2578616352201259E-2</v>
      </c>
      <c r="AA158" s="20">
        <f t="shared" si="107"/>
        <v>8.000000000000021E-4</v>
      </c>
      <c r="AB158" s="21">
        <f t="shared" si="108"/>
        <v>7.9999999999999516E-4</v>
      </c>
      <c r="AD158" s="83"/>
    </row>
    <row r="159" spans="1:31" ht="15.6">
      <c r="A159" s="187">
        <v>142</v>
      </c>
      <c r="B159" s="162" t="s">
        <v>217</v>
      </c>
      <c r="C159" s="63" t="s">
        <v>53</v>
      </c>
      <c r="D159" s="71">
        <v>28067879.792977981</v>
      </c>
      <c r="E159" s="23">
        <v>37363568630.095184</v>
      </c>
      <c r="F159" s="24">
        <f t="shared" si="102"/>
        <v>2.1350475356052771E-2</v>
      </c>
      <c r="G159" s="72">
        <v>1.0693999999999999</v>
      </c>
      <c r="H159" s="23">
        <v>1423.5703083999997</v>
      </c>
      <c r="I159" s="72">
        <v>1.0762</v>
      </c>
      <c r="J159" s="23">
        <v>1432.6223732000001</v>
      </c>
      <c r="K159" s="25">
        <v>808</v>
      </c>
      <c r="L159" s="26">
        <v>-9.4999999999999998E-3</v>
      </c>
      <c r="M159" s="26">
        <v>7.5899999999999995E-2</v>
      </c>
      <c r="N159" s="72">
        <f>O159/C273</f>
        <v>28103468.166168839</v>
      </c>
      <c r="O159" s="23">
        <v>37441075912.817398</v>
      </c>
      <c r="P159" s="24">
        <f t="shared" si="103"/>
        <v>2.1168990917310445E-2</v>
      </c>
      <c r="Q159" s="72">
        <v>1.0752999999999999</v>
      </c>
      <c r="R159" s="23">
        <f>Q159*C273</f>
        <v>1432.57724246</v>
      </c>
      <c r="S159" s="23">
        <v>1.0762</v>
      </c>
      <c r="T159" s="23">
        <f>S159*C273</f>
        <v>1433.77627484</v>
      </c>
      <c r="U159" s="25">
        <v>806</v>
      </c>
      <c r="V159" s="26">
        <v>5.8999999999999999E-3</v>
      </c>
      <c r="W159" s="166">
        <v>0.1258</v>
      </c>
      <c r="X159" s="20">
        <f t="shared" si="104"/>
        <v>2.0744079209763719E-3</v>
      </c>
      <c r="Y159" s="20">
        <f t="shared" si="105"/>
        <v>8.0544717267155841E-4</v>
      </c>
      <c r="Z159" s="20">
        <f t="shared" si="106"/>
        <v>-2.4752475247524753E-3</v>
      </c>
      <c r="AA159" s="20">
        <f t="shared" si="107"/>
        <v>1.54E-2</v>
      </c>
      <c r="AB159" s="21">
        <f t="shared" si="108"/>
        <v>4.99E-2</v>
      </c>
      <c r="AD159" s="83"/>
    </row>
    <row r="160" spans="1:31">
      <c r="A160" s="187">
        <v>143</v>
      </c>
      <c r="B160" s="194" t="s">
        <v>218</v>
      </c>
      <c r="C160" s="12" t="s">
        <v>116</v>
      </c>
      <c r="D160" s="71">
        <v>325622.82</v>
      </c>
      <c r="E160" s="33">
        <v>432427104.96000004</v>
      </c>
      <c r="F160" s="24">
        <f t="shared" si="102"/>
        <v>2.4709963705932568E-4</v>
      </c>
      <c r="G160" s="72">
        <v>1.34</v>
      </c>
      <c r="H160" s="23">
        <v>1779.5200000000002</v>
      </c>
      <c r="I160" s="72">
        <v>1.34</v>
      </c>
      <c r="J160" s="23">
        <v>1779.5200000000002</v>
      </c>
      <c r="K160" s="25">
        <v>2</v>
      </c>
      <c r="L160" s="26">
        <v>4.02E-2</v>
      </c>
      <c r="M160" s="26">
        <v>1.8200000000000001E-2</v>
      </c>
      <c r="N160" s="73">
        <v>323161.93</v>
      </c>
      <c r="O160" s="33">
        <f>N160*1333.55</f>
        <v>430952591.75149995</v>
      </c>
      <c r="P160" s="24">
        <f t="shared" si="103"/>
        <v>2.4365836926859872E-4</v>
      </c>
      <c r="Q160" s="73">
        <v>1.34</v>
      </c>
      <c r="R160" s="23">
        <f>Q160*1333.55</f>
        <v>1786.9570000000001</v>
      </c>
      <c r="S160" s="23">
        <v>1.34</v>
      </c>
      <c r="T160" s="23">
        <f>S160*1333.55</f>
        <v>1786.9570000000001</v>
      </c>
      <c r="U160" s="25">
        <v>2</v>
      </c>
      <c r="V160" s="50">
        <v>1E-3</v>
      </c>
      <c r="W160" s="50">
        <v>1.3100000000000001E-2</v>
      </c>
      <c r="X160" s="20">
        <f t="shared" si="104"/>
        <v>-3.4098538033051403E-3</v>
      </c>
      <c r="Y160" s="20">
        <f t="shared" si="105"/>
        <v>4.179216867469822E-3</v>
      </c>
      <c r="Z160" s="20">
        <f t="shared" si="106"/>
        <v>0</v>
      </c>
      <c r="AA160" s="20">
        <f t="shared" ref="AA160" si="113">V160-L160</f>
        <v>-3.9199999999999999E-2</v>
      </c>
      <c r="AB160" s="21">
        <f t="shared" ref="AB160" si="114">W160-M160</f>
        <v>-5.1000000000000004E-3</v>
      </c>
    </row>
    <row r="161" spans="1:28">
      <c r="A161" s="187">
        <v>144</v>
      </c>
      <c r="B161" s="194" t="s">
        <v>219</v>
      </c>
      <c r="C161" s="12" t="s">
        <v>121</v>
      </c>
      <c r="D161" s="71">
        <v>533928.27</v>
      </c>
      <c r="E161" s="33">
        <v>710757838.02821994</v>
      </c>
      <c r="F161" s="24">
        <f t="shared" si="102"/>
        <v>4.061447624336358E-4</v>
      </c>
      <c r="G161" s="72">
        <v>1.0706</v>
      </c>
      <c r="H161" s="23">
        <v>1425.1677316</v>
      </c>
      <c r="I161" s="72">
        <v>1.0706</v>
      </c>
      <c r="J161" s="23">
        <v>1425.1677316</v>
      </c>
      <c r="K161" s="25">
        <v>20</v>
      </c>
      <c r="L161" s="26">
        <v>2.3999999999999998E-3</v>
      </c>
      <c r="M161" s="26">
        <v>2.7000000000000001E-3</v>
      </c>
      <c r="N161" s="73">
        <v>538922.1</v>
      </c>
      <c r="O161" s="33">
        <f>N161*C273</f>
        <v>717983386.88621998</v>
      </c>
      <c r="P161" s="24">
        <f t="shared" si="103"/>
        <v>4.0594409816548663E-4</v>
      </c>
      <c r="Q161" s="73">
        <v>1.0806</v>
      </c>
      <c r="R161" s="23">
        <f>Q161*C273</f>
        <v>1439.6382109199999</v>
      </c>
      <c r="S161" s="23">
        <v>1.0806</v>
      </c>
      <c r="T161" s="23">
        <f>S161*C273</f>
        <v>1439.6382109199999</v>
      </c>
      <c r="U161" s="25">
        <v>20</v>
      </c>
      <c r="V161" s="26">
        <v>1.18E-2</v>
      </c>
      <c r="W161" s="26">
        <v>1.4500000000000001E-2</v>
      </c>
      <c r="X161" s="20">
        <f t="shared" ref="X161" si="115">((O161-E161)/E161)</f>
        <v>1.0165978440765583E-2</v>
      </c>
      <c r="Y161" s="20">
        <f t="shared" ref="Y161" si="116">((T161-J161)/J161)</f>
        <v>1.0153527194833568E-2</v>
      </c>
      <c r="Z161" s="20">
        <f t="shared" si="106"/>
        <v>0</v>
      </c>
      <c r="AA161" s="20">
        <f t="shared" si="107"/>
        <v>9.4000000000000004E-3</v>
      </c>
      <c r="AB161" s="21">
        <f t="shared" si="108"/>
        <v>1.1800000000000001E-2</v>
      </c>
    </row>
    <row r="162" spans="1:28">
      <c r="A162" s="187">
        <v>145</v>
      </c>
      <c r="B162" s="194" t="s">
        <v>340</v>
      </c>
      <c r="C162" s="12" t="s">
        <v>55</v>
      </c>
      <c r="D162" s="71">
        <v>596653870.98000002</v>
      </c>
      <c r="E162" s="33">
        <v>795279944629.24207</v>
      </c>
      <c r="F162" s="24">
        <f t="shared" si="102"/>
        <v>0.45444280301676282</v>
      </c>
      <c r="G162" s="72">
        <v>1.7222</v>
      </c>
      <c r="H162" s="23">
        <v>2295.5203799999999</v>
      </c>
      <c r="I162" s="72">
        <v>1.7222</v>
      </c>
      <c r="J162" s="186">
        <v>2295.5203799999999</v>
      </c>
      <c r="K162" s="25">
        <v>14131</v>
      </c>
      <c r="L162" s="26">
        <v>8.0000000000000004E-4</v>
      </c>
      <c r="M162" s="26">
        <v>3.8399999999999997E-2</v>
      </c>
      <c r="N162" s="73">
        <v>588375742.17999995</v>
      </c>
      <c r="O162" s="75">
        <f>1333.54*N162</f>
        <v>784622587226.71716</v>
      </c>
      <c r="P162" s="24">
        <f t="shared" si="103"/>
        <v>0.44362155780979906</v>
      </c>
      <c r="Q162" s="179">
        <v>1.7236</v>
      </c>
      <c r="R162" s="23">
        <f>Q162*1333.54</f>
        <v>2298.489544</v>
      </c>
      <c r="S162" s="179">
        <v>1.7236</v>
      </c>
      <c r="T162" s="23">
        <f>S162*1333.54</f>
        <v>2298.489544</v>
      </c>
      <c r="U162" s="25">
        <v>14157</v>
      </c>
      <c r="V162" s="50">
        <v>8.1291371501571695E-4</v>
      </c>
      <c r="W162" s="50">
        <v>3.8506381014272902E-2</v>
      </c>
      <c r="X162" s="20">
        <f t="shared" si="104"/>
        <v>-1.3400762177516424E-2</v>
      </c>
      <c r="Y162" s="20">
        <f t="shared" si="105"/>
        <v>1.2934600911711756E-3</v>
      </c>
      <c r="Z162" s="20">
        <f t="shared" si="106"/>
        <v>1.8399264029438822E-3</v>
      </c>
      <c r="AA162" s="20">
        <f t="shared" si="107"/>
        <v>1.2913715015716912E-5</v>
      </c>
      <c r="AB162" s="21">
        <f t="shared" si="108"/>
        <v>1.0638101427290492E-4</v>
      </c>
    </row>
    <row r="163" spans="1:28">
      <c r="A163" s="187">
        <v>146</v>
      </c>
      <c r="B163" s="194" t="s">
        <v>220</v>
      </c>
      <c r="C163" s="34" t="s">
        <v>130</v>
      </c>
      <c r="D163" s="71">
        <v>673172.67</v>
      </c>
      <c r="E163" s="33">
        <v>896118033.88662004</v>
      </c>
      <c r="F163" s="24">
        <f t="shared" si="102"/>
        <v>5.1206420318213595E-4</v>
      </c>
      <c r="G163" s="72">
        <v>121.37649999999999</v>
      </c>
      <c r="H163" s="23">
        <v>161574.69752899997</v>
      </c>
      <c r="I163" s="72">
        <v>121.37649999999999</v>
      </c>
      <c r="J163" s="23">
        <v>161574.69752899997</v>
      </c>
      <c r="K163" s="25">
        <v>35</v>
      </c>
      <c r="L163" s="26">
        <v>1.2999999999999999E-3</v>
      </c>
      <c r="M163" s="26">
        <v>7.0199999999999999E-2</v>
      </c>
      <c r="N163" s="73">
        <v>674032.56</v>
      </c>
      <c r="O163" s="33">
        <f>N163*C273</f>
        <v>897985405.12699211</v>
      </c>
      <c r="P163" s="24">
        <f t="shared" si="103"/>
        <v>5.0771630946916868E-4</v>
      </c>
      <c r="Q163" s="73">
        <v>121.53</v>
      </c>
      <c r="R163" s="23">
        <f>Q163*C273</f>
        <v>161909.33904600001</v>
      </c>
      <c r="S163" s="23">
        <v>121.53</v>
      </c>
      <c r="T163" s="23">
        <f>S163*C273</f>
        <v>161909.33904600001</v>
      </c>
      <c r="U163" s="25">
        <v>35</v>
      </c>
      <c r="V163" s="26">
        <v>1.2999999999999999E-3</v>
      </c>
      <c r="W163" s="26">
        <v>7.1400000000000005E-2</v>
      </c>
      <c r="X163" s="20">
        <f t="shared" ref="X163" si="117">((O163-E163)/E163)</f>
        <v>2.0838451741373256E-3</v>
      </c>
      <c r="Y163" s="20">
        <f t="shared" ref="Y163" si="118">((T163-J163)/J163)</f>
        <v>2.0711257524710976E-3</v>
      </c>
      <c r="Z163" s="20">
        <f t="shared" ref="Z163" si="119">((U163-K163)/K163)</f>
        <v>0</v>
      </c>
      <c r="AA163" s="20">
        <f t="shared" ref="AA163" si="120">V163-L163</f>
        <v>0</v>
      </c>
      <c r="AB163" s="21">
        <f t="shared" ref="AB163" si="121">W163-M163</f>
        <v>1.2000000000000066E-3</v>
      </c>
    </row>
    <row r="164" spans="1:28" ht="16.5" customHeight="1">
      <c r="A164" s="187">
        <v>147</v>
      </c>
      <c r="B164" s="194" t="s">
        <v>221</v>
      </c>
      <c r="C164" s="12" t="s">
        <v>58</v>
      </c>
      <c r="D164" s="71">
        <v>126095775.84999999</v>
      </c>
      <c r="E164" s="33">
        <v>168073059630.465</v>
      </c>
      <c r="F164" s="24">
        <f t="shared" si="102"/>
        <v>9.6041139784657906E-2</v>
      </c>
      <c r="G164" s="72">
        <v>1.2342</v>
      </c>
      <c r="H164" s="23">
        <v>1645.0651800000001</v>
      </c>
      <c r="I164" s="72">
        <v>1.2342</v>
      </c>
      <c r="J164" s="23">
        <v>1645.0651800000001</v>
      </c>
      <c r="K164" s="25">
        <v>1305</v>
      </c>
      <c r="L164" s="26">
        <v>8.9999999999999998E-4</v>
      </c>
      <c r="M164" s="26">
        <v>0.10489999999999999</v>
      </c>
      <c r="N164" s="73">
        <v>145749483.44999999</v>
      </c>
      <c r="O164" s="75">
        <f>N164*1333.54</f>
        <v>194362766159.91296</v>
      </c>
      <c r="P164" s="24">
        <f t="shared" si="103"/>
        <v>0.10989170399598495</v>
      </c>
      <c r="Q164" s="73">
        <v>1.24</v>
      </c>
      <c r="R164" s="73">
        <f>Q164*1333.54</f>
        <v>1653.5896</v>
      </c>
      <c r="S164" s="23">
        <v>1.24</v>
      </c>
      <c r="T164" s="23">
        <f>S164*1333.54</f>
        <v>1653.5896</v>
      </c>
      <c r="U164" s="25">
        <v>1305</v>
      </c>
      <c r="V164" s="50">
        <v>8.9999999999999998E-4</v>
      </c>
      <c r="W164" s="50">
        <v>0.1041</v>
      </c>
      <c r="X164" s="20">
        <f t="shared" si="104"/>
        <v>0.15641832538331851</v>
      </c>
      <c r="Y164" s="20">
        <f t="shared" si="105"/>
        <v>5.1818129175890543E-3</v>
      </c>
      <c r="Z164" s="20">
        <f t="shared" si="106"/>
        <v>0</v>
      </c>
      <c r="AA164" s="20">
        <f t="shared" si="107"/>
        <v>0</v>
      </c>
      <c r="AB164" s="21">
        <f t="shared" si="108"/>
        <v>-7.9999999999999516E-4</v>
      </c>
    </row>
    <row r="165" spans="1:28" ht="16.5" customHeight="1">
      <c r="A165" s="187">
        <v>148</v>
      </c>
      <c r="B165" s="194" t="s">
        <v>222</v>
      </c>
      <c r="C165" s="12" t="s">
        <v>125</v>
      </c>
      <c r="D165" s="71">
        <v>1349438.98</v>
      </c>
      <c r="E165" s="23">
        <v>1796354278.0302799</v>
      </c>
      <c r="F165" s="24">
        <f t="shared" si="102"/>
        <v>1.0264816544566704E-3</v>
      </c>
      <c r="G165" s="72">
        <v>116</v>
      </c>
      <c r="H165" s="23">
        <v>154417.576</v>
      </c>
      <c r="I165" s="72">
        <v>116</v>
      </c>
      <c r="J165" s="23">
        <v>154417.576</v>
      </c>
      <c r="K165" s="25">
        <v>24</v>
      </c>
      <c r="L165" s="26">
        <v>2.8999999999999998E-3</v>
      </c>
      <c r="M165" s="26">
        <v>3.9100000000000003E-2</v>
      </c>
      <c r="N165" s="73">
        <v>1417906.1727768099</v>
      </c>
      <c r="O165" s="75">
        <f>N165*C273</f>
        <v>1889017125.5125217</v>
      </c>
      <c r="P165" s="24">
        <f t="shared" si="103"/>
        <v>1.0680405249500044E-3</v>
      </c>
      <c r="Q165" s="73">
        <v>116.79</v>
      </c>
      <c r="R165" s="23">
        <f>Q165*C273</f>
        <v>155594.43517800001</v>
      </c>
      <c r="S165" s="72">
        <v>116.79</v>
      </c>
      <c r="T165" s="23">
        <f>S165*C273</f>
        <v>155594.43517800001</v>
      </c>
      <c r="U165" s="25">
        <v>24</v>
      </c>
      <c r="V165" s="50">
        <v>5.1000000000000004E-3</v>
      </c>
      <c r="W165" s="50">
        <v>4.5900000000000003E-2</v>
      </c>
      <c r="X165" s="20">
        <f t="shared" si="104"/>
        <v>5.1583837673628383E-2</v>
      </c>
      <c r="Y165" s="20">
        <f t="shared" si="105"/>
        <v>7.6212773732441787E-3</v>
      </c>
      <c r="Z165" s="20">
        <f t="shared" si="106"/>
        <v>0</v>
      </c>
      <c r="AA165" s="20">
        <f t="shared" si="107"/>
        <v>2.2000000000000006E-3</v>
      </c>
      <c r="AB165" s="21">
        <f t="shared" si="108"/>
        <v>6.8000000000000005E-3</v>
      </c>
    </row>
    <row r="166" spans="1:28" ht="16.5" customHeight="1">
      <c r="A166" s="187">
        <v>149</v>
      </c>
      <c r="B166" s="194" t="s">
        <v>223</v>
      </c>
      <c r="C166" s="12" t="s">
        <v>137</v>
      </c>
      <c r="D166" s="71">
        <v>4055926.75</v>
      </c>
      <c r="E166" s="23">
        <v>5352686778.8955402</v>
      </c>
      <c r="F166" s="24">
        <f t="shared" si="102"/>
        <v>3.0586587778295839E-3</v>
      </c>
      <c r="G166" s="72">
        <v>1.1599999999999999</v>
      </c>
      <c r="H166" s="23">
        <v>1544.1757599999999</v>
      </c>
      <c r="I166" s="72">
        <v>1.1599999999999999</v>
      </c>
      <c r="J166" s="23">
        <v>1544.1757599999999</v>
      </c>
      <c r="K166" s="25">
        <v>59</v>
      </c>
      <c r="L166" s="26">
        <v>-8.0000000000000004E-4</v>
      </c>
      <c r="M166" s="26">
        <v>2.9999999999999997E-4</v>
      </c>
      <c r="N166" s="73">
        <v>4055926.75</v>
      </c>
      <c r="O166" s="23">
        <f>N166*C273</f>
        <v>5403541671.28685</v>
      </c>
      <c r="P166" s="24">
        <f t="shared" si="103"/>
        <v>3.0551345486741462E-3</v>
      </c>
      <c r="Q166" s="73">
        <v>1.17</v>
      </c>
      <c r="R166" s="23">
        <f>Q166*C273</f>
        <v>1558.742094</v>
      </c>
      <c r="S166" s="23">
        <v>1.17</v>
      </c>
      <c r="T166" s="23">
        <f>S166*C273</f>
        <v>1558.742094</v>
      </c>
      <c r="U166" s="25">
        <v>58</v>
      </c>
      <c r="V166" s="50">
        <v>3.2000000000000002E-3</v>
      </c>
      <c r="W166" s="50">
        <v>8.6999999999999994E-3</v>
      </c>
      <c r="X166" s="20">
        <f t="shared" ref="X166" si="122">((O166-E166)/E166)</f>
        <v>9.5008160372505503E-3</v>
      </c>
      <c r="Y166" s="20">
        <f t="shared" ref="Y166" si="123">((T166-J166)/J166)</f>
        <v>9.4330803379533024E-3</v>
      </c>
      <c r="Z166" s="20">
        <f t="shared" si="106"/>
        <v>-1.6949152542372881E-2</v>
      </c>
      <c r="AA166" s="20">
        <f t="shared" si="107"/>
        <v>4.0000000000000001E-3</v>
      </c>
      <c r="AB166" s="21">
        <f t="shared" si="108"/>
        <v>8.3999999999999995E-3</v>
      </c>
    </row>
    <row r="167" spans="1:28">
      <c r="A167" s="187">
        <v>150</v>
      </c>
      <c r="B167" s="194" t="s">
        <v>224</v>
      </c>
      <c r="C167" s="12" t="s">
        <v>60</v>
      </c>
      <c r="D167" s="71">
        <v>1766760.83</v>
      </c>
      <c r="E167" s="23">
        <v>2351887282.24438</v>
      </c>
      <c r="F167" s="24">
        <f t="shared" si="102"/>
        <v>1.3439270739071436E-3</v>
      </c>
      <c r="G167" s="72">
        <v>1.56</v>
      </c>
      <c r="H167" s="23">
        <v>2076.6501600000001</v>
      </c>
      <c r="I167" s="72">
        <v>1.56</v>
      </c>
      <c r="J167" s="23">
        <v>2076.6501600000001</v>
      </c>
      <c r="K167" s="25">
        <v>166</v>
      </c>
      <c r="L167" s="26">
        <v>1.2345E-2</v>
      </c>
      <c r="M167" s="26">
        <v>5.0878E-2</v>
      </c>
      <c r="N167" s="73">
        <v>1761564.14</v>
      </c>
      <c r="O167" s="23">
        <f>N167*C273</f>
        <v>2346858270.3409476</v>
      </c>
      <c r="P167" s="24">
        <f t="shared" si="103"/>
        <v>1.326901543234098E-3</v>
      </c>
      <c r="Q167" s="72">
        <v>1.58</v>
      </c>
      <c r="R167" s="23">
        <f>Q167*C273</f>
        <v>2104.967956</v>
      </c>
      <c r="S167" s="23">
        <v>1.58</v>
      </c>
      <c r="T167" s="23">
        <f>S167*C273</f>
        <v>2104.967956</v>
      </c>
      <c r="U167" s="25">
        <v>168</v>
      </c>
      <c r="V167" s="50">
        <v>1.1448E-2</v>
      </c>
      <c r="W167" s="26">
        <v>6.3292000000000001E-2</v>
      </c>
      <c r="X167" s="20">
        <f t="shared" si="104"/>
        <v>-2.1382878088584412E-3</v>
      </c>
      <c r="Y167" s="20">
        <f t="shared" si="105"/>
        <v>1.3636286238987801E-2</v>
      </c>
      <c r="Z167" s="20">
        <f t="shared" si="106"/>
        <v>1.2048192771084338E-2</v>
      </c>
      <c r="AA167" s="20">
        <f t="shared" si="107"/>
        <v>-8.9700000000000023E-4</v>
      </c>
      <c r="AB167" s="21">
        <f t="shared" si="108"/>
        <v>1.2414000000000001E-2</v>
      </c>
    </row>
    <row r="168" spans="1:28">
      <c r="B168" s="38"/>
      <c r="C168" s="84" t="s">
        <v>63</v>
      </c>
      <c r="D168" s="59">
        <f>SUM(D126:D167)</f>
        <v>1313538806.1778331</v>
      </c>
      <c r="E168" s="59">
        <f>SUM(E126:E167)</f>
        <v>1750011089074.0786</v>
      </c>
      <c r="F168" s="42">
        <f>(E168/E272)</f>
        <v>0.17644631430897537</v>
      </c>
      <c r="G168" s="72"/>
      <c r="H168" s="43"/>
      <c r="I168" s="72">
        <v>0</v>
      </c>
      <c r="J168" s="53"/>
      <c r="K168" s="45">
        <f>SUM(K126:K167)</f>
        <v>35113</v>
      </c>
      <c r="L168" s="85"/>
      <c r="M168" s="85"/>
      <c r="N168" s="59">
        <f>SUM(N126:N167)</f>
        <v>1326867380.2200661</v>
      </c>
      <c r="O168" s="59">
        <f>SUM(O126:O167)</f>
        <v>1768675515005.3391</v>
      </c>
      <c r="P168" s="42">
        <f>(O168/O272)</f>
        <v>0.17686369251087947</v>
      </c>
      <c r="Q168" s="86"/>
      <c r="R168" s="43"/>
      <c r="S168" s="43"/>
      <c r="T168" s="53"/>
      <c r="U168" s="45">
        <f>SUM(U126:U167)</f>
        <v>36082</v>
      </c>
      <c r="V168" s="85"/>
      <c r="W168" s="85"/>
      <c r="X168" s="20">
        <f t="shared" si="104"/>
        <v>1.0665318664429576E-2</v>
      </c>
      <c r="Y168" s="20" t="e">
        <f t="shared" si="105"/>
        <v>#DIV/0!</v>
      </c>
      <c r="Z168" s="20">
        <f t="shared" si="106"/>
        <v>2.759661663771253E-2</v>
      </c>
      <c r="AA168" s="20">
        <f t="shared" si="107"/>
        <v>0</v>
      </c>
      <c r="AB168" s="21">
        <f t="shared" si="108"/>
        <v>0</v>
      </c>
    </row>
    <row r="169" spans="1:28" ht="6" customHeight="1">
      <c r="B169" s="247"/>
      <c r="C169" s="247"/>
      <c r="D169" s="247"/>
      <c r="E169" s="247"/>
      <c r="F169" s="247"/>
      <c r="G169" s="247"/>
      <c r="H169" s="247"/>
      <c r="I169" s="247"/>
      <c r="J169" s="247"/>
      <c r="K169" s="247"/>
      <c r="L169" s="247"/>
      <c r="M169" s="247"/>
      <c r="N169" s="247"/>
      <c r="O169" s="247"/>
      <c r="P169" s="247"/>
      <c r="Q169" s="247"/>
      <c r="R169" s="247"/>
      <c r="S169" s="247"/>
      <c r="T169" s="247"/>
      <c r="U169" s="247"/>
      <c r="V169" s="247"/>
      <c r="W169" s="247"/>
      <c r="X169" s="247"/>
      <c r="Y169" s="247"/>
      <c r="Z169" s="247"/>
      <c r="AA169" s="247"/>
      <c r="AB169" s="247"/>
    </row>
    <row r="170" spans="1:28">
      <c r="A170" s="11"/>
      <c r="B170" s="249" t="s">
        <v>225</v>
      </c>
      <c r="C170" s="249"/>
      <c r="D170" s="249"/>
      <c r="E170" s="249"/>
      <c r="F170" s="249"/>
      <c r="G170" s="249"/>
      <c r="H170" s="249"/>
      <c r="I170" s="249"/>
      <c r="J170" s="249"/>
      <c r="K170" s="249"/>
      <c r="L170" s="249"/>
      <c r="M170" s="249"/>
      <c r="N170" s="249"/>
      <c r="O170" s="249"/>
      <c r="P170" s="249"/>
      <c r="Q170" s="249"/>
      <c r="R170" s="249"/>
      <c r="S170" s="249"/>
      <c r="T170" s="249"/>
      <c r="U170" s="249"/>
      <c r="V170" s="249"/>
      <c r="W170" s="249"/>
      <c r="X170" s="249"/>
      <c r="Y170" s="249"/>
      <c r="Z170" s="249"/>
      <c r="AA170" s="249"/>
      <c r="AB170" s="249"/>
    </row>
    <row r="171" spans="1:28">
      <c r="A171" s="187">
        <v>151</v>
      </c>
      <c r="B171" s="194" t="s">
        <v>226</v>
      </c>
      <c r="C171" s="12" t="s">
        <v>227</v>
      </c>
      <c r="D171" s="13" t="s">
        <v>23</v>
      </c>
      <c r="E171" s="87">
        <v>2685832795.403306</v>
      </c>
      <c r="F171" s="24">
        <f>(E171/$E$177)</f>
        <v>5.1620232747935047E-3</v>
      </c>
      <c r="G171" s="13" t="s">
        <v>23</v>
      </c>
      <c r="H171" s="61">
        <v>126.57081976452903</v>
      </c>
      <c r="I171" s="13" t="s">
        <v>23</v>
      </c>
      <c r="J171" s="61">
        <v>126.57081976452903</v>
      </c>
      <c r="K171" s="25">
        <v>8</v>
      </c>
      <c r="L171" s="50">
        <v>1.8E-3</v>
      </c>
      <c r="M171" s="50">
        <v>0.20397107793112723</v>
      </c>
      <c r="N171" s="13" t="s">
        <v>23</v>
      </c>
      <c r="O171" s="87">
        <v>2728268953.5706782</v>
      </c>
      <c r="P171" s="24">
        <f>(O171/$O$177)</f>
        <v>5.2407879616543588E-3</v>
      </c>
      <c r="Q171" s="13" t="s">
        <v>23</v>
      </c>
      <c r="R171" s="61">
        <v>128.57063871680859</v>
      </c>
      <c r="S171" s="13" t="s">
        <v>23</v>
      </c>
      <c r="T171" s="61">
        <v>128.57063871680859</v>
      </c>
      <c r="U171" s="25">
        <v>8</v>
      </c>
      <c r="V171" s="26">
        <v>1.5800000000000002E-2</v>
      </c>
      <c r="W171" s="26">
        <v>0.22299382096243892</v>
      </c>
      <c r="X171" s="20">
        <f t="shared" ref="X171:X177" si="124">((O171-E171)/E171)</f>
        <v>1.5799999999999998E-2</v>
      </c>
      <c r="Y171" s="20">
        <f>((T171-J171)/J171)</f>
        <v>1.5799999999999963E-2</v>
      </c>
      <c r="Z171" s="20">
        <f>((U171-K171)/K171)</f>
        <v>0</v>
      </c>
      <c r="AA171" s="20">
        <f>V171-L171</f>
        <v>1.4000000000000002E-2</v>
      </c>
      <c r="AB171" s="21">
        <f>W171-M171</f>
        <v>1.9022743031311684E-2</v>
      </c>
    </row>
    <row r="172" spans="1:28">
      <c r="A172" s="187">
        <v>152</v>
      </c>
      <c r="B172" s="194" t="s">
        <v>228</v>
      </c>
      <c r="C172" s="12" t="s">
        <v>27</v>
      </c>
      <c r="D172" s="13" t="s">
        <v>23</v>
      </c>
      <c r="E172" s="87">
        <v>260270016492.07999</v>
      </c>
      <c r="F172" s="24">
        <f t="shared" ref="F172:F176" si="125">(E172/$E$177)</f>
        <v>0.50022469200703257</v>
      </c>
      <c r="G172" s="13" t="s">
        <v>23</v>
      </c>
      <c r="H172" s="61">
        <v>109.234785</v>
      </c>
      <c r="I172" s="13" t="s">
        <v>23</v>
      </c>
      <c r="J172" s="61">
        <v>109.234785</v>
      </c>
      <c r="K172" s="25">
        <v>45</v>
      </c>
      <c r="L172" s="50">
        <v>3.1300000000000001E-2</v>
      </c>
      <c r="M172" s="50">
        <v>0.105</v>
      </c>
      <c r="N172" s="13" t="s">
        <v>23</v>
      </c>
      <c r="O172" s="87">
        <v>260485411061.76001</v>
      </c>
      <c r="P172" s="24">
        <f t="shared" ref="P172:P176" si="126">(O172/$O$177)</f>
        <v>0.5003717850809366</v>
      </c>
      <c r="Q172" s="13" t="s">
        <v>23</v>
      </c>
      <c r="R172" s="61">
        <v>109.32098499999999</v>
      </c>
      <c r="S172" s="13" t="s">
        <v>23</v>
      </c>
      <c r="T172" s="61">
        <v>109.32098499999999</v>
      </c>
      <c r="U172" s="25">
        <v>45</v>
      </c>
      <c r="V172" s="50">
        <v>4.1099999999999998E-2</v>
      </c>
      <c r="W172" s="50">
        <v>0.10349999999999999</v>
      </c>
      <c r="X172" s="20">
        <f t="shared" ref="X172" si="127">((O172-E172)/E172)</f>
        <v>8.2758118888649496E-4</v>
      </c>
      <c r="Y172" s="20">
        <f t="shared" ref="Y172" si="128">((T172-J172)/J172)</f>
        <v>7.8912591808544274E-4</v>
      </c>
      <c r="Z172" s="20">
        <f t="shared" ref="Z172" si="129">((U172-K172)/K172)</f>
        <v>0</v>
      </c>
      <c r="AA172" s="20">
        <f t="shared" ref="AA172" si="130">V172-L172</f>
        <v>9.7999999999999962E-3</v>
      </c>
      <c r="AB172" s="21">
        <f t="shared" ref="AB172" si="131">W172-M172</f>
        <v>-1.5000000000000013E-3</v>
      </c>
    </row>
    <row r="173" spans="1:28">
      <c r="A173" s="187">
        <v>153</v>
      </c>
      <c r="B173" s="194" t="s">
        <v>229</v>
      </c>
      <c r="C173" s="12" t="s">
        <v>53</v>
      </c>
      <c r="D173" s="13" t="s">
        <v>23</v>
      </c>
      <c r="E173" s="75">
        <v>187215600086</v>
      </c>
      <c r="F173" s="24">
        <f t="shared" si="125"/>
        <v>0.35981811179844797</v>
      </c>
      <c r="G173" s="13" t="s">
        <v>23</v>
      </c>
      <c r="H173" s="61">
        <v>113</v>
      </c>
      <c r="I173" s="13" t="s">
        <v>23</v>
      </c>
      <c r="J173" s="61">
        <v>113</v>
      </c>
      <c r="K173" s="25">
        <v>2249</v>
      </c>
      <c r="L173" s="50">
        <v>0</v>
      </c>
      <c r="M173" s="50">
        <v>7.0999999999999994E-2</v>
      </c>
      <c r="N173" s="13" t="s">
        <v>23</v>
      </c>
      <c r="O173" s="33">
        <v>187215600086</v>
      </c>
      <c r="P173" s="24">
        <f t="shared" si="126"/>
        <v>0.35962629779607902</v>
      </c>
      <c r="Q173" s="13" t="s">
        <v>23</v>
      </c>
      <c r="R173" s="61">
        <v>113</v>
      </c>
      <c r="S173" s="13" t="s">
        <v>23</v>
      </c>
      <c r="T173" s="61">
        <v>113</v>
      </c>
      <c r="U173" s="25">
        <v>2249</v>
      </c>
      <c r="V173" s="26">
        <v>0</v>
      </c>
      <c r="W173" s="26">
        <v>7.0999999999999994E-2</v>
      </c>
      <c r="X173" s="20">
        <f t="shared" si="124"/>
        <v>0</v>
      </c>
      <c r="Y173" s="20">
        <f t="shared" ref="Y173:Z177" si="132">((T173-J173)/J173)</f>
        <v>0</v>
      </c>
      <c r="Z173" s="20">
        <f t="shared" si="132"/>
        <v>0</v>
      </c>
      <c r="AA173" s="20">
        <f t="shared" ref="AA173:AB177" si="133">V173-L173</f>
        <v>0</v>
      </c>
      <c r="AB173" s="21">
        <f t="shared" si="133"/>
        <v>0</v>
      </c>
    </row>
    <row r="174" spans="1:28" ht="15.75" customHeight="1">
      <c r="A174" s="187">
        <v>154</v>
      </c>
      <c r="B174" s="194" t="s">
        <v>230</v>
      </c>
      <c r="C174" s="12" t="s">
        <v>172</v>
      </c>
      <c r="D174" s="13" t="s">
        <v>23</v>
      </c>
      <c r="E174" s="75">
        <v>6249758336.4554949</v>
      </c>
      <c r="F174" s="24">
        <f t="shared" si="125"/>
        <v>1.2011692630245664E-2</v>
      </c>
      <c r="G174" s="13" t="s">
        <v>23</v>
      </c>
      <c r="H174" s="61">
        <v>418.75</v>
      </c>
      <c r="I174" s="13" t="s">
        <v>23</v>
      </c>
      <c r="J174" s="61">
        <v>418.75</v>
      </c>
      <c r="K174" s="25">
        <v>5797</v>
      </c>
      <c r="L174" s="50">
        <v>0.18589944728551547</v>
      </c>
      <c r="M174" s="50">
        <v>1.667640318612253E-2</v>
      </c>
      <c r="N174" s="13" t="s">
        <v>23</v>
      </c>
      <c r="O174" s="33">
        <v>6255684003.6174431</v>
      </c>
      <c r="P174" s="24">
        <f t="shared" si="126"/>
        <v>1.2016672100880806E-2</v>
      </c>
      <c r="Q174" s="13" t="s">
        <v>23</v>
      </c>
      <c r="R174" s="61">
        <v>341.08</v>
      </c>
      <c r="S174" s="13" t="s">
        <v>23</v>
      </c>
      <c r="T174" s="61">
        <v>341.08</v>
      </c>
      <c r="U174" s="25">
        <v>5797</v>
      </c>
      <c r="V174" s="26">
        <v>6.3466701938141135E-2</v>
      </c>
      <c r="W174" s="26">
        <v>1.654884233416886E-2</v>
      </c>
      <c r="X174" s="20">
        <f t="shared" si="124"/>
        <v>9.4814340698314156E-4</v>
      </c>
      <c r="Y174" s="20">
        <f t="shared" si="132"/>
        <v>-0.18548059701492542</v>
      </c>
      <c r="Z174" s="20">
        <f t="shared" si="132"/>
        <v>0</v>
      </c>
      <c r="AA174" s="20">
        <f t="shared" si="133"/>
        <v>-0.12243274534737433</v>
      </c>
      <c r="AB174" s="21">
        <f t="shared" si="133"/>
        <v>-1.2756085195366959E-4</v>
      </c>
    </row>
    <row r="175" spans="1:28">
      <c r="A175" s="187">
        <v>155</v>
      </c>
      <c r="B175" s="194" t="s">
        <v>231</v>
      </c>
      <c r="C175" s="12" t="s">
        <v>172</v>
      </c>
      <c r="D175" s="13" t="s">
        <v>23</v>
      </c>
      <c r="E175" s="75">
        <v>27681419572.18</v>
      </c>
      <c r="F175" s="24">
        <f t="shared" si="125"/>
        <v>5.3202169679166814E-2</v>
      </c>
      <c r="G175" s="13" t="s">
        <v>23</v>
      </c>
      <c r="H175" s="61">
        <v>70</v>
      </c>
      <c r="I175" s="13" t="s">
        <v>23</v>
      </c>
      <c r="J175" s="61">
        <v>70</v>
      </c>
      <c r="K175" s="25">
        <v>8766</v>
      </c>
      <c r="L175" s="50">
        <v>1.1954670509618367E-2</v>
      </c>
      <c r="M175" s="50">
        <v>5.1531573191304948E-2</v>
      </c>
      <c r="N175" s="13" t="s">
        <v>23</v>
      </c>
      <c r="O175" s="33">
        <v>27695179082.709999</v>
      </c>
      <c r="P175" s="24">
        <f t="shared" si="126"/>
        <v>5.3200239273539084E-2</v>
      </c>
      <c r="Q175" s="13" t="s">
        <v>23</v>
      </c>
      <c r="R175" s="61">
        <v>152.77000000000001</v>
      </c>
      <c r="S175" s="13" t="s">
        <v>23</v>
      </c>
      <c r="T175" s="61">
        <v>152.77000000000001</v>
      </c>
      <c r="U175" s="25">
        <v>8766</v>
      </c>
      <c r="V175" s="26">
        <v>3.1872857860157359E-2</v>
      </c>
      <c r="W175" s="26">
        <v>5.1255063571352691E-2</v>
      </c>
      <c r="X175" s="20">
        <f t="shared" si="124"/>
        <v>4.9706665130090264E-4</v>
      </c>
      <c r="Y175" s="20">
        <f t="shared" si="132"/>
        <v>1.1824285714285716</v>
      </c>
      <c r="Z175" s="20">
        <f t="shared" si="132"/>
        <v>0</v>
      </c>
      <c r="AA175" s="20">
        <f t="shared" si="133"/>
        <v>1.9918187350538991E-2</v>
      </c>
      <c r="AB175" s="21">
        <f t="shared" si="133"/>
        <v>-2.7650961995225737E-4</v>
      </c>
    </row>
    <row r="176" spans="1:28">
      <c r="A176" s="187">
        <v>156</v>
      </c>
      <c r="B176" s="194" t="s">
        <v>232</v>
      </c>
      <c r="C176" s="12" t="s">
        <v>172</v>
      </c>
      <c r="D176" s="13" t="s">
        <v>23</v>
      </c>
      <c r="E176" s="75">
        <v>36203588406.29203</v>
      </c>
      <c r="F176" s="24">
        <f t="shared" si="125"/>
        <v>6.958131061031339E-2</v>
      </c>
      <c r="G176" s="13" t="s">
        <v>23</v>
      </c>
      <c r="H176" s="61">
        <v>24</v>
      </c>
      <c r="I176" s="13" t="s">
        <v>23</v>
      </c>
      <c r="J176" s="61">
        <v>24</v>
      </c>
      <c r="K176" s="25">
        <v>220273</v>
      </c>
      <c r="L176" s="50">
        <v>0</v>
      </c>
      <c r="M176" s="50">
        <v>0</v>
      </c>
      <c r="N176" s="13" t="s">
        <v>23</v>
      </c>
      <c r="O176" s="33">
        <v>36203588406.29203</v>
      </c>
      <c r="P176" s="24">
        <f t="shared" si="126"/>
        <v>6.9544217786910112E-2</v>
      </c>
      <c r="Q176" s="13" t="s">
        <v>23</v>
      </c>
      <c r="R176" s="61">
        <v>21.15</v>
      </c>
      <c r="S176" s="13" t="s">
        <v>23</v>
      </c>
      <c r="T176" s="61">
        <v>21.15</v>
      </c>
      <c r="U176" s="25">
        <v>220273</v>
      </c>
      <c r="V176" s="26">
        <v>0</v>
      </c>
      <c r="W176" s="26">
        <v>0</v>
      </c>
      <c r="X176" s="20">
        <f t="shared" si="124"/>
        <v>0</v>
      </c>
      <c r="Y176" s="20">
        <f t="shared" si="132"/>
        <v>-0.11875000000000006</v>
      </c>
      <c r="Z176" s="20">
        <f t="shared" si="132"/>
        <v>0</v>
      </c>
      <c r="AA176" s="20">
        <f t="shared" si="133"/>
        <v>0</v>
      </c>
      <c r="AB176" s="21">
        <f t="shared" si="133"/>
        <v>0</v>
      </c>
    </row>
    <row r="177" spans="1:33">
      <c r="B177" s="88"/>
      <c r="C177" s="39" t="s">
        <v>63</v>
      </c>
      <c r="D177" s="40" t="s">
        <v>23</v>
      </c>
      <c r="E177" s="41">
        <f>SUM(E171:E176)</f>
        <v>520306215688.41083</v>
      </c>
      <c r="F177" s="42">
        <f>(E177/E272)</f>
        <v>5.2460304190898005E-2</v>
      </c>
      <c r="G177" s="13"/>
      <c r="H177" s="43"/>
      <c r="I177" s="43"/>
      <c r="J177" s="89"/>
      <c r="K177" s="45">
        <f>SUM(K171:K176)</f>
        <v>237138</v>
      </c>
      <c r="L177" s="90"/>
      <c r="M177" s="90"/>
      <c r="N177" s="13"/>
      <c r="O177" s="41">
        <f>SUM(O171:O176)</f>
        <v>520583731593.9502</v>
      </c>
      <c r="P177" s="42">
        <f>(O177/O272)</f>
        <v>5.2057237322313848E-2</v>
      </c>
      <c r="Q177" s="47"/>
      <c r="R177" s="43"/>
      <c r="S177" s="43"/>
      <c r="T177" s="89"/>
      <c r="U177" s="45">
        <f>SUM(U171:U176)</f>
        <v>237138</v>
      </c>
      <c r="V177" s="90"/>
      <c r="W177" s="90"/>
      <c r="X177" s="20">
        <f t="shared" si="124"/>
        <v>5.3337034456178798E-4</v>
      </c>
      <c r="Y177" s="20" t="e">
        <f t="shared" si="132"/>
        <v>#DIV/0!</v>
      </c>
      <c r="Z177" s="20">
        <f t="shared" si="132"/>
        <v>0</v>
      </c>
      <c r="AA177" s="20">
        <f t="shared" si="133"/>
        <v>0</v>
      </c>
      <c r="AB177" s="21">
        <f t="shared" si="133"/>
        <v>0</v>
      </c>
    </row>
    <row r="178" spans="1:33" ht="5.25" customHeight="1">
      <c r="B178" s="247"/>
      <c r="C178" s="247"/>
      <c r="D178" s="247"/>
      <c r="E178" s="247"/>
      <c r="F178" s="247"/>
      <c r="G178" s="247"/>
      <c r="H178" s="247"/>
      <c r="I178" s="247"/>
      <c r="J178" s="247"/>
      <c r="K178" s="247"/>
      <c r="L178" s="247"/>
      <c r="M178" s="247"/>
      <c r="N178" s="247"/>
      <c r="O178" s="247"/>
      <c r="P178" s="247"/>
      <c r="Q178" s="247"/>
      <c r="R178" s="247"/>
      <c r="S178" s="247"/>
      <c r="T178" s="247"/>
      <c r="U178" s="247"/>
      <c r="V178" s="247"/>
      <c r="W178" s="247"/>
      <c r="X178" s="247"/>
      <c r="Y178" s="247"/>
      <c r="Z178" s="247"/>
      <c r="AA178" s="247"/>
      <c r="AB178" s="247"/>
    </row>
    <row r="179" spans="1:33" ht="15" customHeight="1">
      <c r="A179" s="11"/>
      <c r="B179" s="249" t="s">
        <v>233</v>
      </c>
      <c r="C179" s="249"/>
      <c r="D179" s="249"/>
      <c r="E179" s="249"/>
      <c r="F179" s="249"/>
      <c r="G179" s="249"/>
      <c r="H179" s="249"/>
      <c r="I179" s="249"/>
      <c r="J179" s="249"/>
      <c r="K179" s="249"/>
      <c r="L179" s="249"/>
      <c r="M179" s="249"/>
      <c r="N179" s="249"/>
      <c r="O179" s="249"/>
      <c r="P179" s="249"/>
      <c r="Q179" s="249"/>
      <c r="R179" s="249"/>
      <c r="S179" s="249"/>
      <c r="T179" s="249"/>
      <c r="U179" s="249"/>
      <c r="V179" s="249"/>
      <c r="W179" s="249"/>
      <c r="X179" s="249"/>
      <c r="Y179" s="249"/>
      <c r="Z179" s="249"/>
      <c r="AA179" s="249"/>
      <c r="AB179" s="249"/>
    </row>
    <row r="180" spans="1:33" ht="13.95" customHeight="1">
      <c r="A180" s="187">
        <v>157</v>
      </c>
      <c r="B180" s="194" t="s">
        <v>234</v>
      </c>
      <c r="C180" s="12" t="s">
        <v>66</v>
      </c>
      <c r="D180" s="13" t="s">
        <v>23</v>
      </c>
      <c r="E180" s="23">
        <v>957221114.90999997</v>
      </c>
      <c r="F180" s="24">
        <f t="shared" ref="F180:F210" si="134">(E180/$E$211)</f>
        <v>4.8082104131905532E-3</v>
      </c>
      <c r="G180" s="13" t="s">
        <v>23</v>
      </c>
      <c r="H180" s="23">
        <v>9.7866999999999997</v>
      </c>
      <c r="I180" s="13" t="s">
        <v>23</v>
      </c>
      <c r="J180" s="23">
        <v>9.9785000000000004</v>
      </c>
      <c r="K180" s="18">
        <v>12030</v>
      </c>
      <c r="L180" s="19">
        <v>-1.15E-2</v>
      </c>
      <c r="M180" s="19">
        <v>0.24790000000000001</v>
      </c>
      <c r="N180" s="13" t="s">
        <v>23</v>
      </c>
      <c r="O180" s="23">
        <v>963414986.00999999</v>
      </c>
      <c r="P180" s="58">
        <f t="shared" ref="P180:P210" si="135">(O180/$O$211)</f>
        <v>4.9850662853116873E-3</v>
      </c>
      <c r="Q180" s="13" t="s">
        <v>23</v>
      </c>
      <c r="R180" s="23">
        <v>9.8603000000000005</v>
      </c>
      <c r="S180" s="13" t="s">
        <v>23</v>
      </c>
      <c r="T180" s="23">
        <v>10.0548</v>
      </c>
      <c r="U180" s="18">
        <v>12035</v>
      </c>
      <c r="V180" s="19">
        <v>7.4999999999999997E-3</v>
      </c>
      <c r="W180" s="19">
        <v>0.25729999999999997</v>
      </c>
      <c r="X180" s="20">
        <f>((O180-E180)/E180)</f>
        <v>6.4706795572331112E-3</v>
      </c>
      <c r="Y180" s="20">
        <f t="shared" ref="Y180:Z184" si="136">((T180-J180)/J180)</f>
        <v>7.6464398456681671E-3</v>
      </c>
      <c r="Z180" s="20">
        <f t="shared" si="136"/>
        <v>4.1562759767248546E-4</v>
      </c>
      <c r="AA180" s="20">
        <f t="shared" ref="AA180:AB184" si="137">V180-L180</f>
        <v>1.9E-2</v>
      </c>
      <c r="AB180" s="21">
        <f t="shared" si="137"/>
        <v>9.3999999999999639E-3</v>
      </c>
      <c r="AD180" s="10"/>
    </row>
    <row r="181" spans="1:33" ht="14.4" customHeight="1">
      <c r="A181" s="187">
        <v>158</v>
      </c>
      <c r="B181" s="194" t="s">
        <v>235</v>
      </c>
      <c r="C181" s="34" t="s">
        <v>236</v>
      </c>
      <c r="D181" s="13" t="s">
        <v>23</v>
      </c>
      <c r="E181" s="23">
        <v>3385740541.6424541</v>
      </c>
      <c r="F181" s="24">
        <f t="shared" si="134"/>
        <v>1.7006888664608377E-2</v>
      </c>
      <c r="G181" s="13" t="s">
        <v>23</v>
      </c>
      <c r="H181" s="23">
        <v>3311.3348652618351</v>
      </c>
      <c r="I181" s="13" t="s">
        <v>23</v>
      </c>
      <c r="J181" s="23">
        <v>3334.170625353433</v>
      </c>
      <c r="K181" s="18">
        <v>281</v>
      </c>
      <c r="L181" s="19">
        <v>-1.8010329049455986E-4</v>
      </c>
      <c r="M181" s="19">
        <v>0.50732727681188661</v>
      </c>
      <c r="N181" s="13" t="s">
        <v>23</v>
      </c>
      <c r="O181" s="23">
        <v>3360376942.9724345</v>
      </c>
      <c r="P181" s="58">
        <f t="shared" si="135"/>
        <v>1.7387836028717078E-2</v>
      </c>
      <c r="Q181" s="13" t="s">
        <v>23</v>
      </c>
      <c r="R181" s="23">
        <v>3296.7485264550301</v>
      </c>
      <c r="S181" s="13" t="s">
        <v>23</v>
      </c>
      <c r="T181" s="23">
        <v>3319.3140638983791</v>
      </c>
      <c r="U181" s="16">
        <v>281</v>
      </c>
      <c r="V181" s="17">
        <v>-1.8010329049455986E-4</v>
      </c>
      <c r="W181" s="17">
        <v>0.50064101791445714</v>
      </c>
      <c r="X181" s="20">
        <f>((O181-E181)/E181)</f>
        <v>-7.4913001625681302E-3</v>
      </c>
      <c r="Y181" s="20">
        <f t="shared" si="136"/>
        <v>-4.4558491824272075E-3</v>
      </c>
      <c r="Z181" s="20">
        <f t="shared" si="136"/>
        <v>0</v>
      </c>
      <c r="AA181" s="20">
        <f t="shared" si="137"/>
        <v>0</v>
      </c>
      <c r="AB181" s="21">
        <f t="shared" si="137"/>
        <v>-6.6862588974294646E-3</v>
      </c>
      <c r="AD181" s="10"/>
      <c r="AE181" s="31"/>
    </row>
    <row r="182" spans="1:33" ht="14.4" customHeight="1">
      <c r="A182" s="187">
        <v>159</v>
      </c>
      <c r="B182" s="194" t="s">
        <v>237</v>
      </c>
      <c r="C182" s="34" t="s">
        <v>238</v>
      </c>
      <c r="D182" s="13" t="s">
        <v>23</v>
      </c>
      <c r="E182" s="23">
        <v>263151786.31</v>
      </c>
      <c r="F182" s="24">
        <f t="shared" si="134"/>
        <v>1.3218358219191629E-3</v>
      </c>
      <c r="G182" s="13" t="s">
        <v>23</v>
      </c>
      <c r="H182" s="23">
        <v>999.26030000000003</v>
      </c>
      <c r="I182" s="13" t="s">
        <v>23</v>
      </c>
      <c r="J182" s="23">
        <v>1010.6065</v>
      </c>
      <c r="K182" s="18">
        <v>27</v>
      </c>
      <c r="L182" s="19">
        <v>-2.3180000000000002E-3</v>
      </c>
      <c r="M182" s="19">
        <v>3.7907999999999997E-2</v>
      </c>
      <c r="N182" s="13" t="s">
        <v>23</v>
      </c>
      <c r="O182" s="23">
        <v>281312674.64999998</v>
      </c>
      <c r="P182" s="58">
        <f t="shared" si="135"/>
        <v>1.455616064097652E-3</v>
      </c>
      <c r="Q182" s="13" t="s">
        <v>23</v>
      </c>
      <c r="R182" s="23">
        <v>1001.5723</v>
      </c>
      <c r="S182" s="13" t="s">
        <v>23</v>
      </c>
      <c r="T182" s="23">
        <v>1016.9761999999999</v>
      </c>
      <c r="U182" s="16">
        <v>28</v>
      </c>
      <c r="V182" s="17">
        <v>5.8630000000000002E-3</v>
      </c>
      <c r="W182" s="17">
        <v>4.6123999999999998E-2</v>
      </c>
      <c r="X182" s="20">
        <f>((O182-E182)/E182)</f>
        <v>6.9012977622754768E-2</v>
      </c>
      <c r="Y182" s="20">
        <f>((T182-J182)/J182)</f>
        <v>6.3028488338438019E-3</v>
      </c>
      <c r="Z182" s="20">
        <f>((U182-K182)/K182)</f>
        <v>3.7037037037037035E-2</v>
      </c>
      <c r="AA182" s="20">
        <f>V182-L182</f>
        <v>8.1810000000000008E-3</v>
      </c>
      <c r="AB182" s="21">
        <f>W182-M182</f>
        <v>8.2160000000000011E-3</v>
      </c>
      <c r="AE182" s="91"/>
    </row>
    <row r="183" spans="1:33" ht="14.4" customHeight="1">
      <c r="A183" s="187">
        <v>160</v>
      </c>
      <c r="B183" s="194" t="s">
        <v>239</v>
      </c>
      <c r="C183" s="12" t="s">
        <v>27</v>
      </c>
      <c r="D183" s="13" t="s">
        <v>23</v>
      </c>
      <c r="E183" s="23">
        <v>17793014222.139999</v>
      </c>
      <c r="F183" s="24">
        <f t="shared" si="134"/>
        <v>8.9375960195973103E-2</v>
      </c>
      <c r="G183" s="13" t="s">
        <v>23</v>
      </c>
      <c r="H183" s="23">
        <v>1457.3851999999999</v>
      </c>
      <c r="I183" s="13" t="s">
        <v>23</v>
      </c>
      <c r="J183" s="23">
        <v>1500.6969799999999</v>
      </c>
      <c r="K183" s="18">
        <v>24468</v>
      </c>
      <c r="L183" s="19">
        <v>-0.19470000000000001</v>
      </c>
      <c r="M183" s="19">
        <v>0.49280000000000002</v>
      </c>
      <c r="N183" s="13" t="s">
        <v>23</v>
      </c>
      <c r="O183" s="23">
        <v>17905706498.439999</v>
      </c>
      <c r="P183" s="58">
        <f t="shared" si="135"/>
        <v>9.2650763249735368E-2</v>
      </c>
      <c r="Q183" s="13" t="s">
        <v>23</v>
      </c>
      <c r="R183" s="23">
        <v>1454.5965000000001</v>
      </c>
      <c r="S183" s="13" t="s">
        <v>23</v>
      </c>
      <c r="T183" s="23">
        <v>1497.82428</v>
      </c>
      <c r="U183" s="18">
        <v>24480</v>
      </c>
      <c r="V183" s="19">
        <v>-9.98E-2</v>
      </c>
      <c r="W183" s="19">
        <v>0.47749999999999998</v>
      </c>
      <c r="X183" s="20">
        <f t="shared" ref="X183:X208" si="138">((O183-E183)/E183)</f>
        <v>6.3335124050974611E-3</v>
      </c>
      <c r="Y183" s="20">
        <f t="shared" si="136"/>
        <v>-1.9142438735366119E-3</v>
      </c>
      <c r="Z183" s="20">
        <f t="shared" si="136"/>
        <v>4.9043648847474255E-4</v>
      </c>
      <c r="AA183" s="20">
        <f t="shared" si="137"/>
        <v>9.4900000000000012E-2</v>
      </c>
      <c r="AB183" s="21">
        <f t="shared" si="137"/>
        <v>-1.5300000000000036E-2</v>
      </c>
      <c r="AD183" s="244"/>
      <c r="AE183" s="10"/>
    </row>
    <row r="184" spans="1:33" ht="13.2" customHeight="1">
      <c r="A184" s="187">
        <v>161</v>
      </c>
      <c r="B184" s="194" t="s">
        <v>240</v>
      </c>
      <c r="C184" s="12" t="s">
        <v>147</v>
      </c>
      <c r="D184" s="13" t="s">
        <v>23</v>
      </c>
      <c r="E184" s="75">
        <v>3954673713.7969151</v>
      </c>
      <c r="F184" s="24">
        <f t="shared" si="134"/>
        <v>1.9864692739500537E-2</v>
      </c>
      <c r="G184" s="13" t="s">
        <v>23</v>
      </c>
      <c r="H184" s="23">
        <v>9.1461000000000006</v>
      </c>
      <c r="I184" s="13" t="s">
        <v>23</v>
      </c>
      <c r="J184" s="23">
        <v>9.3687159415384329</v>
      </c>
      <c r="K184" s="25">
        <v>2741</v>
      </c>
      <c r="L184" s="50">
        <v>4.5999999999999999E-3</v>
      </c>
      <c r="M184" s="50">
        <v>0.52480000000000004</v>
      </c>
      <c r="N184" s="13" t="s">
        <v>23</v>
      </c>
      <c r="O184" s="33">
        <v>3922112965.8899999</v>
      </c>
      <c r="P184" s="58">
        <f t="shared" si="135"/>
        <v>2.0294466452527363E-2</v>
      </c>
      <c r="Q184" s="13" t="s">
        <v>23</v>
      </c>
      <c r="R184" s="23">
        <v>9.0541999999999998</v>
      </c>
      <c r="S184" s="13" t="s">
        <v>23</v>
      </c>
      <c r="T184" s="23">
        <v>9.2730999999999995</v>
      </c>
      <c r="U184" s="25">
        <v>2741</v>
      </c>
      <c r="V184" s="26">
        <v>-1.0200000000000001E-2</v>
      </c>
      <c r="W184" s="166">
        <v>0.50919999999999999</v>
      </c>
      <c r="X184" s="20">
        <f t="shared" si="138"/>
        <v>-8.2334853045697518E-3</v>
      </c>
      <c r="Y184" s="20">
        <f t="shared" si="136"/>
        <v>-1.020587475755321E-2</v>
      </c>
      <c r="Z184" s="20">
        <f t="shared" si="136"/>
        <v>0</v>
      </c>
      <c r="AA184" s="20">
        <f t="shared" si="137"/>
        <v>-1.4800000000000001E-2</v>
      </c>
      <c r="AB184" s="21">
        <f t="shared" si="137"/>
        <v>-1.5600000000000058E-2</v>
      </c>
      <c r="AC184" s="30"/>
      <c r="AD184" s="245"/>
      <c r="AE184" s="30"/>
      <c r="AG184" s="10"/>
    </row>
    <row r="185" spans="1:33" ht="15.6" customHeight="1">
      <c r="A185" s="187">
        <v>162</v>
      </c>
      <c r="B185" s="194" t="s">
        <v>241</v>
      </c>
      <c r="C185" s="12" t="s">
        <v>31</v>
      </c>
      <c r="D185" s="13" t="s">
        <v>23</v>
      </c>
      <c r="E185" s="75">
        <v>5002209726.3999996</v>
      </c>
      <c r="F185" s="24">
        <f t="shared" si="134"/>
        <v>2.5126563257749427E-2</v>
      </c>
      <c r="G185" s="13" t="s">
        <v>23</v>
      </c>
      <c r="H185" s="23">
        <v>1.7916000000000001</v>
      </c>
      <c r="I185" s="13" t="s">
        <v>23</v>
      </c>
      <c r="J185" s="23">
        <v>1.8050999999999999</v>
      </c>
      <c r="K185" s="25">
        <v>1136</v>
      </c>
      <c r="L185" s="50">
        <v>-7.7999999999999996E-3</v>
      </c>
      <c r="M185" s="166">
        <v>0.47820000000000001</v>
      </c>
      <c r="N185" s="13" t="s">
        <v>23</v>
      </c>
      <c r="O185" s="75">
        <v>5002591920.4099998</v>
      </c>
      <c r="P185" s="58">
        <f t="shared" si="135"/>
        <v>2.5885265107708926E-2</v>
      </c>
      <c r="Q185" s="13" t="s">
        <v>23</v>
      </c>
      <c r="R185" s="23">
        <v>1.7857000000000001</v>
      </c>
      <c r="S185" s="13" t="s">
        <v>23</v>
      </c>
      <c r="T185" s="23">
        <v>1.7988</v>
      </c>
      <c r="U185" s="25">
        <v>1153</v>
      </c>
      <c r="V185" s="50">
        <v>-3.3999999999999998E-3</v>
      </c>
      <c r="W185" s="166">
        <v>0.4733</v>
      </c>
      <c r="X185" s="20">
        <f t="shared" ref="X185" si="139">((O185-E185)/E185)</f>
        <v>7.6405035155390627E-5</v>
      </c>
      <c r="Y185" s="20">
        <f t="shared" ref="Y185" si="140">((T185-J185)/J185)</f>
        <v>-3.4901113511716648E-3</v>
      </c>
      <c r="Z185" s="20">
        <f t="shared" ref="Z185" si="141">((U185-K185)/K185)</f>
        <v>1.4964788732394365E-2</v>
      </c>
      <c r="AA185" s="20">
        <f t="shared" ref="AA185" si="142">V185-L185</f>
        <v>4.3999999999999994E-3</v>
      </c>
      <c r="AB185" s="21">
        <f t="shared" ref="AB185" si="143">W185-M185</f>
        <v>-4.9000000000000155E-3</v>
      </c>
      <c r="AD185" s="10"/>
      <c r="AE185" s="10"/>
    </row>
    <row r="186" spans="1:33" ht="14.4" customHeight="1">
      <c r="A186" s="187">
        <v>163</v>
      </c>
      <c r="B186" s="194" t="s">
        <v>242</v>
      </c>
      <c r="C186" s="12" t="s">
        <v>81</v>
      </c>
      <c r="D186" s="13" t="s">
        <v>23</v>
      </c>
      <c r="E186" s="23">
        <v>10790736172.614107</v>
      </c>
      <c r="F186" s="24">
        <f t="shared" si="134"/>
        <v>5.420286830596438E-2</v>
      </c>
      <c r="G186" s="13" t="s">
        <v>23</v>
      </c>
      <c r="H186" s="23">
        <v>14595.431831015188</v>
      </c>
      <c r="I186" s="13" t="s">
        <v>23</v>
      </c>
      <c r="J186" s="23">
        <v>14702.171563965996</v>
      </c>
      <c r="K186" s="25">
        <v>1696</v>
      </c>
      <c r="L186" s="50">
        <v>-0.2895815287149236</v>
      </c>
      <c r="M186" s="50">
        <v>0.39719828814694286</v>
      </c>
      <c r="N186" s="13" t="s">
        <v>23</v>
      </c>
      <c r="O186" s="23">
        <v>10641495606.139437</v>
      </c>
      <c r="P186" s="58">
        <f t="shared" si="135"/>
        <v>5.5063043176398679E-2</v>
      </c>
      <c r="Q186" s="13" t="s">
        <v>23</v>
      </c>
      <c r="R186" s="23">
        <v>14503.00575043497</v>
      </c>
      <c r="S186" s="13" t="s">
        <v>23</v>
      </c>
      <c r="T186" s="23">
        <v>14608.912151417164</v>
      </c>
      <c r="U186" s="25">
        <v>1689</v>
      </c>
      <c r="V186" s="26">
        <v>-0.33019645953382765</v>
      </c>
      <c r="W186" s="26">
        <v>0.37712538178962235</v>
      </c>
      <c r="X186" s="20">
        <f t="shared" si="138"/>
        <v>-1.3830434187931421E-2</v>
      </c>
      <c r="Y186" s="20">
        <f t="shared" ref="Y186:Y198" si="144">((T186-J186)/J186)</f>
        <v>-6.3432406663927491E-3</v>
      </c>
      <c r="Z186" s="20">
        <f t="shared" ref="Z186:Z198" si="145">((U186-K186)/K186)</f>
        <v>-4.1273584905660377E-3</v>
      </c>
      <c r="AA186" s="20">
        <f t="shared" ref="AA186:AA198" si="146">V186-L186</f>
        <v>-4.0614930818904049E-2</v>
      </c>
      <c r="AB186" s="21">
        <f t="shared" ref="AB186:AB198" si="147">W186-M186</f>
        <v>-2.0072906357320508E-2</v>
      </c>
      <c r="AD186" s="10"/>
      <c r="AE186" s="30"/>
      <c r="AG186" s="10"/>
    </row>
    <row r="187" spans="1:33" ht="15" customHeight="1">
      <c r="A187" s="187">
        <v>164</v>
      </c>
      <c r="B187" s="194" t="s">
        <v>243</v>
      </c>
      <c r="C187" s="12" t="s">
        <v>83</v>
      </c>
      <c r="D187" s="13" t="s">
        <v>23</v>
      </c>
      <c r="E187" s="23">
        <v>3829716369.8400002</v>
      </c>
      <c r="F187" s="24">
        <f t="shared" si="134"/>
        <v>1.9237020414831055E-2</v>
      </c>
      <c r="G187" s="13" t="s">
        <v>23</v>
      </c>
      <c r="H187" s="23">
        <v>309.63</v>
      </c>
      <c r="I187" s="13" t="s">
        <v>23</v>
      </c>
      <c r="J187" s="23">
        <v>311.83</v>
      </c>
      <c r="K187" s="25">
        <v>508</v>
      </c>
      <c r="L187" s="50">
        <v>-2.3999999999999998E-3</v>
      </c>
      <c r="M187" s="50">
        <v>0.38179999999999997</v>
      </c>
      <c r="N187" s="13" t="s">
        <v>23</v>
      </c>
      <c r="O187" s="23">
        <v>3789219750.04</v>
      </c>
      <c r="P187" s="58">
        <f t="shared" si="135"/>
        <v>1.9606827688857971E-2</v>
      </c>
      <c r="Q187" s="13" t="s">
        <v>23</v>
      </c>
      <c r="R187" s="23">
        <v>307.37</v>
      </c>
      <c r="S187" s="13" t="s">
        <v>23</v>
      </c>
      <c r="T187" s="23">
        <v>309.52999999999997</v>
      </c>
      <c r="U187" s="25">
        <v>508</v>
      </c>
      <c r="V187" s="50">
        <v>-7.3000000000000001E-3</v>
      </c>
      <c r="W187" s="50">
        <v>0.372</v>
      </c>
      <c r="X187" s="20">
        <f t="shared" si="138"/>
        <v>-1.05743130532907E-2</v>
      </c>
      <c r="Y187" s="20">
        <f t="shared" si="144"/>
        <v>-7.3758137446686065E-3</v>
      </c>
      <c r="Z187" s="20">
        <f t="shared" si="145"/>
        <v>0</v>
      </c>
      <c r="AA187" s="20">
        <f t="shared" si="146"/>
        <v>-4.8999999999999998E-3</v>
      </c>
      <c r="AB187" s="21">
        <f t="shared" si="147"/>
        <v>-9.7999999999999754E-3</v>
      </c>
      <c r="AD187" s="10"/>
    </row>
    <row r="188" spans="1:33" ht="14.4" customHeight="1">
      <c r="A188" s="187">
        <v>165</v>
      </c>
      <c r="B188" s="194" t="s">
        <v>244</v>
      </c>
      <c r="C188" s="12" t="s">
        <v>245</v>
      </c>
      <c r="D188" s="13" t="s">
        <v>23</v>
      </c>
      <c r="E188" s="23">
        <v>6832065967.4499998</v>
      </c>
      <c r="F188" s="24">
        <f t="shared" si="134"/>
        <v>3.4318100819774031E-2</v>
      </c>
      <c r="G188" s="13" t="s">
        <v>23</v>
      </c>
      <c r="H188" s="23">
        <v>2.7909999999999999</v>
      </c>
      <c r="I188" s="13" t="s">
        <v>23</v>
      </c>
      <c r="J188" s="23">
        <v>2.8435999999999999</v>
      </c>
      <c r="K188" s="25">
        <v>7384</v>
      </c>
      <c r="L188" s="50">
        <v>-1.0599454074940673E-2</v>
      </c>
      <c r="M188" s="50">
        <v>0.41270065433319214</v>
      </c>
      <c r="N188" s="13" t="s">
        <v>23</v>
      </c>
      <c r="O188" s="23">
        <v>6816669786.04</v>
      </c>
      <c r="P188" s="58">
        <f t="shared" si="135"/>
        <v>3.5271976481522277E-2</v>
      </c>
      <c r="Q188" s="13" t="s">
        <v>23</v>
      </c>
      <c r="R188" s="23">
        <v>2.7778999999999998</v>
      </c>
      <c r="S188" s="13" t="s">
        <v>23</v>
      </c>
      <c r="T188" s="23">
        <v>2.8296000000000001</v>
      </c>
      <c r="U188" s="25">
        <v>7463</v>
      </c>
      <c r="V188" s="50">
        <v>-1.5243362047573483E-2</v>
      </c>
      <c r="W188" s="50">
        <v>0.40653391705502995</v>
      </c>
      <c r="X188" s="20">
        <f t="shared" si="138"/>
        <v>-2.2535176743538263E-3</v>
      </c>
      <c r="Y188" s="20">
        <f t="shared" si="144"/>
        <v>-4.9233366155576703E-3</v>
      </c>
      <c r="Z188" s="20">
        <f t="shared" si="145"/>
        <v>1.0698808234019502E-2</v>
      </c>
      <c r="AA188" s="20">
        <f t="shared" si="146"/>
        <v>-4.6439079726328103E-3</v>
      </c>
      <c r="AB188" s="21">
        <f t="shared" si="147"/>
        <v>-6.1667372781621932E-3</v>
      </c>
    </row>
    <row r="189" spans="1:33" ht="15.6" customHeight="1">
      <c r="A189" s="187">
        <v>166</v>
      </c>
      <c r="B189" s="194" t="s">
        <v>246</v>
      </c>
      <c r="C189" s="12" t="s">
        <v>35</v>
      </c>
      <c r="D189" s="13" t="s">
        <v>23</v>
      </c>
      <c r="E189" s="49">
        <v>1884885044.3599999</v>
      </c>
      <c r="F189" s="24">
        <f t="shared" si="134"/>
        <v>9.4679523432900925E-3</v>
      </c>
      <c r="G189" s="13" t="s">
        <v>23</v>
      </c>
      <c r="H189" s="23">
        <v>287.47269999999997</v>
      </c>
      <c r="I189" s="13" t="s">
        <v>23</v>
      </c>
      <c r="J189" s="23">
        <v>288.72919999999999</v>
      </c>
      <c r="K189" s="25">
        <v>315</v>
      </c>
      <c r="L189" s="50">
        <v>-7.1500000000000003E-4</v>
      </c>
      <c r="M189" s="50">
        <v>0.36199999999999999</v>
      </c>
      <c r="N189" s="13" t="s">
        <v>23</v>
      </c>
      <c r="O189" s="49">
        <v>1950289185.27</v>
      </c>
      <c r="P189" s="58">
        <f t="shared" si="135"/>
        <v>1.0091519236546899E-2</v>
      </c>
      <c r="Q189" s="13" t="s">
        <v>23</v>
      </c>
      <c r="R189" s="23">
        <v>287.64879999999999</v>
      </c>
      <c r="S189" s="13" t="s">
        <v>23</v>
      </c>
      <c r="T189" s="23">
        <v>288.8605</v>
      </c>
      <c r="U189" s="25">
        <v>320</v>
      </c>
      <c r="V189" s="50">
        <v>1.5E-5</v>
      </c>
      <c r="W189" s="50">
        <v>0.3629</v>
      </c>
      <c r="X189" s="20">
        <f t="shared" si="138"/>
        <v>3.4699273096629416E-2</v>
      </c>
      <c r="Y189" s="20">
        <f t="shared" si="144"/>
        <v>4.5475137256644008E-4</v>
      </c>
      <c r="Z189" s="20">
        <f t="shared" si="145"/>
        <v>1.5873015873015872E-2</v>
      </c>
      <c r="AA189" s="20">
        <f t="shared" si="146"/>
        <v>7.3000000000000007E-4</v>
      </c>
      <c r="AB189" s="21">
        <f t="shared" si="147"/>
        <v>9.000000000000119E-4</v>
      </c>
    </row>
    <row r="190" spans="1:33" ht="13.95" customHeight="1">
      <c r="A190" s="187">
        <v>167</v>
      </c>
      <c r="B190" s="194" t="s">
        <v>247</v>
      </c>
      <c r="C190" s="12" t="s">
        <v>88</v>
      </c>
      <c r="D190" s="13" t="s">
        <v>23</v>
      </c>
      <c r="E190" s="49">
        <v>2682406307.5900002</v>
      </c>
      <c r="F190" s="24">
        <f t="shared" si="134"/>
        <v>1.3473975594212545E-2</v>
      </c>
      <c r="G190" s="13" t="s">
        <v>23</v>
      </c>
      <c r="H190" s="23">
        <v>215.31</v>
      </c>
      <c r="I190" s="13" t="s">
        <v>23</v>
      </c>
      <c r="J190" s="23">
        <v>215.31</v>
      </c>
      <c r="K190" s="25">
        <v>185</v>
      </c>
      <c r="L190" s="50">
        <v>-1.4E-3</v>
      </c>
      <c r="M190" s="50">
        <v>0.29260000000000003</v>
      </c>
      <c r="N190" s="13" t="s">
        <v>23</v>
      </c>
      <c r="O190" s="49">
        <v>2439342099.0100002</v>
      </c>
      <c r="P190" s="58">
        <f t="shared" si="135"/>
        <v>1.2622060309107518E-2</v>
      </c>
      <c r="Q190" s="13" t="s">
        <v>23</v>
      </c>
      <c r="R190" s="23">
        <v>214.21</v>
      </c>
      <c r="S190" s="13" t="s">
        <v>23</v>
      </c>
      <c r="T190" s="23">
        <v>215.77</v>
      </c>
      <c r="U190" s="25">
        <v>185</v>
      </c>
      <c r="V190" s="50">
        <v>-3.2000000000000002E-3</v>
      </c>
      <c r="W190" s="50">
        <v>0.29070000000000001</v>
      </c>
      <c r="X190" s="20">
        <f t="shared" si="138"/>
        <v>-9.0614239868224963E-2</v>
      </c>
      <c r="Y190" s="20">
        <f t="shared" si="144"/>
        <v>2.1364544145650827E-3</v>
      </c>
      <c r="Z190" s="20">
        <f t="shared" si="145"/>
        <v>0</v>
      </c>
      <c r="AA190" s="20">
        <f t="shared" si="146"/>
        <v>-1.8000000000000002E-3</v>
      </c>
      <c r="AB190" s="21">
        <f t="shared" si="147"/>
        <v>-1.9000000000000128E-3</v>
      </c>
    </row>
    <row r="191" spans="1:33" ht="15.75" customHeight="1">
      <c r="A191" s="187">
        <v>168</v>
      </c>
      <c r="B191" s="194" t="s">
        <v>248</v>
      </c>
      <c r="C191" s="12" t="s">
        <v>91</v>
      </c>
      <c r="D191" s="13" t="s">
        <v>23</v>
      </c>
      <c r="E191" s="75">
        <v>928159872.75999999</v>
      </c>
      <c r="F191" s="24">
        <f t="shared" si="134"/>
        <v>4.6622330993292514E-3</v>
      </c>
      <c r="G191" s="13" t="s">
        <v>23</v>
      </c>
      <c r="H191" s="23">
        <v>2.2403</v>
      </c>
      <c r="I191" s="13" t="s">
        <v>23</v>
      </c>
      <c r="J191" s="23">
        <v>2.2655500000000002</v>
      </c>
      <c r="K191" s="25">
        <v>216</v>
      </c>
      <c r="L191" s="50">
        <v>-2.0334000000000001E-2</v>
      </c>
      <c r="M191" s="50">
        <v>0.42349999999999999</v>
      </c>
      <c r="N191" s="13" t="s">
        <v>23</v>
      </c>
      <c r="O191" s="33">
        <v>929258031.08000004</v>
      </c>
      <c r="P191" s="58">
        <f t="shared" si="135"/>
        <v>4.8083255381746208E-3</v>
      </c>
      <c r="Q191" s="13" t="s">
        <v>23</v>
      </c>
      <c r="R191" s="23">
        <v>2.2578</v>
      </c>
      <c r="S191" s="13" t="s">
        <v>23</v>
      </c>
      <c r="T191" s="23">
        <v>2.28355</v>
      </c>
      <c r="U191" s="25">
        <v>214</v>
      </c>
      <c r="V191" s="26">
        <v>7.4520000000000003E-3</v>
      </c>
      <c r="W191" s="26">
        <v>0.4335</v>
      </c>
      <c r="X191" s="20">
        <f t="shared" si="138"/>
        <v>1.183156428358124E-3</v>
      </c>
      <c r="Y191" s="20">
        <f t="shared" si="144"/>
        <v>7.9450905961024002E-3</v>
      </c>
      <c r="Z191" s="20">
        <f t="shared" si="145"/>
        <v>-9.2592592592592587E-3</v>
      </c>
      <c r="AA191" s="20">
        <f t="shared" si="146"/>
        <v>2.7786000000000002E-2</v>
      </c>
      <c r="AB191" s="21">
        <f t="shared" si="147"/>
        <v>1.0000000000000009E-2</v>
      </c>
      <c r="AD191" s="30"/>
    </row>
    <row r="192" spans="1:33" ht="16.95" customHeight="1">
      <c r="A192" s="187">
        <v>169</v>
      </c>
      <c r="B192" s="194" t="s">
        <v>337</v>
      </c>
      <c r="C192" s="12" t="s">
        <v>39</v>
      </c>
      <c r="D192" s="13" t="s">
        <v>23</v>
      </c>
      <c r="E192" s="23">
        <v>22159302357.57</v>
      </c>
      <c r="F192" s="24">
        <f t="shared" si="134"/>
        <v>0.11130823033999181</v>
      </c>
      <c r="G192" s="13" t="s">
        <v>23</v>
      </c>
      <c r="H192" s="23">
        <v>612.16999999999996</v>
      </c>
      <c r="I192" s="13" t="s">
        <v>23</v>
      </c>
      <c r="J192" s="23">
        <v>617.36</v>
      </c>
      <c r="K192" s="25">
        <v>6022</v>
      </c>
      <c r="L192" s="50">
        <v>-9.4999999999999998E-3</v>
      </c>
      <c r="M192" s="50">
        <v>0.42930000000000001</v>
      </c>
      <c r="N192" s="13" t="s">
        <v>23</v>
      </c>
      <c r="O192" s="23">
        <v>22254464806.75</v>
      </c>
      <c r="P192" s="58">
        <f t="shared" si="135"/>
        <v>0.11515285086569473</v>
      </c>
      <c r="Q192" s="13" t="s">
        <v>23</v>
      </c>
      <c r="R192" s="23">
        <v>610.37</v>
      </c>
      <c r="S192" s="13" t="s">
        <v>23</v>
      </c>
      <c r="T192" s="23">
        <v>615.51</v>
      </c>
      <c r="U192" s="25">
        <v>6038</v>
      </c>
      <c r="V192" s="50">
        <v>-3.0000000000000001E-3</v>
      </c>
      <c r="W192" s="50">
        <v>0.42509999999999998</v>
      </c>
      <c r="X192" s="20">
        <f t="shared" si="138"/>
        <v>4.2944695480221732E-3</v>
      </c>
      <c r="Y192" s="20">
        <f t="shared" si="144"/>
        <v>-2.9966308150836183E-3</v>
      </c>
      <c r="Z192" s="20">
        <f t="shared" si="145"/>
        <v>2.6569246097641981E-3</v>
      </c>
      <c r="AA192" s="20">
        <f t="shared" si="146"/>
        <v>6.4999999999999997E-3</v>
      </c>
      <c r="AB192" s="21">
        <f t="shared" si="147"/>
        <v>-4.200000000000037E-3</v>
      </c>
    </row>
    <row r="193" spans="1:31" ht="13.95" customHeight="1">
      <c r="A193" s="187">
        <v>170</v>
      </c>
      <c r="B193" s="194" t="s">
        <v>343</v>
      </c>
      <c r="C193" s="12" t="s">
        <v>101</v>
      </c>
      <c r="D193" s="13" t="s">
        <v>23</v>
      </c>
      <c r="E193" s="23">
        <v>5413217132.7799997</v>
      </c>
      <c r="F193" s="24">
        <f t="shared" si="134"/>
        <v>2.7191091568369241E-2</v>
      </c>
      <c r="G193" s="13" t="s">
        <v>23</v>
      </c>
      <c r="H193" s="23">
        <v>3.9297</v>
      </c>
      <c r="I193" s="13" t="s">
        <v>23</v>
      </c>
      <c r="J193" s="194">
        <v>4.0065999999999997</v>
      </c>
      <c r="K193" s="25">
        <v>10203</v>
      </c>
      <c r="L193" s="50">
        <v>-6.1560021020495978E-3</v>
      </c>
      <c r="M193" s="50">
        <v>0.28398693866994262</v>
      </c>
      <c r="N193" s="13" t="s">
        <v>23</v>
      </c>
      <c r="O193" s="23">
        <v>5404651638.9799995</v>
      </c>
      <c r="P193" s="58">
        <f t="shared" si="135"/>
        <v>2.7965671139201162E-2</v>
      </c>
      <c r="Q193" s="13" t="s">
        <v>23</v>
      </c>
      <c r="R193" s="23">
        <v>3.9232</v>
      </c>
      <c r="S193" s="13" t="s">
        <v>23</v>
      </c>
      <c r="T193" s="194">
        <v>3.9996999999999998</v>
      </c>
      <c r="U193" s="25">
        <v>10203</v>
      </c>
      <c r="V193" s="26">
        <v>-1.6999999999999999E-3</v>
      </c>
      <c r="W193" s="26">
        <v>0.28178849697714264</v>
      </c>
      <c r="X193" s="20">
        <f t="shared" si="138"/>
        <v>-1.5823296183948407E-3</v>
      </c>
      <c r="Y193" s="20">
        <f t="shared" si="144"/>
        <v>-1.7221584385763258E-3</v>
      </c>
      <c r="Z193" s="20">
        <f t="shared" si="145"/>
        <v>0</v>
      </c>
      <c r="AA193" s="20">
        <f>V193-L193</f>
        <v>4.4560021020495976E-3</v>
      </c>
      <c r="AB193" s="21">
        <f>W193-M193</f>
        <v>-2.1984416927999795E-3</v>
      </c>
    </row>
    <row r="194" spans="1:31" ht="14.4" customHeight="1">
      <c r="A194" s="187">
        <v>171</v>
      </c>
      <c r="B194" s="194" t="s">
        <v>249</v>
      </c>
      <c r="C194" s="12" t="s">
        <v>103</v>
      </c>
      <c r="D194" s="13" t="s">
        <v>23</v>
      </c>
      <c r="E194" s="23">
        <v>444637839.24000001</v>
      </c>
      <c r="F194" s="24">
        <f t="shared" si="134"/>
        <v>2.2334570930702112E-3</v>
      </c>
      <c r="G194" s="13" t="s">
        <v>23</v>
      </c>
      <c r="H194" s="23">
        <v>387.95765996</v>
      </c>
      <c r="I194" s="13" t="s">
        <v>23</v>
      </c>
      <c r="J194" s="23">
        <v>387.95765996</v>
      </c>
      <c r="K194" s="25">
        <v>39</v>
      </c>
      <c r="L194" s="50">
        <v>-6.0000000000000001E-3</v>
      </c>
      <c r="M194" s="50">
        <v>0.33279999999999998</v>
      </c>
      <c r="N194" s="13" t="s">
        <v>23</v>
      </c>
      <c r="O194" s="23">
        <v>444030121.49000001</v>
      </c>
      <c r="P194" s="58">
        <f t="shared" si="135"/>
        <v>2.297576455053893E-3</v>
      </c>
      <c r="Q194" s="13" t="s">
        <v>23</v>
      </c>
      <c r="R194" s="23">
        <v>387.36804611000002</v>
      </c>
      <c r="S194" s="13" t="s">
        <v>23</v>
      </c>
      <c r="T194" s="23">
        <v>387.36804611000002</v>
      </c>
      <c r="U194" s="25">
        <v>39</v>
      </c>
      <c r="V194" s="26">
        <v>-1.5E-3</v>
      </c>
      <c r="W194" s="26">
        <v>0.3211</v>
      </c>
      <c r="X194" s="20">
        <f t="shared" si="138"/>
        <v>-1.3667702034508473E-3</v>
      </c>
      <c r="Y194" s="20">
        <f t="shared" si="144"/>
        <v>-1.5197891699335682E-3</v>
      </c>
      <c r="Z194" s="20">
        <f t="shared" si="145"/>
        <v>0</v>
      </c>
      <c r="AA194" s="20">
        <f t="shared" si="146"/>
        <v>4.5000000000000005E-3</v>
      </c>
      <c r="AB194" s="21">
        <f t="shared" si="147"/>
        <v>-1.1699999999999988E-2</v>
      </c>
    </row>
    <row r="195" spans="1:31" ht="13.95" customHeight="1">
      <c r="A195" s="187">
        <v>172</v>
      </c>
      <c r="B195" s="194" t="s">
        <v>250</v>
      </c>
      <c r="C195" s="34" t="s">
        <v>105</v>
      </c>
      <c r="D195" s="13" t="s">
        <v>23</v>
      </c>
      <c r="E195" s="57">
        <v>127308362.87</v>
      </c>
      <c r="F195" s="24">
        <f t="shared" si="134"/>
        <v>6.3948171065504437E-4</v>
      </c>
      <c r="G195" s="13" t="s">
        <v>23</v>
      </c>
      <c r="H195" s="23">
        <v>1.599</v>
      </c>
      <c r="I195" s="13" t="s">
        <v>23</v>
      </c>
      <c r="J195" s="23">
        <v>1.599</v>
      </c>
      <c r="K195" s="25">
        <v>30</v>
      </c>
      <c r="L195" s="50">
        <v>-1.8699999999999999E-4</v>
      </c>
      <c r="M195" s="50">
        <v>0.1143</v>
      </c>
      <c r="N195" s="13" t="s">
        <v>23</v>
      </c>
      <c r="O195" s="57">
        <v>118048467.98</v>
      </c>
      <c r="P195" s="58">
        <f t="shared" si="135"/>
        <v>6.108265350915831E-4</v>
      </c>
      <c r="Q195" s="13" t="s">
        <v>23</v>
      </c>
      <c r="R195" s="23">
        <v>1.599</v>
      </c>
      <c r="S195" s="13" t="s">
        <v>23</v>
      </c>
      <c r="T195" s="23">
        <v>1.599</v>
      </c>
      <c r="U195" s="25">
        <v>30</v>
      </c>
      <c r="V195" s="26">
        <v>-7.3099999999999998E-2</v>
      </c>
      <c r="W195" s="26">
        <v>0.1053</v>
      </c>
      <c r="X195" s="20">
        <f t="shared" si="138"/>
        <v>-7.2735951364449436E-2</v>
      </c>
      <c r="Y195" s="20">
        <f t="shared" si="144"/>
        <v>0</v>
      </c>
      <c r="Z195" s="20">
        <f t="shared" si="145"/>
        <v>0</v>
      </c>
      <c r="AA195" s="20">
        <f t="shared" si="146"/>
        <v>-7.2912999999999992E-2</v>
      </c>
      <c r="AB195" s="21">
        <f t="shared" si="147"/>
        <v>-8.9999999999999941E-3</v>
      </c>
    </row>
    <row r="196" spans="1:31" ht="13.5" customHeight="1">
      <c r="A196" s="187">
        <v>173</v>
      </c>
      <c r="B196" s="194" t="s">
        <v>251</v>
      </c>
      <c r="C196" s="12" t="s">
        <v>45</v>
      </c>
      <c r="D196" s="13" t="s">
        <v>23</v>
      </c>
      <c r="E196" s="75">
        <v>13869119672.59</v>
      </c>
      <c r="F196" s="24">
        <f t="shared" si="134"/>
        <v>6.9665874052311436E-2</v>
      </c>
      <c r="G196" s="13" t="s">
        <v>23</v>
      </c>
      <c r="H196" s="23">
        <v>7.9669470000000002</v>
      </c>
      <c r="I196" s="13" t="s">
        <v>23</v>
      </c>
      <c r="J196" s="23">
        <v>8.1613199999999999</v>
      </c>
      <c r="K196" s="25">
        <v>17862</v>
      </c>
      <c r="L196" s="50">
        <v>-9.1423919240402052E-3</v>
      </c>
      <c r="M196" s="50">
        <v>0.28295672363491908</v>
      </c>
      <c r="N196" s="13" t="s">
        <v>23</v>
      </c>
      <c r="O196" s="33">
        <v>13831454996.91</v>
      </c>
      <c r="P196" s="58">
        <f t="shared" si="135"/>
        <v>7.1569075614510133E-2</v>
      </c>
      <c r="Q196" s="13" t="s">
        <v>23</v>
      </c>
      <c r="R196" s="23">
        <v>8.0113859999999999</v>
      </c>
      <c r="S196" s="13" t="s">
        <v>23</v>
      </c>
      <c r="T196" s="23">
        <v>8.2113499999999995</v>
      </c>
      <c r="U196" s="25">
        <v>20559</v>
      </c>
      <c r="V196" s="26">
        <v>5.5779208773447664E-3</v>
      </c>
      <c r="W196" s="26">
        <v>0.29011295472841225</v>
      </c>
      <c r="X196" s="20">
        <f t="shared" si="138"/>
        <v>-2.7157221632774751E-3</v>
      </c>
      <c r="Y196" s="20">
        <f t="shared" si="144"/>
        <v>6.1301358113637957E-3</v>
      </c>
      <c r="Z196" s="20">
        <f t="shared" si="145"/>
        <v>0.150990930466913</v>
      </c>
      <c r="AA196" s="20">
        <f t="shared" si="146"/>
        <v>1.4720312801384972E-2</v>
      </c>
      <c r="AB196" s="21">
        <f t="shared" si="147"/>
        <v>7.1562310934931705E-3</v>
      </c>
      <c r="AD196" s="30"/>
    </row>
    <row r="197" spans="1:31" ht="13.5" customHeight="1">
      <c r="A197" s="187">
        <v>174</v>
      </c>
      <c r="B197" s="194" t="s">
        <v>252</v>
      </c>
      <c r="C197" s="12" t="s">
        <v>253</v>
      </c>
      <c r="D197" s="13" t="s">
        <v>23</v>
      </c>
      <c r="E197" s="75">
        <v>148469781.66999999</v>
      </c>
      <c r="F197" s="24">
        <f t="shared" si="134"/>
        <v>7.4577747936216583E-4</v>
      </c>
      <c r="G197" s="13" t="s">
        <v>23</v>
      </c>
      <c r="H197" s="23">
        <v>3.2673000000000001</v>
      </c>
      <c r="I197" s="13" t="s">
        <v>23</v>
      </c>
      <c r="J197" s="23">
        <v>3.2804000000000002</v>
      </c>
      <c r="K197" s="25">
        <v>162</v>
      </c>
      <c r="L197" s="50">
        <v>-8.0000000000000004E-4</v>
      </c>
      <c r="M197" s="50">
        <v>0.1709</v>
      </c>
      <c r="N197" s="13" t="s">
        <v>23</v>
      </c>
      <c r="O197" s="75">
        <v>148369767.25</v>
      </c>
      <c r="P197" s="58">
        <f t="shared" si="135"/>
        <v>7.6772017792739618E-4</v>
      </c>
      <c r="Q197" s="13" t="s">
        <v>23</v>
      </c>
      <c r="R197" s="23">
        <v>3.2867000000000002</v>
      </c>
      <c r="S197" s="13" t="s">
        <v>23</v>
      </c>
      <c r="T197" s="23">
        <v>3.3</v>
      </c>
      <c r="U197" s="25">
        <v>162</v>
      </c>
      <c r="V197" s="50">
        <v>5.9999999999999995E-4</v>
      </c>
      <c r="W197" s="50">
        <v>0.1779</v>
      </c>
      <c r="X197" s="20">
        <f t="shared" si="138"/>
        <v>-6.7363485602939992E-4</v>
      </c>
      <c r="Y197" s="20">
        <f t="shared" si="144"/>
        <v>5.9748811120593883E-3</v>
      </c>
      <c r="Z197" s="20">
        <f t="shared" si="145"/>
        <v>0</v>
      </c>
      <c r="AA197" s="20">
        <f t="shared" si="146"/>
        <v>1.4E-3</v>
      </c>
      <c r="AB197" s="21">
        <f t="shared" si="147"/>
        <v>7.0000000000000062E-3</v>
      </c>
    </row>
    <row r="198" spans="1:31" ht="15" customHeight="1">
      <c r="A198" s="187">
        <v>175</v>
      </c>
      <c r="B198" s="194" t="s">
        <v>254</v>
      </c>
      <c r="C198" s="12" t="s">
        <v>164</v>
      </c>
      <c r="D198" s="13" t="s">
        <v>23</v>
      </c>
      <c r="E198" s="75">
        <v>2249851313.9000001</v>
      </c>
      <c r="F198" s="24">
        <f t="shared" si="134"/>
        <v>1.1301211754654553E-2</v>
      </c>
      <c r="G198" s="13" t="s">
        <v>23</v>
      </c>
      <c r="H198" s="23">
        <v>499.1</v>
      </c>
      <c r="I198" s="13" t="s">
        <v>23</v>
      </c>
      <c r="J198" s="23">
        <v>504.01</v>
      </c>
      <c r="K198" s="25">
        <v>307</v>
      </c>
      <c r="L198" s="50">
        <v>1.37E-2</v>
      </c>
      <c r="M198" s="50">
        <v>0.40250000000000002</v>
      </c>
      <c r="N198" s="13" t="s">
        <v>23</v>
      </c>
      <c r="O198" s="75">
        <v>2258026437.3299999</v>
      </c>
      <c r="P198" s="58">
        <f t="shared" si="135"/>
        <v>1.1683865860022451E-2</v>
      </c>
      <c r="Q198" s="13" t="s">
        <v>23</v>
      </c>
      <c r="R198" s="23">
        <v>499.93</v>
      </c>
      <c r="S198" s="13" t="s">
        <v>23</v>
      </c>
      <c r="T198" s="23">
        <v>504.71</v>
      </c>
      <c r="U198" s="25">
        <v>352</v>
      </c>
      <c r="V198" s="50">
        <v>1.37E-2</v>
      </c>
      <c r="W198" s="50">
        <v>0.40479999999999999</v>
      </c>
      <c r="X198" s="20">
        <f t="shared" si="138"/>
        <v>3.6336283111210038E-3</v>
      </c>
      <c r="Y198" s="20">
        <f t="shared" si="144"/>
        <v>1.3888613321164037E-3</v>
      </c>
      <c r="Z198" s="20">
        <f t="shared" si="145"/>
        <v>0.1465798045602606</v>
      </c>
      <c r="AA198" s="20">
        <f t="shared" si="146"/>
        <v>0</v>
      </c>
      <c r="AB198" s="21">
        <f t="shared" si="147"/>
        <v>2.2999999999999687E-3</v>
      </c>
    </row>
    <row r="199" spans="1:31" ht="15.6" customHeight="1">
      <c r="A199" s="187">
        <v>176</v>
      </c>
      <c r="B199" s="194" t="s">
        <v>255</v>
      </c>
      <c r="C199" s="12" t="s">
        <v>112</v>
      </c>
      <c r="D199" s="13" t="s">
        <v>23</v>
      </c>
      <c r="E199" s="23">
        <v>94189645.730000004</v>
      </c>
      <c r="F199" s="24">
        <f t="shared" si="134"/>
        <v>4.7312332371219815E-4</v>
      </c>
      <c r="G199" s="13" t="s">
        <v>23</v>
      </c>
      <c r="H199" s="23">
        <v>1</v>
      </c>
      <c r="I199" s="13" t="s">
        <v>23</v>
      </c>
      <c r="J199" s="23">
        <v>1</v>
      </c>
      <c r="K199" s="25">
        <v>26</v>
      </c>
      <c r="L199" s="50">
        <v>1.1587090440520397E-2</v>
      </c>
      <c r="M199" s="50">
        <v>0</v>
      </c>
      <c r="N199" s="13" t="s">
        <v>23</v>
      </c>
      <c r="O199" s="23">
        <v>91648769.709999993</v>
      </c>
      <c r="P199" s="58">
        <f t="shared" si="135"/>
        <v>4.7422470960699142E-4</v>
      </c>
      <c r="Q199" s="13" t="s">
        <v>23</v>
      </c>
      <c r="R199" s="23">
        <v>1</v>
      </c>
      <c r="S199" s="13" t="s">
        <v>23</v>
      </c>
      <c r="T199" s="23">
        <v>1</v>
      </c>
      <c r="U199" s="25">
        <v>27</v>
      </c>
      <c r="V199" s="50">
        <v>-1.0958050626611449E-2</v>
      </c>
      <c r="W199" s="26">
        <v>0</v>
      </c>
      <c r="X199" s="20">
        <f t="shared" ref="X199" si="148">((O199-E199)/E199)</f>
        <v>-2.6976171322308364E-2</v>
      </c>
      <c r="Y199" s="20">
        <f t="shared" ref="Y199" si="149">((T199-J199)/J199)</f>
        <v>0</v>
      </c>
      <c r="Z199" s="20">
        <f t="shared" ref="Z199" si="150">((U199-K199)/K199)</f>
        <v>3.8461538461538464E-2</v>
      </c>
      <c r="AA199" s="20">
        <f>V199-L199</f>
        <v>-2.2545141067131846E-2</v>
      </c>
      <c r="AB199" s="21">
        <f t="shared" ref="AB199" si="151">W199-M199</f>
        <v>0</v>
      </c>
    </row>
    <row r="200" spans="1:31" ht="16.95" customHeight="1">
      <c r="A200" s="187">
        <v>177</v>
      </c>
      <c r="B200" s="194" t="s">
        <v>256</v>
      </c>
      <c r="C200" s="12" t="s">
        <v>41</v>
      </c>
      <c r="D200" s="13" t="s">
        <v>23</v>
      </c>
      <c r="E200" s="167">
        <v>3292163431.1100001</v>
      </c>
      <c r="F200" s="24">
        <f t="shared" si="134"/>
        <v>1.6536842161987367E-2</v>
      </c>
      <c r="G200" s="13" t="s">
        <v>23</v>
      </c>
      <c r="H200" s="23">
        <v>552.22</v>
      </c>
      <c r="I200" s="13" t="s">
        <v>23</v>
      </c>
      <c r="J200" s="23">
        <v>552.22</v>
      </c>
      <c r="K200" s="25">
        <v>823</v>
      </c>
      <c r="L200" s="50">
        <v>-1.54E-2</v>
      </c>
      <c r="M200" s="50">
        <v>0.56279999999999997</v>
      </c>
      <c r="N200" s="13" t="s">
        <v>23</v>
      </c>
      <c r="O200" s="167">
        <v>3418544402.9699998</v>
      </c>
      <c r="P200" s="58">
        <f t="shared" si="135"/>
        <v>1.7688816030011212E-2</v>
      </c>
      <c r="Q200" s="13" t="s">
        <v>23</v>
      </c>
      <c r="R200" s="23">
        <v>552.22</v>
      </c>
      <c r="S200" s="13" t="s">
        <v>23</v>
      </c>
      <c r="T200" s="23">
        <v>552.22</v>
      </c>
      <c r="U200" s="25">
        <v>823</v>
      </c>
      <c r="V200" s="26">
        <v>-1.54E-2</v>
      </c>
      <c r="W200" s="26">
        <v>0.56279999999999997</v>
      </c>
      <c r="X200" s="20">
        <f t="shared" si="138"/>
        <v>3.8388425879996031E-2</v>
      </c>
      <c r="Y200" s="20">
        <f t="shared" ref="Y200:Z202" si="152">((T200-J200)/J200)</f>
        <v>0</v>
      </c>
      <c r="Z200" s="20">
        <f t="shared" si="152"/>
        <v>0</v>
      </c>
      <c r="AA200" s="20">
        <f t="shared" ref="AA200:AB202" si="153">V200-L200</f>
        <v>0</v>
      </c>
      <c r="AB200" s="21">
        <f t="shared" si="153"/>
        <v>0</v>
      </c>
    </row>
    <row r="201" spans="1:31" ht="16.2" customHeight="1">
      <c r="A201" s="187">
        <v>178</v>
      </c>
      <c r="B201" s="194" t="s">
        <v>257</v>
      </c>
      <c r="C201" s="12" t="s">
        <v>116</v>
      </c>
      <c r="D201" s="13" t="s">
        <v>23</v>
      </c>
      <c r="E201" s="186">
        <v>70266379.700000003</v>
      </c>
      <c r="F201" s="24">
        <f t="shared" si="134"/>
        <v>3.5295454029188149E-4</v>
      </c>
      <c r="G201" s="13" t="s">
        <v>23</v>
      </c>
      <c r="H201" s="23">
        <v>3.86</v>
      </c>
      <c r="I201" s="13" t="s">
        <v>23</v>
      </c>
      <c r="J201" s="23">
        <v>3.86</v>
      </c>
      <c r="K201" s="25">
        <v>12</v>
      </c>
      <c r="L201" s="50">
        <v>-2.2499999999999999E-2</v>
      </c>
      <c r="M201" s="50">
        <v>0.46860000000000002</v>
      </c>
      <c r="N201" s="13" t="s">
        <v>23</v>
      </c>
      <c r="O201" s="23">
        <v>70266379.700000003</v>
      </c>
      <c r="P201" s="58">
        <f t="shared" si="135"/>
        <v>3.6358429702664364E-4</v>
      </c>
      <c r="Q201" s="13" t="s">
        <v>23</v>
      </c>
      <c r="R201" s="23">
        <v>3.94</v>
      </c>
      <c r="S201" s="13" t="s">
        <v>23</v>
      </c>
      <c r="T201" s="23">
        <v>3.94</v>
      </c>
      <c r="U201" s="25">
        <v>12</v>
      </c>
      <c r="V201" s="50">
        <v>-2.5000000000000001E-3</v>
      </c>
      <c r="W201" s="50">
        <v>0.49969999999999998</v>
      </c>
      <c r="X201" s="20">
        <f t="shared" si="138"/>
        <v>0</v>
      </c>
      <c r="Y201" s="20">
        <f t="shared" si="152"/>
        <v>2.0725388601036288E-2</v>
      </c>
      <c r="Z201" s="20">
        <f t="shared" si="152"/>
        <v>0</v>
      </c>
      <c r="AA201" s="20">
        <f t="shared" si="153"/>
        <v>0.02</v>
      </c>
      <c r="AB201" s="21">
        <f t="shared" si="153"/>
        <v>3.1099999999999961E-2</v>
      </c>
      <c r="AE201" s="10"/>
    </row>
    <row r="202" spans="1:31" ht="15.6" customHeight="1">
      <c r="A202" s="187">
        <v>179</v>
      </c>
      <c r="B202" s="194" t="s">
        <v>258</v>
      </c>
      <c r="C202" s="12" t="s">
        <v>51</v>
      </c>
      <c r="D202" s="13" t="s">
        <v>23</v>
      </c>
      <c r="E202" s="23">
        <v>723157480.27999997</v>
      </c>
      <c r="F202" s="24">
        <f t="shared" si="134"/>
        <v>3.6324870741969184E-3</v>
      </c>
      <c r="G202" s="13" t="s">
        <v>23</v>
      </c>
      <c r="H202" s="23">
        <v>4.45</v>
      </c>
      <c r="I202" s="13" t="s">
        <v>23</v>
      </c>
      <c r="J202" s="23">
        <v>4.4800000000000004</v>
      </c>
      <c r="K202" s="25">
        <v>157</v>
      </c>
      <c r="L202" s="50">
        <v>-4.4758406703930198E-3</v>
      </c>
      <c r="M202" s="166">
        <v>2.4218444656293501E-4</v>
      </c>
      <c r="N202" s="13" t="s">
        <v>23</v>
      </c>
      <c r="O202" s="23">
        <v>719696411.10000002</v>
      </c>
      <c r="P202" s="58">
        <f t="shared" si="135"/>
        <v>3.7239760297824455E-3</v>
      </c>
      <c r="Q202" s="13" t="s">
        <v>23</v>
      </c>
      <c r="R202" s="23">
        <v>4.3893800000000001</v>
      </c>
      <c r="S202" s="13" t="s">
        <v>23</v>
      </c>
      <c r="T202" s="23">
        <v>4.4204840000000001</v>
      </c>
      <c r="U202" s="25">
        <v>174</v>
      </c>
      <c r="V202" s="26">
        <v>1.2039670180638895E-2</v>
      </c>
      <c r="W202" s="166">
        <v>0.24687349888887589</v>
      </c>
      <c r="X202" s="20">
        <f t="shared" si="138"/>
        <v>-4.7860518274108884E-3</v>
      </c>
      <c r="Y202" s="20">
        <f t="shared" si="152"/>
        <v>-1.3284821428571505E-2</v>
      </c>
      <c r="Z202" s="20">
        <f t="shared" si="152"/>
        <v>0.10828025477707007</v>
      </c>
      <c r="AA202" s="20">
        <f t="shared" si="153"/>
        <v>1.6515510851031916E-2</v>
      </c>
      <c r="AB202" s="21">
        <f t="shared" si="153"/>
        <v>0.24663131444231295</v>
      </c>
      <c r="AD202" s="30"/>
      <c r="AE202" s="30"/>
    </row>
    <row r="203" spans="1:31" ht="13.95" customHeight="1">
      <c r="A203" s="187">
        <v>180</v>
      </c>
      <c r="B203" s="194" t="s">
        <v>259</v>
      </c>
      <c r="C203" s="12" t="s">
        <v>260</v>
      </c>
      <c r="D203" s="13" t="s">
        <v>23</v>
      </c>
      <c r="E203" s="23">
        <v>336699250.21125305</v>
      </c>
      <c r="F203" s="24">
        <f t="shared" si="134"/>
        <v>1.6912715523742005E-3</v>
      </c>
      <c r="G203" s="13" t="s">
        <v>23</v>
      </c>
      <c r="H203" s="23">
        <v>158.89606702450104</v>
      </c>
      <c r="I203" s="13" t="s">
        <v>23</v>
      </c>
      <c r="J203" s="23">
        <v>159.938940437676</v>
      </c>
      <c r="K203" s="25">
        <v>127</v>
      </c>
      <c r="L203" s="50">
        <v>-5.7533757572126865E-3</v>
      </c>
      <c r="M203" s="50">
        <v>0.37845569887304409</v>
      </c>
      <c r="N203" s="13" t="s">
        <v>23</v>
      </c>
      <c r="O203" s="23">
        <v>335821351.38</v>
      </c>
      <c r="P203" s="58">
        <f t="shared" si="135"/>
        <v>1.7376641644173789E-3</v>
      </c>
      <c r="Q203" s="13" t="s">
        <v>23</v>
      </c>
      <c r="R203" s="23">
        <v>156.8393039</v>
      </c>
      <c r="S203" s="13" t="s">
        <v>23</v>
      </c>
      <c r="T203" s="23">
        <v>157.88999999999999</v>
      </c>
      <c r="U203" s="25">
        <v>127</v>
      </c>
      <c r="V203" s="26">
        <v>-1.2877204403798359E-2</v>
      </c>
      <c r="W203" s="26">
        <v>0.360626</v>
      </c>
      <c r="X203" s="20">
        <f t="shared" ref="X203" si="154">((O203-E203)/E203)</f>
        <v>-2.607367942465679E-3</v>
      </c>
      <c r="Y203" s="20">
        <f t="shared" ref="Y203" si="155">((T203-J203)/J203)</f>
        <v>-1.2810766609238777E-2</v>
      </c>
      <c r="Z203" s="20">
        <f t="shared" ref="Z203" si="156">((U203-K203)/K203)</f>
        <v>0</v>
      </c>
      <c r="AA203" s="20">
        <f t="shared" ref="AA203" si="157">V203-L203</f>
        <v>-7.1238286465856726E-3</v>
      </c>
      <c r="AB203" s="21">
        <f t="shared" ref="AB203" si="158">W203-M203</f>
        <v>-1.7829698873044086E-2</v>
      </c>
    </row>
    <row r="204" spans="1:31" ht="14.4" customHeight="1">
      <c r="A204" s="187">
        <v>181</v>
      </c>
      <c r="B204" s="194" t="s">
        <v>261</v>
      </c>
      <c r="C204" s="12" t="s">
        <v>55</v>
      </c>
      <c r="D204" s="13" t="s">
        <v>23</v>
      </c>
      <c r="E204" s="167">
        <v>15048608248.84</v>
      </c>
      <c r="F204" s="24">
        <f t="shared" si="134"/>
        <v>7.559055453232548E-2</v>
      </c>
      <c r="G204" s="13" t="s">
        <v>23</v>
      </c>
      <c r="H204" s="186">
        <v>13731.27</v>
      </c>
      <c r="I204" s="13" t="s">
        <v>23</v>
      </c>
      <c r="J204" s="23">
        <v>13852.34</v>
      </c>
      <c r="K204" s="25">
        <v>10503</v>
      </c>
      <c r="L204" s="50">
        <v>-1.2500000000000001E-2</v>
      </c>
      <c r="M204" s="50">
        <v>0.42349999999999999</v>
      </c>
      <c r="N204" s="13" t="s">
        <v>23</v>
      </c>
      <c r="O204" s="167">
        <v>15089909851.040001</v>
      </c>
      <c r="P204" s="58">
        <f t="shared" si="135"/>
        <v>7.8080787551742942E-2</v>
      </c>
      <c r="Q204" s="13" t="s">
        <v>23</v>
      </c>
      <c r="R204" s="186">
        <v>13663.3</v>
      </c>
      <c r="S204" s="13" t="s">
        <v>23</v>
      </c>
      <c r="T204" s="23">
        <v>13782.54</v>
      </c>
      <c r="U204" s="25">
        <v>10659</v>
      </c>
      <c r="V204" s="50">
        <v>-5.0388598605000503E-3</v>
      </c>
      <c r="W204" s="50">
        <v>0.41627969349052701</v>
      </c>
      <c r="X204" s="20">
        <f t="shared" si="138"/>
        <v>2.744546307342703E-3</v>
      </c>
      <c r="Y204" s="20">
        <f t="shared" ref="Y204:Z208" si="159">((T204-J204)/J204)</f>
        <v>-5.0388598605000503E-3</v>
      </c>
      <c r="Z204" s="20">
        <f t="shared" si="159"/>
        <v>1.4852899171665239E-2</v>
      </c>
      <c r="AA204" s="20">
        <f t="shared" ref="AA204:AB208" si="160">V204-L204</f>
        <v>7.4611401394999504E-3</v>
      </c>
      <c r="AB204" s="21">
        <f t="shared" si="160"/>
        <v>-7.2203065094729735E-3</v>
      </c>
    </row>
    <row r="205" spans="1:31" ht="13.2" customHeight="1">
      <c r="A205" s="187">
        <v>182</v>
      </c>
      <c r="B205" s="194" t="s">
        <v>262</v>
      </c>
      <c r="C205" s="34" t="s">
        <v>130</v>
      </c>
      <c r="D205" s="13" t="s">
        <v>23</v>
      </c>
      <c r="E205" s="75">
        <v>374978525.25999999</v>
      </c>
      <c r="F205" s="24">
        <f t="shared" si="134"/>
        <v>1.8835519001766782E-3</v>
      </c>
      <c r="G205" s="13" t="s">
        <v>23</v>
      </c>
      <c r="H205" s="23">
        <v>1978.298</v>
      </c>
      <c r="I205" s="13" t="s">
        <v>23</v>
      </c>
      <c r="J205" s="23">
        <v>2007.2085999999999</v>
      </c>
      <c r="K205" s="25">
        <v>241</v>
      </c>
      <c r="L205" s="50">
        <v>-3.0999999999999999E-3</v>
      </c>
      <c r="M205" s="50">
        <v>0.30549999999999999</v>
      </c>
      <c r="N205" s="13" t="s">
        <v>23</v>
      </c>
      <c r="O205" s="33">
        <v>387771484.33999997</v>
      </c>
      <c r="P205" s="58">
        <f t="shared" si="135"/>
        <v>2.0064734107930289E-3</v>
      </c>
      <c r="Q205" s="13" t="s">
        <v>23</v>
      </c>
      <c r="R205" s="23">
        <v>1972.8842</v>
      </c>
      <c r="S205" s="13" t="s">
        <v>23</v>
      </c>
      <c r="T205" s="23">
        <v>2000.3874000000001</v>
      </c>
      <c r="U205" s="25">
        <v>244</v>
      </c>
      <c r="V205" s="26">
        <v>-2.7000000000000001E-3</v>
      </c>
      <c r="W205" s="26">
        <v>0.26650000000000001</v>
      </c>
      <c r="X205" s="20">
        <f t="shared" si="138"/>
        <v>3.4116511261890775E-2</v>
      </c>
      <c r="Y205" s="20">
        <f t="shared" si="159"/>
        <v>-3.3983513223288615E-3</v>
      </c>
      <c r="Z205" s="20">
        <f t="shared" si="159"/>
        <v>1.2448132780082987E-2</v>
      </c>
      <c r="AA205" s="20">
        <f t="shared" si="160"/>
        <v>3.9999999999999975E-4</v>
      </c>
      <c r="AB205" s="21">
        <f t="shared" si="160"/>
        <v>-3.8999999999999979E-2</v>
      </c>
    </row>
    <row r="206" spans="1:31" ht="15" customHeight="1">
      <c r="A206" s="187">
        <v>183</v>
      </c>
      <c r="B206" s="194" t="s">
        <v>263</v>
      </c>
      <c r="C206" s="34" t="s">
        <v>105</v>
      </c>
      <c r="D206" s="13" t="s">
        <v>23</v>
      </c>
      <c r="E206" s="75">
        <v>862888508.12</v>
      </c>
      <c r="F206" s="24">
        <f t="shared" si="134"/>
        <v>4.3343689828187074E-3</v>
      </c>
      <c r="G206" s="13" t="s">
        <v>23</v>
      </c>
      <c r="H206" s="23">
        <v>1.63</v>
      </c>
      <c r="I206" s="13" t="s">
        <v>23</v>
      </c>
      <c r="J206" s="23">
        <v>1.63</v>
      </c>
      <c r="K206" s="25">
        <v>47</v>
      </c>
      <c r="L206" s="50">
        <v>-4.3499999999999997E-2</v>
      </c>
      <c r="M206" s="50">
        <v>6.9599999999999995E-2</v>
      </c>
      <c r="N206" s="13" t="s">
        <v>23</v>
      </c>
      <c r="O206" s="33">
        <v>911672190.64999998</v>
      </c>
      <c r="P206" s="58">
        <f t="shared" si="135"/>
        <v>4.7173298805405859E-3</v>
      </c>
      <c r="Q206" s="13" t="s">
        <v>23</v>
      </c>
      <c r="R206" s="23">
        <v>1.71</v>
      </c>
      <c r="S206" s="13" t="s">
        <v>23</v>
      </c>
      <c r="T206" s="23">
        <v>1.71</v>
      </c>
      <c r="U206" s="25">
        <v>47</v>
      </c>
      <c r="V206" s="26">
        <v>4.9599999999999998E-2</v>
      </c>
      <c r="W206" s="26">
        <v>0.1236</v>
      </c>
      <c r="X206" s="20">
        <f t="shared" si="138"/>
        <v>5.6535325329904303E-2</v>
      </c>
      <c r="Y206" s="20">
        <f t="shared" si="159"/>
        <v>4.9079754601227044E-2</v>
      </c>
      <c r="Z206" s="20">
        <f t="shared" si="159"/>
        <v>0</v>
      </c>
      <c r="AA206" s="20">
        <f t="shared" si="160"/>
        <v>9.3099999999999988E-2</v>
      </c>
      <c r="AB206" s="21">
        <f t="shared" si="160"/>
        <v>5.4000000000000006E-2</v>
      </c>
    </row>
    <row r="207" spans="1:31" ht="15" customHeight="1">
      <c r="A207" s="187">
        <v>184</v>
      </c>
      <c r="B207" s="194" t="s">
        <v>264</v>
      </c>
      <c r="C207" s="12" t="s">
        <v>58</v>
      </c>
      <c r="D207" s="13" t="s">
        <v>23</v>
      </c>
      <c r="E207" s="75">
        <v>49150841055.279999</v>
      </c>
      <c r="F207" s="24">
        <f t="shared" si="134"/>
        <v>0.24688923185871331</v>
      </c>
      <c r="G207" s="13" t="s">
        <v>23</v>
      </c>
      <c r="H207" s="23">
        <v>2.9329299999999998</v>
      </c>
      <c r="I207" s="13" t="s">
        <v>23</v>
      </c>
      <c r="J207" s="23">
        <v>2.9538600000000002</v>
      </c>
      <c r="K207" s="25">
        <v>4852</v>
      </c>
      <c r="L207" s="50">
        <v>-7.7999999999999996E-3</v>
      </c>
      <c r="M207" s="50">
        <v>0.4531</v>
      </c>
      <c r="N207" s="13" t="s">
        <v>23</v>
      </c>
      <c r="O207" s="75">
        <v>43414271360.82</v>
      </c>
      <c r="P207" s="58">
        <f t="shared" si="135"/>
        <v>0.22464153413111856</v>
      </c>
      <c r="Q207" s="13" t="s">
        <v>23</v>
      </c>
      <c r="R207" s="23">
        <v>2.92</v>
      </c>
      <c r="S207" s="13" t="s">
        <v>23</v>
      </c>
      <c r="T207" s="23">
        <v>2.94</v>
      </c>
      <c r="U207" s="25">
        <v>4852</v>
      </c>
      <c r="V207" s="50">
        <v>-4.4000000000000003E-3</v>
      </c>
      <c r="W207" s="50">
        <v>0.44679999999999997</v>
      </c>
      <c r="X207" s="20">
        <f t="shared" si="138"/>
        <v>-0.11671356117808998</v>
      </c>
      <c r="Y207" s="20">
        <f t="shared" si="159"/>
        <v>-4.6921655054742622E-3</v>
      </c>
      <c r="Z207" s="20">
        <f t="shared" si="159"/>
        <v>0</v>
      </c>
      <c r="AA207" s="20">
        <f t="shared" si="160"/>
        <v>3.3999999999999994E-3</v>
      </c>
      <c r="AB207" s="21">
        <f t="shared" si="160"/>
        <v>-6.3000000000000278E-3</v>
      </c>
    </row>
    <row r="208" spans="1:31" ht="14.4" customHeight="1">
      <c r="A208" s="187">
        <v>185</v>
      </c>
      <c r="B208" s="194" t="s">
        <v>265</v>
      </c>
      <c r="C208" s="12" t="s">
        <v>58</v>
      </c>
      <c r="D208" s="13" t="s">
        <v>23</v>
      </c>
      <c r="E208" s="75">
        <v>5585865120.21</v>
      </c>
      <c r="F208" s="24">
        <f t="shared" si="134"/>
        <v>2.805831841705338E-2</v>
      </c>
      <c r="G208" s="13" t="s">
        <v>23</v>
      </c>
      <c r="H208" s="23">
        <v>2.2671600000000001</v>
      </c>
      <c r="I208" s="13" t="s">
        <v>23</v>
      </c>
      <c r="J208" s="23">
        <v>2.2828200000000001</v>
      </c>
      <c r="K208" s="25">
        <v>3221</v>
      </c>
      <c r="L208" s="50">
        <v>-3.5999999999999999E-3</v>
      </c>
      <c r="M208" s="50">
        <v>0.44009999999999999</v>
      </c>
      <c r="N208" s="13" t="s">
        <v>23</v>
      </c>
      <c r="O208" s="75">
        <v>5583505810.7700005</v>
      </c>
      <c r="P208" s="58">
        <f t="shared" si="135"/>
        <v>2.8891128927096131E-2</v>
      </c>
      <c r="Q208" s="13" t="s">
        <v>23</v>
      </c>
      <c r="R208" s="23">
        <v>2.27</v>
      </c>
      <c r="S208" s="13" t="s">
        <v>23</v>
      </c>
      <c r="T208" s="23">
        <v>2.2799999999999998</v>
      </c>
      <c r="U208" s="25">
        <v>3221</v>
      </c>
      <c r="V208" s="50">
        <v>-5.0000000000000001E-4</v>
      </c>
      <c r="W208" s="50">
        <v>0.43940000000000001</v>
      </c>
      <c r="X208" s="20">
        <f t="shared" si="138"/>
        <v>-4.2237135863940848E-4</v>
      </c>
      <c r="Y208" s="20">
        <f t="shared" si="159"/>
        <v>-1.2353142166269206E-3</v>
      </c>
      <c r="Z208" s="20">
        <f t="shared" si="159"/>
        <v>0</v>
      </c>
      <c r="AA208" s="20">
        <f t="shared" si="160"/>
        <v>3.0999999999999999E-3</v>
      </c>
      <c r="AB208" s="21">
        <f t="shared" si="160"/>
        <v>-6.9999999999997842E-4</v>
      </c>
    </row>
    <row r="209" spans="1:28" ht="14.4" customHeight="1">
      <c r="A209" s="187">
        <v>186</v>
      </c>
      <c r="B209" s="194" t="s">
        <v>266</v>
      </c>
      <c r="C209" s="12" t="s">
        <v>135</v>
      </c>
      <c r="D209" s="13" t="s">
        <v>23</v>
      </c>
      <c r="E209" s="62">
        <v>12729240295.299999</v>
      </c>
      <c r="F209" s="24">
        <f t="shared" si="134"/>
        <v>6.3940154251215894E-2</v>
      </c>
      <c r="G209" s="13" t="s">
        <v>23</v>
      </c>
      <c r="H209" s="23">
        <v>860.35</v>
      </c>
      <c r="I209" s="13" t="s">
        <v>23</v>
      </c>
      <c r="J209" s="23">
        <v>869.52</v>
      </c>
      <c r="K209" s="25">
        <v>43</v>
      </c>
      <c r="L209" s="50">
        <v>-1.0745322443224681E-2</v>
      </c>
      <c r="M209" s="50">
        <v>0.25081412228707811</v>
      </c>
      <c r="N209" s="13" t="s">
        <v>23</v>
      </c>
      <c r="O209" s="62">
        <v>12714097214.860001</v>
      </c>
      <c r="P209" s="58">
        <f t="shared" si="135"/>
        <v>6.5787452234333355E-2</v>
      </c>
      <c r="Q209" s="13" t="s">
        <v>23</v>
      </c>
      <c r="R209" s="23">
        <v>859.34</v>
      </c>
      <c r="S209" s="13" t="s">
        <v>23</v>
      </c>
      <c r="T209" s="23">
        <v>868.48</v>
      </c>
      <c r="U209" s="25">
        <v>43</v>
      </c>
      <c r="V209" s="50">
        <v>-1.1999999999999999E-3</v>
      </c>
      <c r="W209" s="50">
        <v>0.24929999999999999</v>
      </c>
      <c r="X209" s="20">
        <f t="shared" ref="X209" si="161">((O209-E209)/E209)</f>
        <v>-1.1896295528013472E-3</v>
      </c>
      <c r="Y209" s="20">
        <f t="shared" ref="Y209" si="162">((T209-J209)/J209)</f>
        <v>-1.1960621952341105E-3</v>
      </c>
      <c r="Z209" s="20">
        <f t="shared" ref="Z209" si="163">((U209-K209)/K209)</f>
        <v>0</v>
      </c>
      <c r="AA209" s="20">
        <f t="shared" ref="AA209" si="164">V209-L209</f>
        <v>9.5453224432246811E-3</v>
      </c>
      <c r="AB209" s="21">
        <f t="shared" ref="AB209" si="165">W209-M209</f>
        <v>-1.5141222870781179E-3</v>
      </c>
    </row>
    <row r="210" spans="1:28" ht="14.4" customHeight="1">
      <c r="A210" s="187">
        <v>187</v>
      </c>
      <c r="B210" s="194" t="s">
        <v>267</v>
      </c>
      <c r="C210" s="12" t="s">
        <v>140</v>
      </c>
      <c r="D210" s="13" t="s">
        <v>23</v>
      </c>
      <c r="E210" s="23">
        <v>8095752558.79</v>
      </c>
      <c r="F210" s="24">
        <f t="shared" si="134"/>
        <v>4.0665715736377235E-2</v>
      </c>
      <c r="G210" s="13" t="s">
        <v>23</v>
      </c>
      <c r="H210" s="23">
        <v>46.607900000000001</v>
      </c>
      <c r="I210" s="13" t="s">
        <v>23</v>
      </c>
      <c r="J210" s="23">
        <v>47.158299999999997</v>
      </c>
      <c r="K210" s="25">
        <v>6337</v>
      </c>
      <c r="L210" s="50">
        <v>6.0000000000000001E-3</v>
      </c>
      <c r="M210" s="50">
        <v>0.3735</v>
      </c>
      <c r="N210" s="13" t="s">
        <v>23</v>
      </c>
      <c r="O210" s="23">
        <v>8062173876.6499996</v>
      </c>
      <c r="P210" s="58">
        <f t="shared" si="135"/>
        <v>4.1716676367323367E-2</v>
      </c>
      <c r="Q210" s="13" t="s">
        <v>23</v>
      </c>
      <c r="R210" s="23">
        <v>46.014400000000002</v>
      </c>
      <c r="S210" s="13" t="s">
        <v>23</v>
      </c>
      <c r="T210" s="23">
        <v>46.546100000000003</v>
      </c>
      <c r="U210" s="25">
        <v>6334</v>
      </c>
      <c r="V210" s="50">
        <v>-7.0000000000000001E-3</v>
      </c>
      <c r="W210" s="50">
        <v>0.35580000000000001</v>
      </c>
      <c r="X210" s="20">
        <f>((O210-E210)/E210)</f>
        <v>-4.1476912610850661E-3</v>
      </c>
      <c r="Y210" s="20">
        <f>((T210-J210)/J210)</f>
        <v>-1.2981808080443831E-2</v>
      </c>
      <c r="Z210" s="20">
        <f>((U210-K210)/K210)</f>
        <v>-4.7341013097680293E-4</v>
      </c>
      <c r="AA210" s="20">
        <f>V210-L210</f>
        <v>-1.3000000000000001E-2</v>
      </c>
      <c r="AB210" s="21">
        <f>W210-M210</f>
        <v>-1.7699999999999994E-2</v>
      </c>
    </row>
    <row r="211" spans="1:28">
      <c r="B211" s="38"/>
      <c r="C211" s="39" t="s">
        <v>63</v>
      </c>
      <c r="D211" s="40" t="s">
        <v>23</v>
      </c>
      <c r="E211" s="92">
        <f>SUM(E180:E210)</f>
        <v>199080537799.26468</v>
      </c>
      <c r="F211" s="42">
        <f>(E211/E272)</f>
        <v>2.007245974876332E-2</v>
      </c>
      <c r="G211" s="13"/>
      <c r="H211" s="43"/>
      <c r="I211" s="13" t="s">
        <v>23</v>
      </c>
      <c r="J211" s="93"/>
      <c r="K211" s="45">
        <f>SUM(K180:K210)</f>
        <v>112001</v>
      </c>
      <c r="L211" s="94"/>
      <c r="M211" s="94"/>
      <c r="N211" s="13" t="s">
        <v>23</v>
      </c>
      <c r="O211" s="92">
        <f>SUM(O180:O210)</f>
        <v>193260215786.63187</v>
      </c>
      <c r="P211" s="42">
        <f>(O211/O272)</f>
        <v>1.9325599913316994E-2</v>
      </c>
      <c r="Q211" s="13" t="s">
        <v>23</v>
      </c>
      <c r="R211" s="43"/>
      <c r="S211" s="13" t="s">
        <v>23</v>
      </c>
      <c r="T211" s="93"/>
      <c r="U211" s="45">
        <f>SUM(U180:U210)</f>
        <v>115043</v>
      </c>
      <c r="V211" s="94"/>
      <c r="W211" s="94"/>
      <c r="X211" s="20">
        <f t="shared" ref="X211" si="166">((O211-E211)/E211)</f>
        <v>-2.9236017126402954E-2</v>
      </c>
      <c r="Y211" s="20" t="e">
        <f t="shared" ref="Y211" si="167">((T211-J211)/J211)</f>
        <v>#DIV/0!</v>
      </c>
      <c r="Z211" s="20">
        <f t="shared" ref="Z211" si="168">((U211-K211)/K211)</f>
        <v>2.7160471781501952E-2</v>
      </c>
      <c r="AA211" s="20">
        <f t="shared" ref="AA211" si="169">V211-L211</f>
        <v>0</v>
      </c>
      <c r="AB211" s="21">
        <f t="shared" ref="AB211" si="170">W211-M211</f>
        <v>0</v>
      </c>
    </row>
    <row r="212" spans="1:28" ht="5.25" customHeight="1">
      <c r="B212" s="247"/>
      <c r="C212" s="247"/>
      <c r="D212" s="247"/>
      <c r="E212" s="247"/>
      <c r="F212" s="247"/>
      <c r="G212" s="247"/>
      <c r="H212" s="247"/>
      <c r="I212" s="247"/>
      <c r="J212" s="247"/>
      <c r="K212" s="247"/>
      <c r="L212" s="247"/>
      <c r="M212" s="247"/>
      <c r="N212" s="247"/>
      <c r="O212" s="247"/>
      <c r="P212" s="247"/>
      <c r="Q212" s="247"/>
      <c r="R212" s="247"/>
      <c r="S212" s="247"/>
      <c r="T212" s="247"/>
      <c r="U212" s="247"/>
      <c r="V212" s="247"/>
      <c r="W212" s="247"/>
      <c r="X212" s="247"/>
      <c r="Y212" s="247"/>
      <c r="Z212" s="247"/>
      <c r="AA212" s="247"/>
      <c r="AB212" s="247"/>
    </row>
    <row r="213" spans="1:28" ht="15" customHeight="1">
      <c r="A213" s="11"/>
      <c r="B213" s="249" t="s">
        <v>268</v>
      </c>
      <c r="C213" s="249"/>
      <c r="D213" s="249"/>
      <c r="E213" s="249"/>
      <c r="F213" s="249"/>
      <c r="G213" s="249"/>
      <c r="H213" s="249"/>
      <c r="I213" s="249"/>
      <c r="J213" s="249"/>
      <c r="K213" s="249"/>
      <c r="L213" s="249"/>
      <c r="M213" s="249"/>
      <c r="N213" s="249"/>
      <c r="O213" s="249"/>
      <c r="P213" s="249"/>
      <c r="Q213" s="249"/>
      <c r="R213" s="249"/>
      <c r="S213" s="249"/>
      <c r="T213" s="249"/>
      <c r="U213" s="249"/>
      <c r="V213" s="249"/>
      <c r="W213" s="249"/>
      <c r="X213" s="249"/>
      <c r="Y213" s="249"/>
      <c r="Z213" s="249"/>
      <c r="AA213" s="249"/>
      <c r="AB213" s="249"/>
    </row>
    <row r="214" spans="1:28" ht="15" customHeight="1">
      <c r="A214" s="187">
        <v>188</v>
      </c>
      <c r="B214" s="194" t="s">
        <v>269</v>
      </c>
      <c r="C214" s="12" t="s">
        <v>149</v>
      </c>
      <c r="D214" s="13" t="s">
        <v>23</v>
      </c>
      <c r="E214" s="175">
        <v>645826818.04999995</v>
      </c>
      <c r="F214" s="24">
        <f>(E214/$E$217)</f>
        <v>3.1393633575736164E-2</v>
      </c>
      <c r="G214" s="13" t="s">
        <v>23</v>
      </c>
      <c r="H214" s="99">
        <v>1115.78379442</v>
      </c>
      <c r="I214" s="13" t="s">
        <v>23</v>
      </c>
      <c r="J214" s="99">
        <v>1115.78379442</v>
      </c>
      <c r="K214" s="25">
        <v>34</v>
      </c>
      <c r="L214" s="50">
        <v>2.49E-3</v>
      </c>
      <c r="M214" s="50">
        <v>0.11458</v>
      </c>
      <c r="N214" s="13" t="s">
        <v>23</v>
      </c>
      <c r="O214" s="175">
        <v>647867836.13999999</v>
      </c>
      <c r="P214" s="58">
        <f>(O214/$O$217)</f>
        <v>3.218437091572042E-2</v>
      </c>
      <c r="Q214" s="13" t="s">
        <v>23</v>
      </c>
      <c r="R214" s="96">
        <v>1119.3100259800001</v>
      </c>
      <c r="S214" s="13" t="s">
        <v>23</v>
      </c>
      <c r="T214" s="99">
        <v>1119.3100259800001</v>
      </c>
      <c r="U214" s="25">
        <v>34</v>
      </c>
      <c r="V214" s="26">
        <v>2.4099999999999998E-3</v>
      </c>
      <c r="W214" s="26">
        <v>0.11811000000000001</v>
      </c>
      <c r="X214" s="20">
        <f>((O214-E214)/E214)</f>
        <v>3.1603179566972047E-3</v>
      </c>
      <c r="Y214" s="20">
        <f t="shared" ref="Y214" si="171">((T214-J214)/J214)</f>
        <v>3.16031795553459E-3</v>
      </c>
      <c r="Z214" s="20">
        <f t="shared" ref="Z214" si="172">((U214-K214)/K214)</f>
        <v>0</v>
      </c>
      <c r="AA214" s="20">
        <f>V214-L214</f>
        <v>-8.000000000000021E-5</v>
      </c>
      <c r="AB214" s="21">
        <f>W214-M214</f>
        <v>3.5300000000000054E-3</v>
      </c>
    </row>
    <row r="215" spans="1:28">
      <c r="A215" s="187">
        <v>189</v>
      </c>
      <c r="B215" s="194" t="s">
        <v>270</v>
      </c>
      <c r="C215" s="12" t="s">
        <v>271</v>
      </c>
      <c r="D215" s="13" t="s">
        <v>23</v>
      </c>
      <c r="E215" s="175">
        <v>2007721692.9100001</v>
      </c>
      <c r="F215" s="24">
        <f>(E215/$E$217)</f>
        <v>9.7595326467835641E-2</v>
      </c>
      <c r="G215" s="13" t="s">
        <v>23</v>
      </c>
      <c r="H215" s="99">
        <v>54.514699999999998</v>
      </c>
      <c r="I215" s="13" t="s">
        <v>23</v>
      </c>
      <c r="J215" s="99">
        <v>55.039000000000001</v>
      </c>
      <c r="K215" s="25">
        <v>1571</v>
      </c>
      <c r="L215" s="50">
        <v>5.0000000000000001E-4</v>
      </c>
      <c r="M215" s="50">
        <v>0.36330000000000001</v>
      </c>
      <c r="N215" s="13" t="s">
        <v>23</v>
      </c>
      <c r="O215" s="175">
        <v>1918343773.05</v>
      </c>
      <c r="P215" s="58">
        <f>(O215/$O$217)</f>
        <v>9.529827549945237E-2</v>
      </c>
      <c r="Q215" s="13" t="s">
        <v>23</v>
      </c>
      <c r="R215" s="99">
        <v>53.743400000000001</v>
      </c>
      <c r="S215" s="13" t="s">
        <v>23</v>
      </c>
      <c r="T215" s="99">
        <v>54.266500000000001</v>
      </c>
      <c r="U215" s="25">
        <v>1574</v>
      </c>
      <c r="V215" s="50">
        <v>-9.4000000000000004E-3</v>
      </c>
      <c r="W215" s="50">
        <v>0.34410000000000002</v>
      </c>
      <c r="X215" s="20">
        <f>((O215-E215)/E215)</f>
        <v>-4.4517086295190349E-2</v>
      </c>
      <c r="Y215" s="20">
        <f t="shared" ref="Y215:Z217" si="173">((T215-J215)/J215)</f>
        <v>-1.403550209851198E-2</v>
      </c>
      <c r="Z215" s="20">
        <f t="shared" si="173"/>
        <v>1.9096117122851686E-3</v>
      </c>
      <c r="AA215" s="20">
        <f t="shared" ref="AA215:AB217" si="174">V215-L215</f>
        <v>-9.9000000000000008E-3</v>
      </c>
      <c r="AB215" s="21">
        <f t="shared" si="174"/>
        <v>-1.9199999999999995E-2</v>
      </c>
    </row>
    <row r="216" spans="1:28">
      <c r="A216" s="187">
        <v>190</v>
      </c>
      <c r="B216" s="194" t="s">
        <v>338</v>
      </c>
      <c r="C216" s="12" t="s">
        <v>55</v>
      </c>
      <c r="D216" s="13" t="s">
        <v>23</v>
      </c>
      <c r="E216" s="168">
        <v>17918355550.16</v>
      </c>
      <c r="F216" s="24">
        <f>(E216/$E$217)</f>
        <v>0.87101103995642826</v>
      </c>
      <c r="G216" s="13" t="s">
        <v>23</v>
      </c>
      <c r="H216" s="99">
        <v>6.88</v>
      </c>
      <c r="I216" s="13" t="s">
        <v>23</v>
      </c>
      <c r="J216" s="99">
        <v>6.98</v>
      </c>
      <c r="K216" s="190">
        <v>18595</v>
      </c>
      <c r="L216" s="50">
        <v>-1.41E-2</v>
      </c>
      <c r="M216" s="50">
        <v>0.54079999999999995</v>
      </c>
      <c r="N216" s="13" t="s">
        <v>23</v>
      </c>
      <c r="O216" s="168">
        <v>17563678076.599998</v>
      </c>
      <c r="P216" s="58">
        <f>(O216/$O$217)</f>
        <v>0.87251735358482729</v>
      </c>
      <c r="Q216" s="13" t="s">
        <v>23</v>
      </c>
      <c r="R216" s="99">
        <v>6.82</v>
      </c>
      <c r="S216" s="13" t="s">
        <v>23</v>
      </c>
      <c r="T216" s="99">
        <v>6.91</v>
      </c>
      <c r="U216" s="190">
        <v>18677</v>
      </c>
      <c r="V216" s="50">
        <v>-1.0028653295128901E-2</v>
      </c>
      <c r="W216" s="50">
        <v>0.52538631346578302</v>
      </c>
      <c r="X216" s="20">
        <f>((O216-E216)/E216)</f>
        <v>-1.979408615746741E-2</v>
      </c>
      <c r="Y216" s="20">
        <f t="shared" si="173"/>
        <v>-1.0028653295128981E-2</v>
      </c>
      <c r="Z216" s="20">
        <f t="shared" si="173"/>
        <v>4.4097875773057276E-3</v>
      </c>
      <c r="AA216" s="20">
        <f t="shared" si="174"/>
        <v>4.071346704871099E-3</v>
      </c>
      <c r="AB216" s="21">
        <f t="shared" si="174"/>
        <v>-1.541368653421693E-2</v>
      </c>
    </row>
    <row r="217" spans="1:28">
      <c r="B217" s="38"/>
      <c r="C217" s="84" t="s">
        <v>63</v>
      </c>
      <c r="D217" s="84"/>
      <c r="E217" s="92">
        <f>SUM(E214:E216)</f>
        <v>20571904061.119999</v>
      </c>
      <c r="F217" s="42">
        <f>(E217/E272)</f>
        <v>2.0741792281002017E-3</v>
      </c>
      <c r="G217" s="40"/>
      <c r="H217" s="43"/>
      <c r="I217" s="43"/>
      <c r="J217" s="93"/>
      <c r="K217" s="45">
        <f>SUM(K214:K216)</f>
        <v>20200</v>
      </c>
      <c r="L217" s="94"/>
      <c r="M217" s="94"/>
      <c r="N217" s="13" t="s">
        <v>23</v>
      </c>
      <c r="O217" s="92">
        <f>SUM(O214:O216)</f>
        <v>20129889685.789997</v>
      </c>
      <c r="P217" s="42">
        <f>(O217/O272)</f>
        <v>2.0129450481224864E-3</v>
      </c>
      <c r="Q217" s="13" t="s">
        <v>23</v>
      </c>
      <c r="R217" s="43"/>
      <c r="S217" s="13" t="s">
        <v>23</v>
      </c>
      <c r="T217" s="93"/>
      <c r="U217" s="45">
        <f>SUM(U214:U216)</f>
        <v>20285</v>
      </c>
      <c r="V217" s="94"/>
      <c r="W217" s="94"/>
      <c r="X217" s="20">
        <f>((O217-E217)/E217)</f>
        <v>-2.1486313275463388E-2</v>
      </c>
      <c r="Y217" s="20" t="e">
        <f t="shared" si="173"/>
        <v>#DIV/0!</v>
      </c>
      <c r="Z217" s="20">
        <f t="shared" si="173"/>
        <v>4.2079207920792082E-3</v>
      </c>
      <c r="AA217" s="20">
        <f t="shared" si="174"/>
        <v>0</v>
      </c>
      <c r="AB217" s="21">
        <f t="shared" si="174"/>
        <v>0</v>
      </c>
    </row>
    <row r="218" spans="1:28" ht="6" customHeight="1">
      <c r="B218" s="247"/>
      <c r="C218" s="247"/>
      <c r="D218" s="247"/>
      <c r="E218" s="247"/>
      <c r="F218" s="247"/>
      <c r="G218" s="247"/>
      <c r="H218" s="247"/>
      <c r="I218" s="247"/>
      <c r="J218" s="247"/>
      <c r="K218" s="247"/>
      <c r="L218" s="247"/>
      <c r="M218" s="247"/>
      <c r="N218" s="247"/>
      <c r="O218" s="247"/>
      <c r="P218" s="247"/>
      <c r="Q218" s="247"/>
      <c r="R218" s="247"/>
      <c r="S218" s="247"/>
      <c r="T218" s="247"/>
      <c r="U218" s="247"/>
      <c r="V218" s="247"/>
      <c r="W218" s="247"/>
      <c r="X218" s="247"/>
      <c r="Y218" s="247"/>
      <c r="Z218" s="247"/>
      <c r="AA218" s="247"/>
      <c r="AB218" s="247"/>
    </row>
    <row r="219" spans="1:28" ht="15" customHeight="1">
      <c r="A219" s="11"/>
      <c r="B219" s="246" t="s">
        <v>272</v>
      </c>
      <c r="C219" s="246"/>
      <c r="D219" s="246"/>
      <c r="E219" s="246"/>
      <c r="F219" s="246"/>
      <c r="G219" s="246"/>
      <c r="H219" s="246"/>
      <c r="I219" s="246"/>
      <c r="J219" s="246"/>
      <c r="K219" s="246"/>
      <c r="L219" s="246"/>
      <c r="M219" s="246"/>
      <c r="N219" s="246"/>
      <c r="O219" s="246"/>
      <c r="P219" s="246"/>
      <c r="Q219" s="246"/>
      <c r="R219" s="246"/>
      <c r="S219" s="246"/>
      <c r="T219" s="246"/>
      <c r="U219" s="246"/>
      <c r="V219" s="246"/>
      <c r="W219" s="246"/>
      <c r="X219" s="246"/>
      <c r="Y219" s="246"/>
      <c r="Z219" s="246"/>
      <c r="AA219" s="246"/>
      <c r="AB219" s="246"/>
    </row>
    <row r="220" spans="1:28">
      <c r="A220" s="68"/>
      <c r="B220" s="248" t="s">
        <v>273</v>
      </c>
      <c r="C220" s="248"/>
      <c r="D220" s="248"/>
      <c r="E220" s="248"/>
      <c r="F220" s="248"/>
      <c r="G220" s="248"/>
      <c r="H220" s="248"/>
      <c r="I220" s="248"/>
      <c r="J220" s="248"/>
      <c r="K220" s="248"/>
      <c r="L220" s="248"/>
      <c r="M220" s="248"/>
      <c r="N220" s="248"/>
      <c r="O220" s="248"/>
      <c r="P220" s="248"/>
      <c r="Q220" s="248"/>
      <c r="R220" s="248"/>
      <c r="S220" s="248"/>
      <c r="T220" s="248"/>
      <c r="U220" s="248"/>
      <c r="V220" s="248"/>
      <c r="W220" s="248"/>
      <c r="X220" s="248"/>
      <c r="Y220" s="248"/>
      <c r="Z220" s="248"/>
      <c r="AA220" s="248"/>
      <c r="AB220" s="248"/>
    </row>
    <row r="221" spans="1:28">
      <c r="A221" s="224">
        <v>191</v>
      </c>
      <c r="B221" s="194" t="s">
        <v>274</v>
      </c>
      <c r="C221" s="12" t="s">
        <v>275</v>
      </c>
      <c r="D221" s="13" t="s">
        <v>23</v>
      </c>
      <c r="E221" s="54">
        <v>16743042202.640001</v>
      </c>
      <c r="F221" s="24">
        <f>(E221/$E$246)</f>
        <v>0.11015638992516141</v>
      </c>
      <c r="G221" s="13" t="s">
        <v>23</v>
      </c>
      <c r="H221" s="97">
        <v>3.8321193760801888</v>
      </c>
      <c r="I221" s="13" t="s">
        <v>23</v>
      </c>
      <c r="J221" s="97">
        <v>3.9009436369581891</v>
      </c>
      <c r="K221" s="55">
        <v>17652</v>
      </c>
      <c r="L221" s="56">
        <v>-1.3456388572941456E-2</v>
      </c>
      <c r="M221" s="56">
        <v>0.38324311491935475</v>
      </c>
      <c r="N221" s="13" t="s">
        <v>23</v>
      </c>
      <c r="O221" s="54">
        <v>16888258021.320004</v>
      </c>
      <c r="P221" s="24">
        <f>(O221/$O$246)</f>
        <v>0.11098721055829135</v>
      </c>
      <c r="Q221" s="13" t="s">
        <v>23</v>
      </c>
      <c r="R221" s="97">
        <v>3.8699288122437165</v>
      </c>
      <c r="S221" s="13" t="s">
        <v>23</v>
      </c>
      <c r="T221" s="97">
        <v>3.9394321246097164</v>
      </c>
      <c r="U221" s="55">
        <v>17407</v>
      </c>
      <c r="V221" s="56">
        <v>9.8664552199653494E-3</v>
      </c>
      <c r="W221" s="56">
        <v>0.39606198588709701</v>
      </c>
      <c r="X221" s="27">
        <f>((O221-E221)/E221)</f>
        <v>8.6732038850803918E-3</v>
      </c>
      <c r="Y221" s="27">
        <f>((T221-J221)/J221)</f>
        <v>9.866455717760415E-3</v>
      </c>
      <c r="Z221" s="27">
        <f>((U221-K221)/K221)</f>
        <v>-1.3879447088148651E-2</v>
      </c>
      <c r="AA221" s="27">
        <f>V221-L221</f>
        <v>2.3322843792906806E-2</v>
      </c>
      <c r="AB221" s="51">
        <f>W221-M221</f>
        <v>1.2818870967742257E-2</v>
      </c>
    </row>
    <row r="222" spans="1:28" ht="16.95" customHeight="1">
      <c r="A222" s="187">
        <v>192</v>
      </c>
      <c r="B222" s="194" t="s">
        <v>276</v>
      </c>
      <c r="C222" s="12" t="s">
        <v>55</v>
      </c>
      <c r="D222" s="13" t="s">
        <v>23</v>
      </c>
      <c r="E222" s="188">
        <v>34236125841.240002</v>
      </c>
      <c r="F222" s="24">
        <f>(E222/$E$246)</f>
        <v>0.2252474778508218</v>
      </c>
      <c r="G222" s="13" t="s">
        <v>23</v>
      </c>
      <c r="H222" s="97">
        <v>1467.81</v>
      </c>
      <c r="I222" s="13" t="s">
        <v>23</v>
      </c>
      <c r="J222" s="97">
        <v>1487.44</v>
      </c>
      <c r="K222" s="55">
        <v>12740</v>
      </c>
      <c r="L222" s="56">
        <v>-9.1000000000000004E-3</v>
      </c>
      <c r="M222" s="56">
        <v>0.56440000000000001</v>
      </c>
      <c r="N222" s="13" t="s">
        <v>23</v>
      </c>
      <c r="O222" s="188">
        <v>34223942419.700001</v>
      </c>
      <c r="P222" s="24">
        <f>(O222/$O$246)</f>
        <v>0.22491484312206136</v>
      </c>
      <c r="Q222" s="13" t="s">
        <v>23</v>
      </c>
      <c r="R222" s="97">
        <v>1465.74</v>
      </c>
      <c r="S222" s="13" t="s">
        <v>23</v>
      </c>
      <c r="T222" s="97">
        <v>1485.31</v>
      </c>
      <c r="U222" s="55">
        <v>12888</v>
      </c>
      <c r="V222" s="56">
        <v>-1.43199053407203E-3</v>
      </c>
      <c r="W222" s="56">
        <v>0.56216870004206898</v>
      </c>
      <c r="X222" s="27">
        <f>((O222-E222)/E222)</f>
        <v>-3.5586449227631542E-4</v>
      </c>
      <c r="Y222" s="27">
        <f>((T222-J222)/J222)</f>
        <v>-1.4319905340720359E-3</v>
      </c>
      <c r="Z222" s="27">
        <f>((U222-K222)/K222)</f>
        <v>1.1616954474097331E-2</v>
      </c>
      <c r="AA222" s="27">
        <f>V222-L222</f>
        <v>7.6680094659279706E-3</v>
      </c>
      <c r="AB222" s="51">
        <f>W222-M222</f>
        <v>-2.2312999579310322E-3</v>
      </c>
    </row>
    <row r="223" spans="1:28" ht="6" customHeight="1">
      <c r="B223" s="247"/>
      <c r="C223" s="247"/>
      <c r="D223" s="247"/>
      <c r="E223" s="247"/>
      <c r="F223" s="247"/>
      <c r="G223" s="247"/>
      <c r="H223" s="247"/>
      <c r="I223" s="247"/>
      <c r="J223" s="247"/>
      <c r="K223" s="247"/>
      <c r="L223" s="247"/>
      <c r="M223" s="247"/>
      <c r="N223" s="247"/>
      <c r="O223" s="247"/>
      <c r="P223" s="247"/>
      <c r="Q223" s="247"/>
      <c r="R223" s="247"/>
      <c r="S223" s="247"/>
      <c r="T223" s="247"/>
      <c r="U223" s="247"/>
      <c r="V223" s="247"/>
      <c r="W223" s="247"/>
      <c r="X223" s="247"/>
      <c r="Y223" s="247"/>
      <c r="Z223" s="247"/>
      <c r="AA223" s="247"/>
      <c r="AB223" s="247"/>
    </row>
    <row r="224" spans="1:28" ht="15" customHeight="1">
      <c r="A224" s="68"/>
      <c r="B224" s="248" t="s">
        <v>205</v>
      </c>
      <c r="C224" s="248"/>
      <c r="D224" s="248"/>
      <c r="E224" s="248"/>
      <c r="F224" s="248"/>
      <c r="G224" s="248"/>
      <c r="H224" s="248"/>
      <c r="I224" s="248"/>
      <c r="J224" s="248"/>
      <c r="K224" s="248"/>
      <c r="L224" s="248"/>
      <c r="M224" s="248"/>
      <c r="N224" s="248"/>
      <c r="O224" s="248"/>
      <c r="P224" s="248"/>
      <c r="Q224" s="248"/>
      <c r="R224" s="248"/>
      <c r="S224" s="248"/>
      <c r="T224" s="248"/>
      <c r="U224" s="248"/>
      <c r="V224" s="248"/>
      <c r="W224" s="248"/>
      <c r="X224" s="248"/>
      <c r="Y224" s="248"/>
      <c r="Z224" s="248"/>
      <c r="AA224" s="248"/>
      <c r="AB224" s="248"/>
    </row>
    <row r="225" spans="1:30">
      <c r="A225" s="187">
        <v>193</v>
      </c>
      <c r="B225" s="194" t="s">
        <v>335</v>
      </c>
      <c r="C225" s="162" t="s">
        <v>68</v>
      </c>
      <c r="D225" s="13" t="s">
        <v>23</v>
      </c>
      <c r="E225" s="167">
        <v>913308113.13</v>
      </c>
      <c r="F225" s="24">
        <f>(E225/$E$246)</f>
        <v>6.0088676486701013E-3</v>
      </c>
      <c r="G225" s="13" t="s">
        <v>23</v>
      </c>
      <c r="H225" s="99">
        <v>1.01</v>
      </c>
      <c r="I225" s="13" t="s">
        <v>23</v>
      </c>
      <c r="J225" s="99">
        <v>1.01</v>
      </c>
      <c r="K225" s="171">
        <v>132</v>
      </c>
      <c r="L225" s="166">
        <v>0.19839999999999999</v>
      </c>
      <c r="M225" s="166">
        <v>0.20910000000000001</v>
      </c>
      <c r="N225" s="13" t="s">
        <v>23</v>
      </c>
      <c r="O225" s="167">
        <v>1086083260.3599999</v>
      </c>
      <c r="P225" s="24">
        <f t="shared" ref="P225:P239" si="175">(O225/$O$246)</f>
        <v>7.1375834825141565E-3</v>
      </c>
      <c r="Q225" s="13" t="s">
        <v>23</v>
      </c>
      <c r="R225" s="99">
        <v>1.04</v>
      </c>
      <c r="S225" s="13" t="s">
        <v>23</v>
      </c>
      <c r="T225" s="99">
        <v>1.04</v>
      </c>
      <c r="U225" s="171">
        <v>132</v>
      </c>
      <c r="V225" s="166">
        <v>0.1928</v>
      </c>
      <c r="W225" s="166">
        <v>0.20030000000000001</v>
      </c>
      <c r="X225" s="20">
        <f>((O225-E225)/E225)</f>
        <v>0.18917509299012122</v>
      </c>
      <c r="Y225" s="20">
        <f t="shared" ref="Y225:Z227" si="176">((T225-J225)/J225)</f>
        <v>2.9702970297029729E-2</v>
      </c>
      <c r="Z225" s="20">
        <f t="shared" si="176"/>
        <v>0</v>
      </c>
      <c r="AA225" s="20">
        <f t="shared" ref="AA225:AB227" si="177">V225-L225</f>
        <v>-5.5999999999999939E-3</v>
      </c>
      <c r="AB225" s="21">
        <f t="shared" si="177"/>
        <v>-8.8000000000000023E-3</v>
      </c>
      <c r="AD225" s="98"/>
    </row>
    <row r="226" spans="1:30">
      <c r="A226" s="187">
        <v>194</v>
      </c>
      <c r="B226" s="194" t="s">
        <v>277</v>
      </c>
      <c r="C226" s="12" t="s">
        <v>27</v>
      </c>
      <c r="D226" s="13" t="s">
        <v>23</v>
      </c>
      <c r="E226" s="167">
        <v>1955477503.2</v>
      </c>
      <c r="F226" s="24">
        <f t="shared" ref="F226:F239" si="178">(E226/$E$246)</f>
        <v>1.2865543771872904E-2</v>
      </c>
      <c r="G226" s="13" t="s">
        <v>23</v>
      </c>
      <c r="H226" s="99">
        <v>1.2548481789999999</v>
      </c>
      <c r="I226" s="13" t="s">
        <v>23</v>
      </c>
      <c r="J226" s="99">
        <v>1.2548481789999999</v>
      </c>
      <c r="K226" s="25">
        <v>990</v>
      </c>
      <c r="L226" s="50">
        <v>0.10829999999999999</v>
      </c>
      <c r="M226" s="50">
        <v>0.1371</v>
      </c>
      <c r="N226" s="13" t="s">
        <v>23</v>
      </c>
      <c r="O226" s="167">
        <v>1959939109.53</v>
      </c>
      <c r="P226" s="24">
        <f t="shared" si="175"/>
        <v>1.2880438844327531E-2</v>
      </c>
      <c r="Q226" s="13" t="s">
        <v>23</v>
      </c>
      <c r="R226" s="99">
        <v>1.258048179</v>
      </c>
      <c r="S226" s="13" t="s">
        <v>23</v>
      </c>
      <c r="T226" s="99">
        <v>1.258048179</v>
      </c>
      <c r="U226" s="25">
        <v>1011</v>
      </c>
      <c r="V226" s="50">
        <v>0.13300000000000001</v>
      </c>
      <c r="W226" s="50">
        <v>0.13730000000000001</v>
      </c>
      <c r="X226" s="20">
        <f>((O226-E226)/E226)</f>
        <v>2.281594302516302E-3</v>
      </c>
      <c r="Y226" s="20">
        <f t="shared" si="176"/>
        <v>2.550109290950401E-3</v>
      </c>
      <c r="Z226" s="20">
        <f t="shared" si="176"/>
        <v>2.1212121212121213E-2</v>
      </c>
      <c r="AA226" s="20">
        <f t="shared" si="177"/>
        <v>2.4700000000000014E-2</v>
      </c>
      <c r="AB226" s="21">
        <f t="shared" si="177"/>
        <v>2.0000000000000573E-4</v>
      </c>
      <c r="AD226" s="98"/>
    </row>
    <row r="227" spans="1:30" ht="15" customHeight="1">
      <c r="A227" s="187">
        <v>195</v>
      </c>
      <c r="B227" s="194" t="s">
        <v>278</v>
      </c>
      <c r="C227" s="12" t="s">
        <v>279</v>
      </c>
      <c r="D227" s="13" t="s">
        <v>23</v>
      </c>
      <c r="E227" s="75">
        <v>258669092.69</v>
      </c>
      <c r="F227" s="24">
        <f t="shared" si="178"/>
        <v>1.7018444492396063E-3</v>
      </c>
      <c r="G227" s="13" t="s">
        <v>23</v>
      </c>
      <c r="H227" s="99">
        <v>1051.77</v>
      </c>
      <c r="I227" s="189" t="s">
        <v>23</v>
      </c>
      <c r="J227" s="99">
        <v>1051.77</v>
      </c>
      <c r="K227" s="25">
        <v>15</v>
      </c>
      <c r="L227" s="50">
        <v>5.3E-3</v>
      </c>
      <c r="M227" s="50">
        <v>0.1166</v>
      </c>
      <c r="N227" s="13" t="s">
        <v>23</v>
      </c>
      <c r="O227" s="33">
        <v>259049887.53</v>
      </c>
      <c r="P227" s="24">
        <f t="shared" si="175"/>
        <v>1.7024387225785989E-3</v>
      </c>
      <c r="Q227" s="13" t="s">
        <v>23</v>
      </c>
      <c r="R227" s="96">
        <v>1053.31</v>
      </c>
      <c r="S227" s="189" t="s">
        <v>23</v>
      </c>
      <c r="T227" s="96">
        <v>1053.31</v>
      </c>
      <c r="U227" s="25">
        <v>15</v>
      </c>
      <c r="V227" s="26">
        <v>1.8E-3</v>
      </c>
      <c r="W227" s="26">
        <v>0.11840000000000001</v>
      </c>
      <c r="X227" s="20">
        <f>((O227-E227)/E227)</f>
        <v>1.4721311929460558E-3</v>
      </c>
      <c r="Y227" s="20">
        <f t="shared" si="176"/>
        <v>1.464198446428367E-3</v>
      </c>
      <c r="Z227" s="20">
        <f t="shared" si="176"/>
        <v>0</v>
      </c>
      <c r="AA227" s="20">
        <f t="shared" si="177"/>
        <v>-3.5000000000000001E-3</v>
      </c>
      <c r="AB227" s="21">
        <f t="shared" si="177"/>
        <v>1.8000000000000099E-3</v>
      </c>
      <c r="AD227" s="98"/>
    </row>
    <row r="228" spans="1:30">
      <c r="A228" s="187">
        <v>196</v>
      </c>
      <c r="B228" s="194" t="s">
        <v>280</v>
      </c>
      <c r="C228" s="12" t="s">
        <v>83</v>
      </c>
      <c r="D228" s="13" t="s">
        <v>23</v>
      </c>
      <c r="E228" s="75">
        <v>405193475.36000001</v>
      </c>
      <c r="F228" s="24">
        <f t="shared" si="178"/>
        <v>2.6658626267960766E-3</v>
      </c>
      <c r="G228" s="13" t="s">
        <v>23</v>
      </c>
      <c r="H228" s="99">
        <v>131.37</v>
      </c>
      <c r="I228" s="13" t="s">
        <v>23</v>
      </c>
      <c r="J228" s="99">
        <v>131.37</v>
      </c>
      <c r="K228" s="25">
        <v>95</v>
      </c>
      <c r="L228" s="50">
        <v>2.7000000000000001E-3</v>
      </c>
      <c r="M228" s="50">
        <v>0.14849999999999999</v>
      </c>
      <c r="N228" s="13" t="s">
        <v>23</v>
      </c>
      <c r="O228" s="75">
        <v>404450728.31999999</v>
      </c>
      <c r="P228" s="24">
        <f t="shared" si="175"/>
        <v>2.657992203093873E-3</v>
      </c>
      <c r="Q228" s="13" t="s">
        <v>23</v>
      </c>
      <c r="R228" s="99">
        <v>131.75</v>
      </c>
      <c r="S228" s="13" t="s">
        <v>23</v>
      </c>
      <c r="T228" s="99">
        <v>131.75</v>
      </c>
      <c r="U228" s="25">
        <v>94</v>
      </c>
      <c r="V228" s="50">
        <v>2.8999999999999998E-3</v>
      </c>
      <c r="W228" s="50">
        <v>0.14849999999999999</v>
      </c>
      <c r="X228" s="20">
        <f t="shared" ref="X228:X246" si="179">((O228-E228)/E228)</f>
        <v>-1.8330676211903883E-3</v>
      </c>
      <c r="Y228" s="20">
        <f t="shared" ref="Y228:Y246" si="180">((T228-J228)/J228)</f>
        <v>2.8925934383801128E-3</v>
      </c>
      <c r="Z228" s="20">
        <f t="shared" ref="Z228:Z246" si="181">((U228-K228)/K228)</f>
        <v>-1.0526315789473684E-2</v>
      </c>
      <c r="AA228" s="20">
        <f t="shared" ref="AA228:AA246" si="182">V228-L228</f>
        <v>1.9999999999999966E-4</v>
      </c>
      <c r="AB228" s="21">
        <f t="shared" ref="AB228:AB246" si="183">W228-M228</f>
        <v>0</v>
      </c>
    </row>
    <row r="229" spans="1:30">
      <c r="A229" s="187">
        <v>197</v>
      </c>
      <c r="B229" s="194" t="s">
        <v>281</v>
      </c>
      <c r="C229" s="12" t="s">
        <v>282</v>
      </c>
      <c r="D229" s="13" t="s">
        <v>23</v>
      </c>
      <c r="E229" s="75">
        <v>54329896.313635156</v>
      </c>
      <c r="F229" s="24">
        <f t="shared" si="178"/>
        <v>3.5744909261321205E-4</v>
      </c>
      <c r="G229" s="13" t="s">
        <v>23</v>
      </c>
      <c r="H229" s="99">
        <v>106.61178032718509</v>
      </c>
      <c r="I229" s="13" t="s">
        <v>23</v>
      </c>
      <c r="J229" s="99">
        <v>106.61178032718509</v>
      </c>
      <c r="K229" s="25">
        <v>12</v>
      </c>
      <c r="L229" s="50">
        <v>3.3999999999999998E-3</v>
      </c>
      <c r="M229" s="50">
        <v>0.12230000000000001</v>
      </c>
      <c r="N229" s="13" t="s">
        <v>23</v>
      </c>
      <c r="O229" s="33">
        <v>54734007.472295091</v>
      </c>
      <c r="P229" s="24">
        <f t="shared" si="175"/>
        <v>3.5970405025537958E-4</v>
      </c>
      <c r="Q229" s="13" t="s">
        <v>23</v>
      </c>
      <c r="R229" s="99">
        <v>107.40476932584077</v>
      </c>
      <c r="S229" s="13" t="s">
        <v>23</v>
      </c>
      <c r="T229" s="99">
        <v>107.40476932584077</v>
      </c>
      <c r="U229" s="25">
        <v>12</v>
      </c>
      <c r="V229" s="26">
        <v>7.9000000000000008E-3</v>
      </c>
      <c r="W229" s="26">
        <v>0.13020000000000001</v>
      </c>
      <c r="X229" s="20">
        <f t="shared" si="179"/>
        <v>7.43809920650475E-3</v>
      </c>
      <c r="Y229" s="20">
        <f t="shared" si="180"/>
        <v>7.4380992065046858E-3</v>
      </c>
      <c r="Z229" s="20">
        <f t="shared" si="181"/>
        <v>0</v>
      </c>
      <c r="AA229" s="20">
        <f t="shared" si="182"/>
        <v>4.5000000000000005E-3</v>
      </c>
      <c r="AB229" s="21">
        <f t="shared" si="183"/>
        <v>7.9000000000000042E-3</v>
      </c>
    </row>
    <row r="230" spans="1:30">
      <c r="A230" s="187">
        <v>198</v>
      </c>
      <c r="B230" s="194" t="s">
        <v>283</v>
      </c>
      <c r="C230" s="12" t="s">
        <v>88</v>
      </c>
      <c r="D230" s="13" t="s">
        <v>23</v>
      </c>
      <c r="E230" s="49">
        <v>585112446.73000002</v>
      </c>
      <c r="F230" s="24">
        <f t="shared" si="178"/>
        <v>3.8495916125620339E-3</v>
      </c>
      <c r="G230" s="13" t="s">
        <v>23</v>
      </c>
      <c r="H230" s="99">
        <v>106.04</v>
      </c>
      <c r="I230" s="13" t="s">
        <v>23</v>
      </c>
      <c r="J230" s="99">
        <v>106.04</v>
      </c>
      <c r="K230" s="25">
        <v>26</v>
      </c>
      <c r="L230" s="50">
        <v>-1.8E-3</v>
      </c>
      <c r="M230" s="50">
        <v>9.1499999999999998E-2</v>
      </c>
      <c r="N230" s="13" t="s">
        <v>23</v>
      </c>
      <c r="O230" s="49">
        <v>587394628.49000001</v>
      </c>
      <c r="P230" s="24">
        <f t="shared" si="175"/>
        <v>3.8602732875544603E-3</v>
      </c>
      <c r="Q230" s="13" t="s">
        <v>23</v>
      </c>
      <c r="R230" s="99">
        <v>106.45</v>
      </c>
      <c r="S230" s="13" t="s">
        <v>23</v>
      </c>
      <c r="T230" s="99">
        <v>106.45</v>
      </c>
      <c r="U230" s="25">
        <v>26</v>
      </c>
      <c r="V230" s="50">
        <v>2.3999999999999998E-3</v>
      </c>
      <c r="W230" s="50">
        <v>9.5699999999999993E-2</v>
      </c>
      <c r="X230" s="20">
        <f t="shared" si="179"/>
        <v>3.9004156769426963E-3</v>
      </c>
      <c r="Y230" s="20">
        <f t="shared" si="180"/>
        <v>3.8664654847227137E-3</v>
      </c>
      <c r="Z230" s="20">
        <f t="shared" si="181"/>
        <v>0</v>
      </c>
      <c r="AA230" s="20">
        <f t="shared" si="182"/>
        <v>4.1999999999999997E-3</v>
      </c>
      <c r="AB230" s="21">
        <f t="shared" si="183"/>
        <v>4.1999999999999954E-3</v>
      </c>
    </row>
    <row r="231" spans="1:30">
      <c r="A231" s="187">
        <v>199</v>
      </c>
      <c r="B231" s="194" t="s">
        <v>284</v>
      </c>
      <c r="C231" s="12" t="s">
        <v>91</v>
      </c>
      <c r="D231" s="13" t="s">
        <v>23</v>
      </c>
      <c r="E231" s="49">
        <v>401613549.77999997</v>
      </c>
      <c r="F231" s="24">
        <f t="shared" si="178"/>
        <v>2.6423094592581387E-3</v>
      </c>
      <c r="G231" s="13" t="s">
        <v>23</v>
      </c>
      <c r="H231" s="99">
        <v>1.27515</v>
      </c>
      <c r="I231" s="13" t="s">
        <v>23</v>
      </c>
      <c r="J231" s="99">
        <v>1.27515</v>
      </c>
      <c r="K231" s="25">
        <v>60</v>
      </c>
      <c r="L231" s="50">
        <v>1.8810000000000001E-3</v>
      </c>
      <c r="M231" s="50">
        <v>0.13930000000000001</v>
      </c>
      <c r="N231" s="13" t="s">
        <v>23</v>
      </c>
      <c r="O231" s="48">
        <v>401932489.51999998</v>
      </c>
      <c r="P231" s="24">
        <f t="shared" si="175"/>
        <v>2.6414426987235095E-3</v>
      </c>
      <c r="Q231" s="13" t="s">
        <v>23</v>
      </c>
      <c r="R231" s="96">
        <v>1.27515</v>
      </c>
      <c r="S231" s="13" t="s">
        <v>23</v>
      </c>
      <c r="T231" s="99">
        <v>1.27515</v>
      </c>
      <c r="U231" s="25">
        <v>59</v>
      </c>
      <c r="V231" s="26">
        <v>1.642E-3</v>
      </c>
      <c r="W231" s="26">
        <v>0.13900000000000001</v>
      </c>
      <c r="X231" s="20">
        <f t="shared" ref="X231:X232" si="184">((O231-E231)/E231)</f>
        <v>7.9414586528447971E-4</v>
      </c>
      <c r="Y231" s="20">
        <f t="shared" ref="Y231:Y232" si="185">((T231-J231)/J231)</f>
        <v>0</v>
      </c>
      <c r="Z231" s="20">
        <f t="shared" ref="Z231" si="186">((U231-K231)/K231)</f>
        <v>-1.6666666666666666E-2</v>
      </c>
      <c r="AA231" s="20">
        <f t="shared" ref="AA231" si="187">V231-L231</f>
        <v>-2.3900000000000006E-4</v>
      </c>
      <c r="AB231" s="21">
        <f t="shared" ref="AB231" si="188">W231-M231</f>
        <v>-2.9999999999999472E-4</v>
      </c>
    </row>
    <row r="232" spans="1:30">
      <c r="A232" s="187">
        <v>200</v>
      </c>
      <c r="B232" s="194" t="s">
        <v>285</v>
      </c>
      <c r="C232" s="12" t="s">
        <v>39</v>
      </c>
      <c r="D232" s="13" t="s">
        <v>23</v>
      </c>
      <c r="E232" s="75">
        <v>5607701691.75</v>
      </c>
      <c r="F232" s="24">
        <f t="shared" si="178"/>
        <v>3.689438076211736E-2</v>
      </c>
      <c r="G232" s="13" t="s">
        <v>23</v>
      </c>
      <c r="H232" s="99">
        <v>157.68</v>
      </c>
      <c r="I232" s="13" t="s">
        <v>23</v>
      </c>
      <c r="J232" s="99">
        <v>157.68</v>
      </c>
      <c r="K232" s="25">
        <v>1167</v>
      </c>
      <c r="L232" s="50">
        <v>2.5000000000000001E-3</v>
      </c>
      <c r="M232" s="50">
        <v>0.1082</v>
      </c>
      <c r="N232" s="13" t="s">
        <v>23</v>
      </c>
      <c r="O232" s="75">
        <v>5633850239.6599998</v>
      </c>
      <c r="P232" s="24">
        <f t="shared" si="175"/>
        <v>3.7024856087208909E-2</v>
      </c>
      <c r="Q232" s="13" t="s">
        <v>23</v>
      </c>
      <c r="R232" s="99">
        <v>158.07</v>
      </c>
      <c r="S232" s="13" t="s">
        <v>23</v>
      </c>
      <c r="T232" s="99">
        <v>158.07</v>
      </c>
      <c r="U232" s="25">
        <v>1197</v>
      </c>
      <c r="V232" s="50">
        <v>2.5000000000000001E-3</v>
      </c>
      <c r="W232" s="50">
        <v>0.1109</v>
      </c>
      <c r="X232" s="20">
        <f t="shared" si="184"/>
        <v>4.6629705621590665E-3</v>
      </c>
      <c r="Y232" s="20">
        <f t="shared" si="185"/>
        <v>2.4733637747335513E-3</v>
      </c>
      <c r="Z232" s="20">
        <f t="shared" si="181"/>
        <v>2.570694087403599E-2</v>
      </c>
      <c r="AA232" s="20">
        <f t="shared" si="182"/>
        <v>0</v>
      </c>
      <c r="AB232" s="21">
        <f t="shared" si="183"/>
        <v>2.6999999999999941E-3</v>
      </c>
    </row>
    <row r="233" spans="1:30">
      <c r="A233" s="187">
        <v>201</v>
      </c>
      <c r="B233" s="194" t="s">
        <v>286</v>
      </c>
      <c r="C233" s="12" t="s">
        <v>81</v>
      </c>
      <c r="D233" s="13" t="s">
        <v>23</v>
      </c>
      <c r="E233" s="75">
        <v>1060043565.8119519</v>
      </c>
      <c r="F233" s="24">
        <f t="shared" si="178"/>
        <v>6.9742745051928363E-3</v>
      </c>
      <c r="G233" s="13" t="s">
        <v>23</v>
      </c>
      <c r="H233" s="32">
        <v>1460.7957577808602</v>
      </c>
      <c r="I233" s="13" t="s">
        <v>23</v>
      </c>
      <c r="J233" s="32">
        <v>1460.7957577808602</v>
      </c>
      <c r="K233" s="25">
        <v>345</v>
      </c>
      <c r="L233" s="50">
        <v>0.14427470356269478</v>
      </c>
      <c r="M233" s="50">
        <v>0.1328051992468369</v>
      </c>
      <c r="N233" s="13" t="s">
        <v>23</v>
      </c>
      <c r="O233" s="33">
        <v>1066383825.4459823</v>
      </c>
      <c r="P233" s="24">
        <f t="shared" si="175"/>
        <v>7.0081216204368902E-3</v>
      </c>
      <c r="Q233" s="13" t="s">
        <v>23</v>
      </c>
      <c r="R233" s="32">
        <v>1464.847182813701</v>
      </c>
      <c r="S233" s="13" t="s">
        <v>23</v>
      </c>
      <c r="T233" s="32">
        <v>1464.847182813701</v>
      </c>
      <c r="U233" s="25">
        <v>344</v>
      </c>
      <c r="V233" s="26">
        <v>0.14461493031259567</v>
      </c>
      <c r="W233" s="26">
        <v>0.1334506535404425</v>
      </c>
      <c r="X233" s="20">
        <f t="shared" si="179"/>
        <v>5.9811311898054593E-3</v>
      </c>
      <c r="Y233" s="20">
        <f t="shared" si="180"/>
        <v>2.7734370196936154E-3</v>
      </c>
      <c r="Z233" s="20">
        <f t="shared" si="181"/>
        <v>-2.8985507246376812E-3</v>
      </c>
      <c r="AA233" s="20">
        <f t="shared" si="182"/>
        <v>3.4022674990089041E-4</v>
      </c>
      <c r="AB233" s="21">
        <f t="shared" si="183"/>
        <v>6.454542936056018E-4</v>
      </c>
    </row>
    <row r="234" spans="1:30">
      <c r="A234" s="187">
        <v>202</v>
      </c>
      <c r="B234" s="194" t="s">
        <v>339</v>
      </c>
      <c r="C234" s="12" t="s">
        <v>275</v>
      </c>
      <c r="D234" s="13" t="s">
        <v>23</v>
      </c>
      <c r="E234" s="75">
        <v>55637043185.450005</v>
      </c>
      <c r="F234" s="24">
        <f t="shared" si="178"/>
        <v>0.36604911755243053</v>
      </c>
      <c r="G234" s="13" t="s">
        <v>23</v>
      </c>
      <c r="H234" s="32">
        <v>1342.6443999999999</v>
      </c>
      <c r="I234" s="13" t="s">
        <v>23</v>
      </c>
      <c r="J234" s="169">
        <v>1342.6443999999999</v>
      </c>
      <c r="K234" s="25">
        <v>14779</v>
      </c>
      <c r="L234" s="50">
        <v>3.722606739745182E-3</v>
      </c>
      <c r="M234" s="50">
        <v>0.12470564733000365</v>
      </c>
      <c r="N234" s="13" t="s">
        <v>23</v>
      </c>
      <c r="O234" s="75">
        <v>55543872777.860001</v>
      </c>
      <c r="P234" s="24">
        <f t="shared" si="175"/>
        <v>0.36502636893852114</v>
      </c>
      <c r="Q234" s="13" t="s">
        <v>23</v>
      </c>
      <c r="R234" s="32">
        <v>1301.8901000000001</v>
      </c>
      <c r="S234" s="13" t="s">
        <v>23</v>
      </c>
      <c r="T234" s="169">
        <v>1301.8901000000001</v>
      </c>
      <c r="U234" s="25">
        <v>14533</v>
      </c>
      <c r="V234" s="50">
        <v>-3.0353755618389971E-2</v>
      </c>
      <c r="W234" s="50">
        <v>0.12796780637725697</v>
      </c>
      <c r="X234" s="20">
        <f t="shared" si="179"/>
        <v>-1.6746110550743564E-3</v>
      </c>
      <c r="Y234" s="20">
        <f t="shared" si="180"/>
        <v>-3.0353755618389971E-2</v>
      </c>
      <c r="Z234" s="20">
        <f t="shared" si="181"/>
        <v>-1.664523986737939E-2</v>
      </c>
      <c r="AA234" s="20">
        <f t="shared" si="182"/>
        <v>-3.4076362358135152E-2</v>
      </c>
      <c r="AB234" s="21">
        <f t="shared" si="183"/>
        <v>3.262159047253313E-3</v>
      </c>
    </row>
    <row r="235" spans="1:30">
      <c r="A235" s="187">
        <v>203</v>
      </c>
      <c r="B235" s="194" t="s">
        <v>287</v>
      </c>
      <c r="C235" s="12" t="s">
        <v>288</v>
      </c>
      <c r="D235" s="13" t="s">
        <v>23</v>
      </c>
      <c r="E235" s="163">
        <v>550273917.86020303</v>
      </c>
      <c r="F235" s="24">
        <f t="shared" si="178"/>
        <v>3.6203807843174971E-3</v>
      </c>
      <c r="G235" s="13" t="s">
        <v>23</v>
      </c>
      <c r="H235" s="97">
        <v>142.83435043879007</v>
      </c>
      <c r="I235" s="13" t="s">
        <v>23</v>
      </c>
      <c r="J235" s="97">
        <v>143.42212870729037</v>
      </c>
      <c r="K235" s="55">
        <v>143</v>
      </c>
      <c r="L235" s="50">
        <v>-1E-3</v>
      </c>
      <c r="M235" s="50">
        <v>0.1757</v>
      </c>
      <c r="N235" s="13" t="s">
        <v>23</v>
      </c>
      <c r="O235" s="163">
        <v>585574592.12390196</v>
      </c>
      <c r="P235" s="24">
        <f t="shared" si="175"/>
        <v>3.848312269483037E-3</v>
      </c>
      <c r="Q235" s="13" t="s">
        <v>23</v>
      </c>
      <c r="R235" s="97">
        <v>142.84532469711701</v>
      </c>
      <c r="S235" s="13" t="s">
        <v>23</v>
      </c>
      <c r="T235" s="97">
        <v>143.3930435739</v>
      </c>
      <c r="U235" s="55">
        <v>142</v>
      </c>
      <c r="V235" s="50">
        <v>-2.0000000000000001E-4</v>
      </c>
      <c r="W235" s="50">
        <v>0.1754</v>
      </c>
      <c r="X235" s="20">
        <f>((O235-E235)/E235)</f>
        <v>6.4151094787427421E-2</v>
      </c>
      <c r="Y235" s="20">
        <f t="shared" si="180"/>
        <v>-2.0279390392905947E-4</v>
      </c>
      <c r="Z235" s="20">
        <f t="shared" si="181"/>
        <v>-6.993006993006993E-3</v>
      </c>
      <c r="AA235" s="20">
        <f t="shared" si="182"/>
        <v>8.0000000000000004E-4</v>
      </c>
      <c r="AB235" s="21">
        <f t="shared" si="183"/>
        <v>-2.9999999999999472E-4</v>
      </c>
    </row>
    <row r="236" spans="1:30">
      <c r="A236" s="187">
        <v>204</v>
      </c>
      <c r="B236" s="194" t="s">
        <v>289</v>
      </c>
      <c r="C236" s="12" t="s">
        <v>288</v>
      </c>
      <c r="D236" s="13" t="s">
        <v>23</v>
      </c>
      <c r="E236" s="163">
        <v>1388628794.3723369</v>
      </c>
      <c r="F236" s="24">
        <f t="shared" si="178"/>
        <v>9.1361135618511762E-3</v>
      </c>
      <c r="G236" s="13" t="s">
        <v>23</v>
      </c>
      <c r="H236" s="97">
        <v>160.0727241305718</v>
      </c>
      <c r="I236" s="13" t="s">
        <v>23</v>
      </c>
      <c r="J236" s="97">
        <v>160.0727241305718</v>
      </c>
      <c r="K236" s="55">
        <v>173</v>
      </c>
      <c r="L236" s="50">
        <v>4.4000000000000003E-3</v>
      </c>
      <c r="M236" s="50">
        <v>0.18029999999999999</v>
      </c>
      <c r="N236" s="13" t="s">
        <v>23</v>
      </c>
      <c r="O236" s="163">
        <v>1414795034.2258899</v>
      </c>
      <c r="P236" s="24">
        <f t="shared" si="175"/>
        <v>9.2978301351284483E-3</v>
      </c>
      <c r="Q236" s="13" t="s">
        <v>23</v>
      </c>
      <c r="R236" s="97">
        <v>160.0727241305718</v>
      </c>
      <c r="S236" s="13" t="s">
        <v>23</v>
      </c>
      <c r="T236" s="97">
        <v>160.0727241305718</v>
      </c>
      <c r="U236" s="55">
        <v>175</v>
      </c>
      <c r="V236" s="50">
        <v>4.3E-3</v>
      </c>
      <c r="W236" s="50">
        <v>0.18540000000000001</v>
      </c>
      <c r="X236" s="20">
        <f t="shared" si="179"/>
        <v>1.8843221427926857E-2</v>
      </c>
      <c r="Y236" s="20">
        <f t="shared" si="180"/>
        <v>0</v>
      </c>
      <c r="Z236" s="20">
        <f t="shared" si="181"/>
        <v>1.1560693641618497E-2</v>
      </c>
      <c r="AA236" s="20">
        <f t="shared" si="182"/>
        <v>-1.0000000000000026E-4</v>
      </c>
      <c r="AB236" s="21">
        <f t="shared" si="183"/>
        <v>5.1000000000000212E-3</v>
      </c>
    </row>
    <row r="237" spans="1:30" ht="13.5" customHeight="1">
      <c r="A237" s="187">
        <v>205</v>
      </c>
      <c r="B237" s="194" t="s">
        <v>290</v>
      </c>
      <c r="C237" s="12" t="s">
        <v>114</v>
      </c>
      <c r="D237" s="13" t="s">
        <v>23</v>
      </c>
      <c r="E237" s="75">
        <v>7404961341</v>
      </c>
      <c r="F237" s="24">
        <f t="shared" si="178"/>
        <v>4.8718972274424774E-2</v>
      </c>
      <c r="G237" s="13" t="s">
        <v>23</v>
      </c>
      <c r="H237" s="61">
        <v>107.34</v>
      </c>
      <c r="I237" s="13" t="s">
        <v>23</v>
      </c>
      <c r="J237" s="61">
        <v>107.34</v>
      </c>
      <c r="K237" s="25">
        <v>1203</v>
      </c>
      <c r="L237" s="50">
        <v>3.2000000000000002E-3</v>
      </c>
      <c r="M237" s="50">
        <v>0.17929999999999999</v>
      </c>
      <c r="N237" s="13" t="s">
        <v>23</v>
      </c>
      <c r="O237" s="75">
        <v>7495065825.2600002</v>
      </c>
      <c r="P237" s="24">
        <f t="shared" si="175"/>
        <v>4.9256498085606976E-2</v>
      </c>
      <c r="Q237" s="13" t="s">
        <v>23</v>
      </c>
      <c r="R237" s="61">
        <v>107.68</v>
      </c>
      <c r="S237" s="13" t="s">
        <v>23</v>
      </c>
      <c r="T237" s="61">
        <v>107.68</v>
      </c>
      <c r="U237" s="25">
        <v>1209</v>
      </c>
      <c r="V237" s="50">
        <v>3.2000000000000002E-3</v>
      </c>
      <c r="W237" s="50">
        <v>0.17913617170810692</v>
      </c>
      <c r="X237" s="20">
        <f t="shared" si="179"/>
        <v>1.2168123520254882E-2</v>
      </c>
      <c r="Y237" s="20">
        <f t="shared" si="180"/>
        <v>3.1675051239053792E-3</v>
      </c>
      <c r="Z237" s="20">
        <f t="shared" si="181"/>
        <v>4.9875311720698253E-3</v>
      </c>
      <c r="AA237" s="20">
        <f t="shared" si="182"/>
        <v>0</v>
      </c>
      <c r="AB237" s="21">
        <f t="shared" si="183"/>
        <v>-1.6382829189307002E-4</v>
      </c>
    </row>
    <row r="238" spans="1:30" ht="15.75" customHeight="1">
      <c r="A238" s="187">
        <v>206</v>
      </c>
      <c r="B238" s="194" t="s">
        <v>291</v>
      </c>
      <c r="C238" s="162" t="s">
        <v>55</v>
      </c>
      <c r="D238" s="13" t="s">
        <v>23</v>
      </c>
      <c r="E238" s="75">
        <v>3441421697.3400002</v>
      </c>
      <c r="F238" s="24">
        <f t="shared" si="178"/>
        <v>2.264191810549944E-2</v>
      </c>
      <c r="G238" s="13" t="s">
        <v>23</v>
      </c>
      <c r="H238" s="61">
        <v>163.29</v>
      </c>
      <c r="I238" s="13" t="s">
        <v>23</v>
      </c>
      <c r="J238" s="61">
        <v>163.29</v>
      </c>
      <c r="K238" s="25">
        <v>4673</v>
      </c>
      <c r="L238" s="50">
        <v>-4.4000000000000003E-3</v>
      </c>
      <c r="M238" s="50">
        <v>0.13070000000000001</v>
      </c>
      <c r="N238" s="13" t="s">
        <v>23</v>
      </c>
      <c r="O238" s="75">
        <v>3422113492.6900001</v>
      </c>
      <c r="P238" s="24">
        <f t="shared" si="175"/>
        <v>2.2489639268187145E-2</v>
      </c>
      <c r="Q238" s="13" t="s">
        <v>23</v>
      </c>
      <c r="R238" s="61">
        <v>163.09</v>
      </c>
      <c r="S238" s="13" t="s">
        <v>23</v>
      </c>
      <c r="T238" s="61">
        <v>163.09</v>
      </c>
      <c r="U238" s="25">
        <v>4754</v>
      </c>
      <c r="V238" s="50">
        <v>-1.2248147467694801E-3</v>
      </c>
      <c r="W238" s="50">
        <v>0.129275723583991</v>
      </c>
      <c r="X238" s="20">
        <f t="shared" si="179"/>
        <v>-5.6105314454558443E-3</v>
      </c>
      <c r="Y238" s="20">
        <f>((T238-J238)/J238)</f>
        <v>-1.2248147467694816E-3</v>
      </c>
      <c r="Z238" s="20">
        <f t="shared" si="181"/>
        <v>1.7333618660389471E-2</v>
      </c>
      <c r="AA238" s="20">
        <f t="shared" si="182"/>
        <v>3.1751852532305204E-3</v>
      </c>
      <c r="AB238" s="21">
        <f t="shared" si="183"/>
        <v>-1.4242764160090071E-3</v>
      </c>
    </row>
    <row r="239" spans="1:30">
      <c r="A239" s="187">
        <v>207</v>
      </c>
      <c r="B239" s="194" t="s">
        <v>292</v>
      </c>
      <c r="C239" s="12" t="s">
        <v>58</v>
      </c>
      <c r="D239" s="13" t="s">
        <v>23</v>
      </c>
      <c r="E239" s="75">
        <v>3907077074.1799998</v>
      </c>
      <c r="F239" s="24">
        <f t="shared" si="178"/>
        <v>2.5705573720835994E-2</v>
      </c>
      <c r="G239" s="13" t="s">
        <v>23</v>
      </c>
      <c r="H239" s="61">
        <v>1.1927000000000001</v>
      </c>
      <c r="I239" s="13" t="s">
        <v>23</v>
      </c>
      <c r="J239" s="61">
        <v>1.1927000000000001</v>
      </c>
      <c r="K239" s="25">
        <v>2548</v>
      </c>
      <c r="L239" s="50">
        <v>2.0999999999999999E-3</v>
      </c>
      <c r="M239" s="50">
        <v>0.1249</v>
      </c>
      <c r="N239" s="13" t="s">
        <v>23</v>
      </c>
      <c r="O239" s="75">
        <v>3814400385.8600001</v>
      </c>
      <c r="P239" s="24">
        <f t="shared" si="175"/>
        <v>2.5067692490523791E-2</v>
      </c>
      <c r="Q239" s="13" t="s">
        <v>23</v>
      </c>
      <c r="R239" s="61">
        <v>1.2</v>
      </c>
      <c r="S239" s="13" t="s">
        <v>23</v>
      </c>
      <c r="T239" s="61">
        <v>1.2</v>
      </c>
      <c r="U239" s="25">
        <v>2548</v>
      </c>
      <c r="V239" s="50">
        <v>2E-3</v>
      </c>
      <c r="W239" s="50">
        <v>0.125</v>
      </c>
      <c r="X239" s="20">
        <f t="shared" si="179"/>
        <v>-2.3720209906391537E-2</v>
      </c>
      <c r="Y239" s="20">
        <f t="shared" si="180"/>
        <v>6.1205667812525037E-3</v>
      </c>
      <c r="Z239" s="20">
        <f t="shared" si="181"/>
        <v>0</v>
      </c>
      <c r="AA239" s="20">
        <f t="shared" si="182"/>
        <v>-9.9999999999999829E-5</v>
      </c>
      <c r="AB239" s="21">
        <f t="shared" si="183"/>
        <v>1.0000000000000286E-4</v>
      </c>
    </row>
    <row r="240" spans="1:30" ht="4.95" customHeight="1">
      <c r="A240" s="187"/>
      <c r="B240" s="247"/>
      <c r="C240" s="247"/>
      <c r="D240" s="247"/>
      <c r="E240" s="247"/>
      <c r="F240" s="247"/>
      <c r="G240" s="247"/>
      <c r="H240" s="247"/>
      <c r="I240" s="247"/>
      <c r="J240" s="247"/>
      <c r="K240" s="247"/>
      <c r="L240" s="247"/>
      <c r="M240" s="247"/>
      <c r="N240" s="247"/>
      <c r="O240" s="247"/>
      <c r="P240" s="247"/>
      <c r="Q240" s="247"/>
      <c r="R240" s="247"/>
      <c r="S240" s="247"/>
      <c r="T240" s="247"/>
      <c r="U240" s="247"/>
      <c r="V240" s="247"/>
      <c r="W240" s="247"/>
      <c r="X240" s="247"/>
      <c r="Y240" s="247"/>
      <c r="Z240" s="247"/>
      <c r="AA240" s="247"/>
      <c r="AB240" s="247"/>
    </row>
    <row r="241" spans="1:33">
      <c r="A241" s="68"/>
      <c r="B241" s="248" t="s">
        <v>293</v>
      </c>
      <c r="C241" s="248"/>
      <c r="D241" s="248"/>
      <c r="E241" s="248"/>
      <c r="F241" s="248"/>
      <c r="G241" s="248"/>
      <c r="H241" s="248"/>
      <c r="I241" s="248"/>
      <c r="J241" s="248"/>
      <c r="K241" s="248"/>
      <c r="L241" s="248"/>
      <c r="M241" s="248"/>
      <c r="N241" s="248"/>
      <c r="O241" s="248"/>
      <c r="P241" s="248"/>
      <c r="Q241" s="248"/>
      <c r="R241" s="248"/>
      <c r="S241" s="248"/>
      <c r="T241" s="248"/>
      <c r="U241" s="248"/>
      <c r="V241" s="248"/>
      <c r="W241" s="248"/>
      <c r="X241" s="248"/>
      <c r="Y241" s="248"/>
      <c r="Z241" s="248"/>
      <c r="AA241" s="248"/>
      <c r="AB241" s="248"/>
    </row>
    <row r="242" spans="1:33">
      <c r="A242" s="187">
        <v>208</v>
      </c>
      <c r="B242" s="194" t="s">
        <v>294</v>
      </c>
      <c r="C242" s="12" t="s">
        <v>22</v>
      </c>
      <c r="D242" s="13" t="s">
        <v>23</v>
      </c>
      <c r="E242" s="175">
        <v>617698122.73000002</v>
      </c>
      <c r="F242" s="24">
        <f t="shared" ref="F242:F245" si="189">(E242/$E$246)</f>
        <v>4.0639803949581617E-3</v>
      </c>
      <c r="G242" s="13" t="s">
        <v>23</v>
      </c>
      <c r="H242" s="99">
        <v>117.9744</v>
      </c>
      <c r="I242" s="13" t="s">
        <v>23</v>
      </c>
      <c r="J242" s="99">
        <v>117.9744</v>
      </c>
      <c r="K242" s="18">
        <v>100</v>
      </c>
      <c r="L242" s="19">
        <v>3.3999999999999998E-3</v>
      </c>
      <c r="M242" s="19">
        <v>0.12479999999999999</v>
      </c>
      <c r="N242" s="13" t="s">
        <v>23</v>
      </c>
      <c r="O242" s="95">
        <v>617698122.73000002</v>
      </c>
      <c r="P242" s="24">
        <f t="shared" ref="P242:P245" si="190">(O242/$O$246)</f>
        <v>4.0594235072882517E-3</v>
      </c>
      <c r="Q242" s="13" t="s">
        <v>23</v>
      </c>
      <c r="R242" s="99">
        <v>117.572</v>
      </c>
      <c r="S242" s="13" t="s">
        <v>23</v>
      </c>
      <c r="T242" s="99">
        <v>117.572</v>
      </c>
      <c r="U242" s="18">
        <v>100</v>
      </c>
      <c r="V242" s="19">
        <v>-5.4000000000000003E-3</v>
      </c>
      <c r="W242" s="19">
        <v>0.121</v>
      </c>
      <c r="X242" s="20">
        <f>((O242-E242)/E242)</f>
        <v>0</v>
      </c>
      <c r="Y242" s="20">
        <f t="shared" ref="Y242" si="191">((T242-J242)/J242)</f>
        <v>-3.4109094854476909E-3</v>
      </c>
      <c r="Z242" s="20">
        <f t="shared" ref="Z242" si="192">((U242-K242)/K242)</f>
        <v>0</v>
      </c>
      <c r="AA242" s="20">
        <f t="shared" ref="AA242" si="193">V242-L242</f>
        <v>-8.8000000000000005E-3</v>
      </c>
      <c r="AB242" s="21">
        <f t="shared" ref="AB242" si="194">W242-M242</f>
        <v>-3.7999999999999978E-3</v>
      </c>
      <c r="AD242" s="100"/>
      <c r="AE242" s="9"/>
    </row>
    <row r="243" spans="1:33">
      <c r="A243" s="187">
        <v>209</v>
      </c>
      <c r="B243" s="194" t="s">
        <v>295</v>
      </c>
      <c r="C243" s="12" t="s">
        <v>27</v>
      </c>
      <c r="D243" s="13" t="s">
        <v>23</v>
      </c>
      <c r="E243" s="95">
        <v>16137055116.99</v>
      </c>
      <c r="F243" s="24">
        <f t="shared" si="189"/>
        <v>0.10616945918171812</v>
      </c>
      <c r="G243" s="13" t="s">
        <v>23</v>
      </c>
      <c r="H243" s="99">
        <v>147.06720000000001</v>
      </c>
      <c r="I243" s="13" t="s">
        <v>23</v>
      </c>
      <c r="J243" s="99">
        <v>151.4866189</v>
      </c>
      <c r="K243" s="18">
        <v>8536</v>
      </c>
      <c r="L243" s="19">
        <v>-0.64059999999999995</v>
      </c>
      <c r="M243" s="19">
        <v>0.41220000000000001</v>
      </c>
      <c r="N243" s="13" t="s">
        <v>23</v>
      </c>
      <c r="O243" s="95">
        <v>15989452953.139999</v>
      </c>
      <c r="P243" s="24">
        <f t="shared" si="190"/>
        <v>0.10508039250594871</v>
      </c>
      <c r="Q243" s="13" t="s">
        <v>23</v>
      </c>
      <c r="R243" s="99">
        <v>148.28739999999999</v>
      </c>
      <c r="S243" s="13" t="s">
        <v>23</v>
      </c>
      <c r="T243" s="99">
        <v>152.7436189</v>
      </c>
      <c r="U243" s="18">
        <v>8557</v>
      </c>
      <c r="V243" s="19">
        <v>0.43269999999999997</v>
      </c>
      <c r="W243" s="19">
        <v>0.53539999999999999</v>
      </c>
      <c r="X243" s="20">
        <f>((O243-E243)/E243)</f>
        <v>-9.1467843903313261E-3</v>
      </c>
      <c r="Y243" s="20">
        <f t="shared" ref="Y243" si="195">((T243-J243)/J243)</f>
        <v>8.2977625953205899E-3</v>
      </c>
      <c r="Z243" s="20">
        <f t="shared" ref="Z243" si="196">((U243-K243)/K243)</f>
        <v>2.4601686972820992E-3</v>
      </c>
      <c r="AA243" s="20">
        <f t="shared" ref="AA243" si="197">V243-L243</f>
        <v>1.0732999999999999</v>
      </c>
      <c r="AB243" s="21">
        <f t="shared" ref="AB243" si="198">W243-M243</f>
        <v>0.12319999999999998</v>
      </c>
      <c r="AC243" s="30"/>
      <c r="AD243" s="30"/>
      <c r="AE243" s="30"/>
      <c r="AF243" s="9"/>
    </row>
    <row r="244" spans="1:33">
      <c r="A244" s="187">
        <v>210</v>
      </c>
      <c r="B244" s="194" t="s">
        <v>296</v>
      </c>
      <c r="C244" s="12" t="s">
        <v>275</v>
      </c>
      <c r="D244" s="13" t="s">
        <v>23</v>
      </c>
      <c r="E244" s="75">
        <v>384234047</v>
      </c>
      <c r="F244" s="24">
        <f t="shared" si="189"/>
        <v>2.5279656463615056E-3</v>
      </c>
      <c r="G244" s="13" t="s">
        <v>23</v>
      </c>
      <c r="H244" s="32">
        <v>1461.0433990303516</v>
      </c>
      <c r="I244" s="13" t="s">
        <v>23</v>
      </c>
      <c r="J244" s="32">
        <v>1461.0433990303516</v>
      </c>
      <c r="K244" s="25">
        <v>291</v>
      </c>
      <c r="L244" s="50">
        <v>-2.1937642368218841E-2</v>
      </c>
      <c r="M244" s="50">
        <v>0.20975682648003752</v>
      </c>
      <c r="N244" s="13" t="s">
        <v>23</v>
      </c>
      <c r="O244" s="33">
        <v>409581332.48000008</v>
      </c>
      <c r="P244" s="24">
        <f t="shared" si="190"/>
        <v>2.6917097980926181E-3</v>
      </c>
      <c r="Q244" s="13" t="s">
        <v>23</v>
      </c>
      <c r="R244" s="32">
        <v>1557.4260190064831</v>
      </c>
      <c r="S244" s="13" t="s">
        <v>23</v>
      </c>
      <c r="T244" s="32">
        <v>1557.4260190064831</v>
      </c>
      <c r="U244" s="25">
        <v>287</v>
      </c>
      <c r="V244" s="26">
        <v>7.5867817147709663E-3</v>
      </c>
      <c r="W244" s="26">
        <v>0.35582088201314649</v>
      </c>
      <c r="X244" s="20">
        <f t="shared" ref="X244" si="199">((O244-E244)/E244)</f>
        <v>6.59683484009424E-2</v>
      </c>
      <c r="Y244" s="20">
        <f t="shared" ref="Y244" si="200">((T244-J244)/J244)</f>
        <v>6.5968348400942539E-2</v>
      </c>
      <c r="Z244" s="20">
        <f t="shared" ref="Z244" si="201">((U244-K244)/K244)</f>
        <v>-1.3745704467353952E-2</v>
      </c>
      <c r="AA244" s="20">
        <f t="shared" ref="AA244" si="202">V244-L244</f>
        <v>2.9524424082989807E-2</v>
      </c>
      <c r="AB244" s="21">
        <f t="shared" ref="AB244" si="203">W244-M244</f>
        <v>0.14606405553310897</v>
      </c>
      <c r="AD244" s="101"/>
    </row>
    <row r="245" spans="1:33">
      <c r="A245" s="187">
        <v>211</v>
      </c>
      <c r="B245" s="194" t="s">
        <v>297</v>
      </c>
      <c r="C245" s="162" t="s">
        <v>298</v>
      </c>
      <c r="D245" s="13" t="s">
        <v>23</v>
      </c>
      <c r="E245" s="75">
        <v>304370861.49000001</v>
      </c>
      <c r="F245" s="24">
        <f t="shared" si="189"/>
        <v>2.0025270732975313E-3</v>
      </c>
      <c r="G245" s="13" t="s">
        <v>23</v>
      </c>
      <c r="H245" s="32">
        <v>143.97</v>
      </c>
      <c r="I245" s="13" t="s">
        <v>23</v>
      </c>
      <c r="J245" s="32">
        <v>146.94</v>
      </c>
      <c r="K245" s="25">
        <v>377</v>
      </c>
      <c r="L245" s="50">
        <v>1.1999999999999999E-3</v>
      </c>
      <c r="M245" s="50">
        <v>0.18429999999999999</v>
      </c>
      <c r="N245" s="13" t="s">
        <v>23</v>
      </c>
      <c r="O245" s="33">
        <v>305427892.77999997</v>
      </c>
      <c r="P245" s="24">
        <f t="shared" si="190"/>
        <v>2.0072283241738121E-3</v>
      </c>
      <c r="Q245" s="13" t="s">
        <v>23</v>
      </c>
      <c r="R245" s="32">
        <v>144.08000000000001</v>
      </c>
      <c r="S245" s="13" t="s">
        <v>23</v>
      </c>
      <c r="T245" s="32">
        <v>147.05000000000001</v>
      </c>
      <c r="U245" s="25">
        <v>397</v>
      </c>
      <c r="V245" s="26">
        <v>8.0000000000000004E-4</v>
      </c>
      <c r="W245" s="26">
        <v>0.1845</v>
      </c>
      <c r="X245" s="20">
        <f t="shared" ref="X245" si="204">((O245-E245)/E245)</f>
        <v>3.4728399585473796E-3</v>
      </c>
      <c r="Y245" s="20">
        <f t="shared" ref="Y245" si="205">((T245-J245)/J245)</f>
        <v>7.4860487273726445E-4</v>
      </c>
      <c r="Z245" s="20">
        <f t="shared" ref="Z245" si="206">((U245-K245)/K245)</f>
        <v>5.3050397877984087E-2</v>
      </c>
      <c r="AA245" s="20">
        <f t="shared" ref="AA245" si="207">V245-L245</f>
        <v>-3.9999999999999986E-4</v>
      </c>
      <c r="AB245" s="21">
        <f t="shared" ref="AB245" si="208">W245-M245</f>
        <v>2.0000000000000573E-4</v>
      </c>
    </row>
    <row r="246" spans="1:33">
      <c r="A246" s="102"/>
      <c r="B246" s="88"/>
      <c r="C246" s="84" t="s">
        <v>63</v>
      </c>
      <c r="D246" s="40" t="s">
        <v>23</v>
      </c>
      <c r="E246" s="59">
        <f>SUM(E221:E245)</f>
        <v>151993381537.05811</v>
      </c>
      <c r="F246" s="42">
        <f>(E246/E272)</f>
        <v>1.5324858304618733E-2</v>
      </c>
      <c r="G246" s="40" t="s">
        <v>23</v>
      </c>
      <c r="H246" s="43"/>
      <c r="I246" s="40" t="s">
        <v>23</v>
      </c>
      <c r="J246" s="89"/>
      <c r="K246" s="103">
        <f>SUM(K221:K245)</f>
        <v>66057</v>
      </c>
      <c r="L246" s="90"/>
      <c r="M246" s="90"/>
      <c r="N246" s="13" t="s">
        <v>23</v>
      </c>
      <c r="O246" s="59">
        <f>SUM(O221:O245)</f>
        <v>152164001026.49808</v>
      </c>
      <c r="P246" s="42">
        <f>(O246/O272)</f>
        <v>1.521606810319555E-2</v>
      </c>
      <c r="Q246" s="13" t="s">
        <v>23</v>
      </c>
      <c r="R246" s="43"/>
      <c r="S246" s="13" t="s">
        <v>23</v>
      </c>
      <c r="T246" s="89"/>
      <c r="U246" s="45">
        <f>SUM(U221:U245)</f>
        <v>65887</v>
      </c>
      <c r="V246" s="90"/>
      <c r="W246" s="90"/>
      <c r="X246" s="20">
        <f t="shared" si="179"/>
        <v>1.1225455195124567E-3</v>
      </c>
      <c r="Y246" s="20" t="e">
        <f t="shared" si="180"/>
        <v>#DIV/0!</v>
      </c>
      <c r="Z246" s="20">
        <f t="shared" si="181"/>
        <v>-2.5735349773680308E-3</v>
      </c>
      <c r="AA246" s="20">
        <f t="shared" si="182"/>
        <v>0</v>
      </c>
      <c r="AB246" s="21">
        <f t="shared" si="183"/>
        <v>0</v>
      </c>
    </row>
    <row r="247" spans="1:33" ht="3.6" customHeight="1">
      <c r="B247" s="247"/>
      <c r="C247" s="247"/>
      <c r="D247" s="247"/>
      <c r="E247" s="247"/>
      <c r="F247" s="247"/>
      <c r="G247" s="247"/>
      <c r="H247" s="247"/>
      <c r="I247" s="247"/>
      <c r="J247" s="247"/>
      <c r="K247" s="247"/>
      <c r="L247" s="247"/>
      <c r="M247" s="247"/>
      <c r="N247" s="247"/>
      <c r="O247" s="247"/>
      <c r="P247" s="247"/>
      <c r="Q247" s="247"/>
      <c r="R247" s="247"/>
      <c r="S247" s="247"/>
      <c r="T247" s="247"/>
      <c r="U247" s="247"/>
      <c r="V247" s="247"/>
      <c r="W247" s="247"/>
      <c r="X247" s="247"/>
      <c r="Y247" s="247"/>
      <c r="Z247" s="247"/>
      <c r="AA247" s="247"/>
      <c r="AB247" s="38"/>
    </row>
    <row r="248" spans="1:33" ht="14.4" customHeight="1">
      <c r="A248" s="11"/>
      <c r="B248" s="246" t="s">
        <v>299</v>
      </c>
      <c r="C248" s="246"/>
      <c r="D248" s="246"/>
      <c r="E248" s="246"/>
      <c r="F248" s="246"/>
      <c r="G248" s="246"/>
      <c r="H248" s="246"/>
      <c r="I248" s="246"/>
      <c r="J248" s="246"/>
      <c r="K248" s="246"/>
      <c r="L248" s="246"/>
      <c r="M248" s="246"/>
      <c r="N248" s="246"/>
      <c r="O248" s="246"/>
      <c r="P248" s="246"/>
      <c r="Q248" s="246"/>
      <c r="R248" s="246"/>
      <c r="S248" s="246"/>
      <c r="T248" s="246"/>
      <c r="U248" s="246"/>
      <c r="V248" s="246"/>
      <c r="W248" s="246"/>
      <c r="X248" s="246"/>
      <c r="Y248" s="246"/>
      <c r="Z248" s="246"/>
      <c r="AA248" s="246"/>
      <c r="AB248" s="246"/>
    </row>
    <row r="249" spans="1:33" ht="14.4" customHeight="1">
      <c r="A249" s="187">
        <v>212</v>
      </c>
      <c r="B249" s="194" t="s">
        <v>300</v>
      </c>
      <c r="C249" s="12" t="s">
        <v>27</v>
      </c>
      <c r="D249" s="72">
        <v>2019826.44</v>
      </c>
      <c r="E249" s="33">
        <v>2686557009.0589199</v>
      </c>
      <c r="F249" s="24">
        <f>(E249/$E$256)</f>
        <v>4.9101298010582314E-2</v>
      </c>
      <c r="G249" s="73">
        <v>1.068736111</v>
      </c>
      <c r="H249" s="32">
        <f>G249*1330.093</f>
        <v>1421.518420088323</v>
      </c>
      <c r="I249" s="73">
        <v>1.068736111</v>
      </c>
      <c r="J249" s="32">
        <f>I249*1330.093</f>
        <v>1421.518420088323</v>
      </c>
      <c r="K249" s="25">
        <v>67</v>
      </c>
      <c r="L249" s="50">
        <v>0.1027</v>
      </c>
      <c r="M249" s="50">
        <v>4.0099999999999997E-2</v>
      </c>
      <c r="N249" s="73">
        <v>2021260.04</v>
      </c>
      <c r="O249" s="33">
        <f>2021260.04*1331.4728</f>
        <v>2691252764.9869123</v>
      </c>
      <c r="P249" s="24">
        <f t="shared" ref="P249:P255" si="209">(O249/$O$256)</f>
        <v>4.9567246649755738E-2</v>
      </c>
      <c r="Q249" s="73">
        <v>1.0715361109999999</v>
      </c>
      <c r="R249" s="32">
        <f>1.071536111*1331.4728</f>
        <v>1426.7211860142806</v>
      </c>
      <c r="S249" s="73">
        <v>1.0715361109999999</v>
      </c>
      <c r="T249" s="32">
        <f>S249*1331.4728</f>
        <v>1426.7211860142806</v>
      </c>
      <c r="U249" s="25">
        <v>67</v>
      </c>
      <c r="V249" s="50">
        <v>0.1366</v>
      </c>
      <c r="W249" s="50">
        <v>4.2599999999999999E-2</v>
      </c>
      <c r="X249" s="20">
        <f t="shared" ref="X249" si="210">((O249-E249)/E249)</f>
        <v>1.7478713134165839E-3</v>
      </c>
      <c r="Y249" s="20">
        <f t="shared" ref="Y249" si="211">((T249-J249)/J249)</f>
        <v>3.660005985454926E-3</v>
      </c>
      <c r="Z249" s="20">
        <f t="shared" ref="Z249" si="212">((U249-K249)/K249)</f>
        <v>0</v>
      </c>
      <c r="AA249" s="20">
        <f t="shared" ref="AA249" si="213">V249-L249</f>
        <v>3.39E-2</v>
      </c>
      <c r="AB249" s="21">
        <f t="shared" ref="AB249" si="214">W249-M249</f>
        <v>2.5000000000000022E-3</v>
      </c>
    </row>
    <row r="250" spans="1:33" ht="14.4" customHeight="1">
      <c r="A250" s="187">
        <v>213</v>
      </c>
      <c r="B250" s="194" t="s">
        <v>301</v>
      </c>
      <c r="C250" s="12" t="s">
        <v>227</v>
      </c>
      <c r="D250" s="104" t="s">
        <v>23</v>
      </c>
      <c r="E250" s="33">
        <v>15957005150.76</v>
      </c>
      <c r="F250" s="24">
        <f t="shared" ref="F250:F255" si="215">(E250/$E$256)</f>
        <v>0.29164081112811413</v>
      </c>
      <c r="G250" s="104" t="s">
        <v>23</v>
      </c>
      <c r="H250" s="32">
        <v>123.2</v>
      </c>
      <c r="I250" s="104" t="s">
        <v>23</v>
      </c>
      <c r="J250" s="32">
        <v>123.2</v>
      </c>
      <c r="K250" s="25">
        <v>11</v>
      </c>
      <c r="L250" s="50">
        <v>6.9479524349293099E-3</v>
      </c>
      <c r="M250" s="50">
        <v>2.8792471601786978</v>
      </c>
      <c r="N250" s="104" t="s">
        <v>23</v>
      </c>
      <c r="O250" s="33">
        <v>15976112285.690001</v>
      </c>
      <c r="P250" s="24">
        <f t="shared" si="209"/>
        <v>0.29424657114020286</v>
      </c>
      <c r="Q250" s="104" t="s">
        <v>23</v>
      </c>
      <c r="R250" s="32">
        <v>123.2</v>
      </c>
      <c r="S250" s="104" t="s">
        <v>23</v>
      </c>
      <c r="T250" s="32">
        <v>123.2</v>
      </c>
      <c r="U250" s="25">
        <v>11</v>
      </c>
      <c r="V250" s="26">
        <v>1.1974135966917496E-3</v>
      </c>
      <c r="W250" s="26">
        <v>2.8838922234732234</v>
      </c>
      <c r="X250" s="20">
        <f t="shared" ref="X250" si="216">((O250-E250)/E250)</f>
        <v>1.1974135966917496E-3</v>
      </c>
      <c r="Y250" s="20">
        <f t="shared" ref="Y250" si="217">((T250-J250)/J250)</f>
        <v>0</v>
      </c>
      <c r="Z250" s="20">
        <f t="shared" ref="Z250" si="218">((U250-K250)/K250)</f>
        <v>0</v>
      </c>
      <c r="AA250" s="20">
        <f t="shared" ref="AA250" si="219">V250-L250</f>
        <v>-5.7505388382375604E-3</v>
      </c>
      <c r="AB250" s="21">
        <f t="shared" ref="AB250" si="220">W250-M250</f>
        <v>4.6450632945256309E-3</v>
      </c>
      <c r="AD250" s="10"/>
      <c r="AE250" s="105"/>
      <c r="AG250" s="10"/>
    </row>
    <row r="251" spans="1:33" ht="14.4" customHeight="1">
      <c r="A251" s="187">
        <v>214</v>
      </c>
      <c r="B251" s="194" t="s">
        <v>302</v>
      </c>
      <c r="C251" s="12" t="s">
        <v>37</v>
      </c>
      <c r="D251" s="104" t="s">
        <v>23</v>
      </c>
      <c r="E251" s="33">
        <v>32983678339.369999</v>
      </c>
      <c r="F251" s="24">
        <f t="shared" si="215"/>
        <v>0.60283158487446642</v>
      </c>
      <c r="G251" s="104" t="s">
        <v>23</v>
      </c>
      <c r="H251" s="32">
        <v>1.141</v>
      </c>
      <c r="I251" s="104" t="s">
        <v>23</v>
      </c>
      <c r="J251" s="32">
        <v>1.141</v>
      </c>
      <c r="K251" s="25">
        <v>57</v>
      </c>
      <c r="L251" s="50">
        <v>7.6399999999999996E-2</v>
      </c>
      <c r="M251" s="50">
        <v>0.19409999999999999</v>
      </c>
      <c r="N251" s="104" t="s">
        <v>23</v>
      </c>
      <c r="O251" s="75">
        <v>32551279785.110001</v>
      </c>
      <c r="P251" s="24">
        <f t="shared" si="209"/>
        <v>0.5995264862762163</v>
      </c>
      <c r="Q251" s="104" t="s">
        <v>23</v>
      </c>
      <c r="R251" s="32">
        <v>1.1259999999999999</v>
      </c>
      <c r="S251" s="104" t="s">
        <v>23</v>
      </c>
      <c r="T251" s="32">
        <v>1.1259999999999999</v>
      </c>
      <c r="U251" s="25">
        <v>57</v>
      </c>
      <c r="V251" s="50">
        <v>6.2300000000000001E-2</v>
      </c>
      <c r="W251" s="50">
        <v>-0.6835</v>
      </c>
      <c r="X251" s="20">
        <f>((O251-E251)/E251)</f>
        <v>-1.3109470381412205E-2</v>
      </c>
      <c r="Y251" s="20">
        <f>((T251-J251)/J251)</f>
        <v>-1.3146362839614482E-2</v>
      </c>
      <c r="Z251" s="20">
        <f>((U251-K251)/K251)</f>
        <v>0</v>
      </c>
      <c r="AA251" s="20">
        <f>V251-L251</f>
        <v>-1.4099999999999994E-2</v>
      </c>
      <c r="AB251" s="21">
        <f>W251-M251</f>
        <v>-0.87759999999999994</v>
      </c>
      <c r="AD251" s="91"/>
      <c r="AE251" s="105"/>
      <c r="AG251" s="91"/>
    </row>
    <row r="252" spans="1:33" ht="14.4" customHeight="1">
      <c r="A252" s="187">
        <v>215</v>
      </c>
      <c r="B252" s="194" t="s">
        <v>303</v>
      </c>
      <c r="C252" s="12" t="s">
        <v>39</v>
      </c>
      <c r="D252" s="72">
        <v>963405.37</v>
      </c>
      <c r="E252" s="33">
        <v>1284123017.6730001</v>
      </c>
      <c r="F252" s="24">
        <f t="shared" si="215"/>
        <v>2.3469484087031117E-2</v>
      </c>
      <c r="G252" s="32">
        <v>117.58</v>
      </c>
      <c r="H252" s="32">
        <f>G252*1332.9</f>
        <v>156722.38200000001</v>
      </c>
      <c r="I252" s="32">
        <v>117.58</v>
      </c>
      <c r="J252" s="32">
        <f>I252*1332.9</f>
        <v>156722.38200000001</v>
      </c>
      <c r="K252" s="25">
        <v>18</v>
      </c>
      <c r="L252" s="50">
        <v>4.07E-2</v>
      </c>
      <c r="M252" s="56">
        <v>5.1799999999999999E-2</v>
      </c>
      <c r="N252" s="73">
        <v>931945.67</v>
      </c>
      <c r="O252" s="33">
        <f>N252*1333.54</f>
        <v>1242786828.7718</v>
      </c>
      <c r="P252" s="24">
        <f t="shared" si="209"/>
        <v>2.2889533854356908E-2</v>
      </c>
      <c r="Q252" s="32">
        <v>114.96</v>
      </c>
      <c r="R252" s="32">
        <f>Q252*1333.54</f>
        <v>153303.75839999999</v>
      </c>
      <c r="S252" s="32">
        <v>114.96</v>
      </c>
      <c r="T252" s="32">
        <f>S252*1333.54</f>
        <v>153303.75839999999</v>
      </c>
      <c r="U252" s="25">
        <v>18</v>
      </c>
      <c r="V252" s="50">
        <v>8.0999999999999996E-3</v>
      </c>
      <c r="W252" s="56">
        <v>2.4799999999999999E-2</v>
      </c>
      <c r="X252" s="20">
        <f t="shared" ref="X252" si="221">((O252-E252)/E252)</f>
        <v>-3.2190209452133856E-2</v>
      </c>
      <c r="Y252" s="20">
        <f t="shared" ref="Y252" si="222">((T252-J252)/J252)</f>
        <v>-2.1813244262711758E-2</v>
      </c>
      <c r="Z252" s="20">
        <f t="shared" ref="Z252:Z253" si="223">((U252-K252)/K252)</f>
        <v>0</v>
      </c>
      <c r="AA252" s="20">
        <f t="shared" ref="AA252:AA253" si="224">V252-L252</f>
        <v>-3.2600000000000004E-2</v>
      </c>
      <c r="AB252" s="21">
        <f t="shared" ref="AB252:AB253" si="225">W252-M252</f>
        <v>-2.7E-2</v>
      </c>
      <c r="AD252" s="30"/>
    </row>
    <row r="253" spans="1:33" ht="14.4" customHeight="1">
      <c r="A253" s="187">
        <v>216</v>
      </c>
      <c r="B253" s="194" t="s">
        <v>341</v>
      </c>
      <c r="C253" s="12" t="s">
        <v>49</v>
      </c>
      <c r="D253" s="73" t="s">
        <v>23</v>
      </c>
      <c r="E253" s="75">
        <v>317447149.54000002</v>
      </c>
      <c r="F253" s="24">
        <f t="shared" si="215"/>
        <v>5.8018746818380221E-3</v>
      </c>
      <c r="G253" s="169" t="s">
        <v>23</v>
      </c>
      <c r="H253" s="32">
        <v>100.61716300000001</v>
      </c>
      <c r="I253" s="169" t="s">
        <v>23</v>
      </c>
      <c r="J253" s="32">
        <v>100.937496</v>
      </c>
      <c r="K253" s="25">
        <v>4</v>
      </c>
      <c r="L253" s="50">
        <v>-4.0000000000000001E-3</v>
      </c>
      <c r="M253" s="56">
        <v>6.1999999999999998E-3</v>
      </c>
      <c r="N253" s="179" t="s">
        <v>23</v>
      </c>
      <c r="O253" s="75">
        <v>317602688.20999998</v>
      </c>
      <c r="P253" s="24">
        <f t="shared" si="209"/>
        <v>5.8495771887138569E-3</v>
      </c>
      <c r="Q253" s="169" t="s">
        <v>23</v>
      </c>
      <c r="R253" s="32">
        <v>100.6664622</v>
      </c>
      <c r="S253" s="169" t="s">
        <v>23</v>
      </c>
      <c r="T253" s="32">
        <v>101.0812987</v>
      </c>
      <c r="U253" s="25">
        <v>4</v>
      </c>
      <c r="V253" s="50">
        <v>5.0000000000000001E-4</v>
      </c>
      <c r="W253" s="56">
        <v>6.7000000000000002E-3</v>
      </c>
      <c r="X253" s="20">
        <f t="shared" ref="X253" si="226">((O253-E253)/E253)</f>
        <v>4.8996713382162024E-4</v>
      </c>
      <c r="Y253" s="20">
        <f t="shared" ref="Y253" si="227">((T253-J253)/J253)</f>
        <v>1.4246707685319345E-3</v>
      </c>
      <c r="Z253" s="20">
        <f t="shared" si="223"/>
        <v>0</v>
      </c>
      <c r="AA253" s="20">
        <f t="shared" si="224"/>
        <v>4.5000000000000005E-3</v>
      </c>
      <c r="AB253" s="21">
        <f t="shared" si="225"/>
        <v>5.0000000000000044E-4</v>
      </c>
      <c r="AD253" s="30"/>
    </row>
    <row r="254" spans="1:33" ht="14.4" customHeight="1">
      <c r="A254" s="187">
        <v>217</v>
      </c>
      <c r="B254" s="194" t="s">
        <v>304</v>
      </c>
      <c r="C254" s="12" t="s">
        <v>58</v>
      </c>
      <c r="D254" s="104" t="s">
        <v>23</v>
      </c>
      <c r="E254" s="33">
        <v>613564814.89999998</v>
      </c>
      <c r="F254" s="24">
        <f t="shared" si="215"/>
        <v>1.1213917562004712E-2</v>
      </c>
      <c r="G254" s="104" t="s">
        <v>23</v>
      </c>
      <c r="H254" s="32">
        <v>1.52122</v>
      </c>
      <c r="I254" s="104" t="s">
        <v>23</v>
      </c>
      <c r="J254" s="32">
        <v>1.52122</v>
      </c>
      <c r="K254" s="25">
        <v>80</v>
      </c>
      <c r="L254" s="50">
        <v>-3.8E-3</v>
      </c>
      <c r="M254" s="50">
        <v>0.42780000000000001</v>
      </c>
      <c r="N254" s="181" t="s">
        <v>23</v>
      </c>
      <c r="O254" s="180">
        <v>626039064.48000002</v>
      </c>
      <c r="P254" s="24">
        <f t="shared" si="209"/>
        <v>1.153033008462637E-2</v>
      </c>
      <c r="Q254" s="104" t="s">
        <v>23</v>
      </c>
      <c r="R254" s="32">
        <v>1.52122</v>
      </c>
      <c r="S254" s="104" t="s">
        <v>23</v>
      </c>
      <c r="T254" s="32">
        <v>1.52122</v>
      </c>
      <c r="U254" s="25">
        <v>80</v>
      </c>
      <c r="V254" s="50">
        <v>-3.8E-3</v>
      </c>
      <c r="W254" s="50">
        <v>0.42330000000000001</v>
      </c>
      <c r="X254" s="20">
        <f t="shared" ref="X254:X256" si="228">((O254-E254)/E254)</f>
        <v>2.033077724972401E-2</v>
      </c>
      <c r="Y254" s="20">
        <f t="shared" ref="Y254" si="229">((T254-J254)/J254)</f>
        <v>0</v>
      </c>
      <c r="Z254" s="20">
        <f t="shared" ref="Z254" si="230">((U254-K254)/K254)</f>
        <v>0</v>
      </c>
      <c r="AA254" s="20">
        <f t="shared" ref="AA254" si="231">V254-L254</f>
        <v>0</v>
      </c>
      <c r="AB254" s="21">
        <f t="shared" ref="AB254" si="232">W254-M254</f>
        <v>-4.500000000000004E-3</v>
      </c>
      <c r="AD254" s="98"/>
    </row>
    <row r="255" spans="1:33" ht="14.4" customHeight="1">
      <c r="A255" s="187">
        <v>218</v>
      </c>
      <c r="B255" s="194" t="s">
        <v>305</v>
      </c>
      <c r="C255" s="12" t="s">
        <v>135</v>
      </c>
      <c r="D255" s="72">
        <v>655210.30000000005</v>
      </c>
      <c r="E255" s="33">
        <v>872206778.41579998</v>
      </c>
      <c r="F255" s="24">
        <f t="shared" si="215"/>
        <v>1.5941029655963234E-2</v>
      </c>
      <c r="G255" s="73">
        <v>9.9486498307688684</v>
      </c>
      <c r="H255" s="32">
        <v>13243.503373621887</v>
      </c>
      <c r="I255" s="73">
        <v>9.9486498307688684</v>
      </c>
      <c r="J255" s="32">
        <v>13243.503373621887</v>
      </c>
      <c r="K255" s="25">
        <v>14</v>
      </c>
      <c r="L255" s="50">
        <v>2.3399956942280475E-3</v>
      </c>
      <c r="M255" s="50">
        <v>-5.1350169231131337E-3</v>
      </c>
      <c r="N255" s="73">
        <v>667970.06000000006</v>
      </c>
      <c r="O255" s="33">
        <f>N255*C273</f>
        <v>889908589.78949201</v>
      </c>
      <c r="P255" s="24">
        <f t="shared" si="209"/>
        <v>1.6390254806128015E-2</v>
      </c>
      <c r="Q255" s="73">
        <v>9.9932999999999996</v>
      </c>
      <c r="R255" s="32">
        <f>Q255*C273</f>
        <v>13313.65587006</v>
      </c>
      <c r="S255" s="73">
        <v>9.9932999999999996</v>
      </c>
      <c r="T255" s="32">
        <f>S255*C273</f>
        <v>13313.65587006</v>
      </c>
      <c r="U255" s="25">
        <v>14</v>
      </c>
      <c r="V255" s="50">
        <v>4.4999999999999997E-3</v>
      </c>
      <c r="W255" s="50">
        <v>-6.9999999999999999E-4</v>
      </c>
      <c r="X255" s="20">
        <f t="shared" ref="X255" si="233">((O255-E255)/E255)</f>
        <v>2.0295429721199892E-2</v>
      </c>
      <c r="Y255" s="20">
        <f t="shared" ref="Y255" si="234">((T255-J255)/J255)</f>
        <v>5.2971252741054508E-3</v>
      </c>
      <c r="Z255" s="20">
        <f t="shared" ref="Z255" si="235">((U255-K255)/K255)</f>
        <v>0</v>
      </c>
      <c r="AA255" s="20">
        <f t="shared" ref="AA255" si="236">V255-L255</f>
        <v>2.1600043057719521E-3</v>
      </c>
      <c r="AB255" s="21">
        <f t="shared" ref="AB255" si="237">W255-M255</f>
        <v>4.4350169231131336E-3</v>
      </c>
    </row>
    <row r="256" spans="1:33" ht="14.4" customHeight="1">
      <c r="A256" s="238"/>
      <c r="B256" s="41"/>
      <c r="C256" s="41" t="s">
        <v>63</v>
      </c>
      <c r="D256" s="41"/>
      <c r="E256" s="41">
        <f>SUM(E249:E255)</f>
        <v>54714582259.71772</v>
      </c>
      <c r="F256" s="42">
        <f>(E256/E272)</f>
        <v>5.5166429738399076E-3</v>
      </c>
      <c r="G256" s="41"/>
      <c r="H256" s="41"/>
      <c r="I256" s="41"/>
      <c r="J256" s="41"/>
      <c r="K256" s="234">
        <f>SUM(K249:K255)</f>
        <v>251</v>
      </c>
      <c r="L256" s="234"/>
      <c r="M256" s="234"/>
      <c r="N256" s="41"/>
      <c r="O256" s="41">
        <f>SUM(O249:O255)</f>
        <v>54294982007.0382</v>
      </c>
      <c r="P256" s="42">
        <f>(O256/O272)</f>
        <v>5.4293797370443889E-3</v>
      </c>
      <c r="Q256" s="41"/>
      <c r="R256" s="41"/>
      <c r="S256" s="41"/>
      <c r="T256" s="41"/>
      <c r="U256" s="234">
        <f>SUM(U249:U255)</f>
        <v>251</v>
      </c>
      <c r="V256" s="234"/>
      <c r="W256" s="234"/>
      <c r="X256" s="233">
        <f t="shared" si="228"/>
        <v>-7.6688925575228257E-3</v>
      </c>
      <c r="Y256" s="232"/>
      <c r="Z256" s="232"/>
      <c r="AA256" s="232"/>
      <c r="AB256" s="232"/>
    </row>
    <row r="257" spans="1:32" ht="4.2" customHeight="1">
      <c r="B257" s="40"/>
      <c r="C257" s="84"/>
      <c r="D257" s="8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38"/>
    </row>
    <row r="258" spans="1:32" ht="15.6">
      <c r="A258" s="11"/>
      <c r="B258" s="246" t="s">
        <v>333</v>
      </c>
      <c r="C258" s="246"/>
      <c r="D258" s="246"/>
      <c r="E258" s="246"/>
      <c r="F258" s="246"/>
      <c r="G258" s="246"/>
      <c r="H258" s="246"/>
      <c r="I258" s="246"/>
      <c r="J258" s="246"/>
      <c r="K258" s="246"/>
      <c r="L258" s="246"/>
      <c r="M258" s="246"/>
      <c r="N258" s="246"/>
      <c r="O258" s="246"/>
      <c r="P258" s="246"/>
      <c r="Q258" s="246"/>
      <c r="R258" s="246"/>
      <c r="S258" s="246"/>
      <c r="T258" s="246"/>
      <c r="U258" s="246"/>
      <c r="V258" s="246"/>
      <c r="W258" s="246"/>
      <c r="X258" s="246"/>
      <c r="Y258" s="246"/>
      <c r="Z258" s="246"/>
      <c r="AA258" s="246"/>
      <c r="AB258" s="246"/>
      <c r="AD258" s="172"/>
      <c r="AE258" s="173"/>
      <c r="AF258" s="191"/>
    </row>
    <row r="259" spans="1:32">
      <c r="A259" s="187">
        <v>1</v>
      </c>
      <c r="B259" s="194" t="s">
        <v>307</v>
      </c>
      <c r="C259" s="12" t="s">
        <v>103</v>
      </c>
      <c r="D259" s="104" t="s">
        <v>23</v>
      </c>
      <c r="E259" s="106">
        <v>2418190846.25</v>
      </c>
      <c r="F259" s="107">
        <f t="shared" ref="F259:F270" si="238">(E259/$E$271)</f>
        <v>7.2484913249550781E-2</v>
      </c>
      <c r="G259" s="104" t="s">
        <v>23</v>
      </c>
      <c r="H259" s="108">
        <v>590.54630166000004</v>
      </c>
      <c r="I259" s="104" t="s">
        <v>23</v>
      </c>
      <c r="J259" s="108">
        <v>590.54630166000004</v>
      </c>
      <c r="K259" s="109">
        <v>2461</v>
      </c>
      <c r="L259" s="46">
        <v>-5.4000000000000003E-3</v>
      </c>
      <c r="M259" s="46">
        <v>0.67330000000000001</v>
      </c>
      <c r="N259" s="104" t="s">
        <v>23</v>
      </c>
      <c r="O259" s="106">
        <v>2402224422.4200001</v>
      </c>
      <c r="P259" s="107">
        <f t="shared" ref="P259:P270" si="239">(O259/$O$271)</f>
        <v>7.2359700130607371E-2</v>
      </c>
      <c r="Q259" s="104" t="s">
        <v>23</v>
      </c>
      <c r="R259" s="108">
        <v>586.64714186000003</v>
      </c>
      <c r="S259" s="104" t="s">
        <v>23</v>
      </c>
      <c r="T259" s="108">
        <v>586.64714186000003</v>
      </c>
      <c r="U259" s="109">
        <v>2454</v>
      </c>
      <c r="V259" s="46">
        <v>-6.6E-3</v>
      </c>
      <c r="W259" s="46">
        <v>0.6623</v>
      </c>
      <c r="X259" s="20">
        <f>((O259-E259)/E259)</f>
        <v>-6.6026318207100124E-3</v>
      </c>
      <c r="Y259" s="20">
        <f>((T259-J259)/J259)</f>
        <v>-6.6026318157266211E-3</v>
      </c>
      <c r="Z259" s="20">
        <f>((U259-K259)/K259)</f>
        <v>-2.8443722064201544E-3</v>
      </c>
      <c r="AA259" s="20">
        <f>V259-L259</f>
        <v>-1.1999999999999997E-3</v>
      </c>
      <c r="AB259" s="21">
        <f>W259-M259</f>
        <v>-1.100000000000001E-2</v>
      </c>
      <c r="AD259" s="239"/>
      <c r="AE259" s="110"/>
      <c r="AF259" s="192"/>
    </row>
    <row r="260" spans="1:32">
      <c r="A260" s="224">
        <v>2</v>
      </c>
      <c r="B260" s="194" t="s">
        <v>308</v>
      </c>
      <c r="C260" s="12" t="s">
        <v>275</v>
      </c>
      <c r="D260" s="104" t="s">
        <v>23</v>
      </c>
      <c r="E260" s="106">
        <v>3360173207.2299991</v>
      </c>
      <c r="F260" s="107">
        <f t="shared" si="238"/>
        <v>0.10072069531122156</v>
      </c>
      <c r="G260" s="104" t="s">
        <v>23</v>
      </c>
      <c r="H260" s="35">
        <v>95.573788828398165</v>
      </c>
      <c r="I260" s="104" t="s">
        <v>23</v>
      </c>
      <c r="J260" s="35">
        <v>105.63418765244009</v>
      </c>
      <c r="K260" s="109">
        <v>3606</v>
      </c>
      <c r="L260" s="46">
        <v>-2.0860156022122905E-2</v>
      </c>
      <c r="M260" s="46">
        <v>0.61370000000000002</v>
      </c>
      <c r="N260" s="104" t="s">
        <v>23</v>
      </c>
      <c r="O260" s="106">
        <v>3392806306.4699988</v>
      </c>
      <c r="P260" s="107">
        <f t="shared" si="239"/>
        <v>0.10219796478885333</v>
      </c>
      <c r="Q260" s="104" t="s">
        <v>23</v>
      </c>
      <c r="R260" s="35">
        <v>96.501975782829305</v>
      </c>
      <c r="S260" s="104" t="s">
        <v>23</v>
      </c>
      <c r="T260" s="35">
        <v>106.66007849681134</v>
      </c>
      <c r="U260" s="109">
        <v>3606</v>
      </c>
      <c r="V260" s="46">
        <v>9.711731279144797E-3</v>
      </c>
      <c r="W260" s="46">
        <v>0.62939999999999996</v>
      </c>
      <c r="X260" s="20">
        <f t="shared" ref="X260:X271" si="240">((O260-E260)/E260)</f>
        <v>9.7117312791447658E-3</v>
      </c>
      <c r="Y260" s="20">
        <f t="shared" ref="Y260:Y271" si="241">((T260-J260)/J260)</f>
        <v>9.7117312791447363E-3</v>
      </c>
      <c r="Z260" s="20">
        <f t="shared" ref="Z260:Z271" si="242">((U260-K260)/K260)</f>
        <v>0</v>
      </c>
      <c r="AA260" s="20">
        <f t="shared" ref="AA260:AA271" si="243">V260-L260</f>
        <v>3.0571887301267704E-2</v>
      </c>
      <c r="AB260" s="21">
        <f t="shared" ref="AB260:AB271" si="244">W260-M260</f>
        <v>1.5699999999999936E-2</v>
      </c>
      <c r="AD260" s="239"/>
      <c r="AE260" s="110"/>
      <c r="AF260" s="174"/>
    </row>
    <row r="261" spans="1:32">
      <c r="A261" s="224">
        <v>3</v>
      </c>
      <c r="B261" s="194" t="s">
        <v>309</v>
      </c>
      <c r="C261" s="12" t="s">
        <v>49</v>
      </c>
      <c r="D261" s="104" t="s">
        <v>23</v>
      </c>
      <c r="E261" s="106">
        <v>804201555.33000004</v>
      </c>
      <c r="F261" s="107">
        <f t="shared" si="238"/>
        <v>2.4105822773932709E-2</v>
      </c>
      <c r="G261" s="104" t="s">
        <v>23</v>
      </c>
      <c r="H261" s="35">
        <v>59.559455999999997</v>
      </c>
      <c r="I261" s="104" t="s">
        <v>23</v>
      </c>
      <c r="J261" s="35">
        <v>59.806609999999999</v>
      </c>
      <c r="K261" s="109">
        <v>1952</v>
      </c>
      <c r="L261" s="46">
        <v>-3.2599999999999997E-2</v>
      </c>
      <c r="M261" s="46">
        <v>0.46610000000000001</v>
      </c>
      <c r="N261" s="104" t="s">
        <v>23</v>
      </c>
      <c r="O261" s="106">
        <v>796214544.66999996</v>
      </c>
      <c r="P261" s="107">
        <f t="shared" si="239"/>
        <v>2.3983540069877868E-2</v>
      </c>
      <c r="Q261" s="104" t="s">
        <v>23</v>
      </c>
      <c r="R261" s="35">
        <v>58.967935169999997</v>
      </c>
      <c r="S261" s="104" t="s">
        <v>23</v>
      </c>
      <c r="T261" s="35">
        <v>58.967935169999997</v>
      </c>
      <c r="U261" s="109">
        <v>1952</v>
      </c>
      <c r="V261" s="46">
        <v>-9.9000000000000008E-3</v>
      </c>
      <c r="W261" s="46">
        <v>0.44550000000000001</v>
      </c>
      <c r="X261" s="20">
        <f t="shared" si="240"/>
        <v>-9.9316031000744043E-3</v>
      </c>
      <c r="Y261" s="20">
        <f t="shared" si="241"/>
        <v>-1.4023112662630472E-2</v>
      </c>
      <c r="Z261" s="20">
        <f t="shared" si="242"/>
        <v>0</v>
      </c>
      <c r="AA261" s="20">
        <f t="shared" si="243"/>
        <v>2.2699999999999998E-2</v>
      </c>
      <c r="AB261" s="21">
        <f t="shared" si="244"/>
        <v>-2.0600000000000007E-2</v>
      </c>
      <c r="AD261" s="239"/>
      <c r="AE261" s="110"/>
      <c r="AF261" s="174"/>
    </row>
    <row r="262" spans="1:32">
      <c r="A262" s="224">
        <v>4</v>
      </c>
      <c r="B262" s="194" t="s">
        <v>310</v>
      </c>
      <c r="C262" s="12" t="s">
        <v>49</v>
      </c>
      <c r="D262" s="104" t="s">
        <v>23</v>
      </c>
      <c r="E262" s="106">
        <v>1666085749.1299999</v>
      </c>
      <c r="F262" s="107">
        <f t="shared" si="238"/>
        <v>4.9940674111507113E-2</v>
      </c>
      <c r="G262" s="104" t="s">
        <v>23</v>
      </c>
      <c r="H262" s="35">
        <v>141.39801499999999</v>
      </c>
      <c r="I262" s="104" t="s">
        <v>23</v>
      </c>
      <c r="J262" s="35">
        <v>141.85691399999999</v>
      </c>
      <c r="K262" s="109">
        <v>1494</v>
      </c>
      <c r="L262" s="46">
        <v>-1.12E-2</v>
      </c>
      <c r="M262" s="46">
        <v>0.69830000000000003</v>
      </c>
      <c r="N262" s="104" t="s">
        <v>23</v>
      </c>
      <c r="O262" s="106">
        <v>1638837568.3399999</v>
      </c>
      <c r="P262" s="107">
        <f t="shared" si="239"/>
        <v>4.9364994336537835E-2</v>
      </c>
      <c r="Q262" s="104" t="s">
        <v>23</v>
      </c>
      <c r="R262" s="35">
        <v>139.16641060000001</v>
      </c>
      <c r="S262" s="104" t="s">
        <v>23</v>
      </c>
      <c r="T262" s="35">
        <v>139.16641060000001</v>
      </c>
      <c r="U262" s="109">
        <v>1494</v>
      </c>
      <c r="V262" s="46">
        <v>-1.6400000000000001E-2</v>
      </c>
      <c r="W262" s="46">
        <v>0.66120000000000001</v>
      </c>
      <c r="X262" s="20">
        <f t="shared" si="240"/>
        <v>-1.6354608881462718E-2</v>
      </c>
      <c r="Y262" s="20">
        <f t="shared" si="241"/>
        <v>-1.8966318412932507E-2</v>
      </c>
      <c r="Z262" s="20">
        <f t="shared" si="242"/>
        <v>0</v>
      </c>
      <c r="AA262" s="20">
        <f t="shared" si="243"/>
        <v>-5.2000000000000015E-3</v>
      </c>
      <c r="AB262" s="21">
        <f t="shared" si="244"/>
        <v>-3.7100000000000022E-2</v>
      </c>
      <c r="AD262" s="239"/>
      <c r="AE262" s="110"/>
      <c r="AF262" s="174"/>
    </row>
    <row r="263" spans="1:32">
      <c r="A263" s="224">
        <v>5</v>
      </c>
      <c r="B263" s="194" t="s">
        <v>311</v>
      </c>
      <c r="C263" s="12" t="s">
        <v>312</v>
      </c>
      <c r="D263" s="104" t="s">
        <v>23</v>
      </c>
      <c r="E263" s="106">
        <v>1865854239.0699999</v>
      </c>
      <c r="F263" s="107">
        <f t="shared" si="238"/>
        <v>5.5928705075130099E-2</v>
      </c>
      <c r="G263" s="104" t="s">
        <v>23</v>
      </c>
      <c r="H263" s="35">
        <v>50175</v>
      </c>
      <c r="I263" s="104" t="s">
        <v>23</v>
      </c>
      <c r="J263" s="35">
        <v>54475</v>
      </c>
      <c r="K263" s="109">
        <v>1263</v>
      </c>
      <c r="L263" s="46">
        <v>0</v>
      </c>
      <c r="M263" s="46">
        <v>-0.12</v>
      </c>
      <c r="N263" s="104" t="s">
        <v>23</v>
      </c>
      <c r="O263" s="106">
        <v>1868708143.6099999</v>
      </c>
      <c r="P263" s="107">
        <f t="shared" si="239"/>
        <v>5.6289145860495347E-2</v>
      </c>
      <c r="Q263" s="104" t="s">
        <v>23</v>
      </c>
      <c r="R263" s="35">
        <v>50280</v>
      </c>
      <c r="S263" s="104" t="s">
        <v>23</v>
      </c>
      <c r="T263" s="35">
        <v>54590</v>
      </c>
      <c r="U263" s="109">
        <v>1263</v>
      </c>
      <c r="V263" s="46">
        <v>2E-3</v>
      </c>
      <c r="W263" s="46">
        <v>-0.1182</v>
      </c>
      <c r="X263" s="20">
        <f t="shared" si="240"/>
        <v>1.5295431337779295E-3</v>
      </c>
      <c r="Y263" s="20">
        <f t="shared" si="241"/>
        <v>2.1110601193207895E-3</v>
      </c>
      <c r="Z263" s="20">
        <f t="shared" si="242"/>
        <v>0</v>
      </c>
      <c r="AA263" s="20">
        <f t="shared" si="243"/>
        <v>2E-3</v>
      </c>
      <c r="AB263" s="21">
        <f t="shared" si="244"/>
        <v>1.799999999999996E-3</v>
      </c>
      <c r="AD263" s="239"/>
      <c r="AE263" s="110"/>
      <c r="AF263" s="174"/>
    </row>
    <row r="264" spans="1:32">
      <c r="A264" s="224">
        <v>6</v>
      </c>
      <c r="B264" s="194" t="s">
        <v>313</v>
      </c>
      <c r="C264" s="12" t="s">
        <v>314</v>
      </c>
      <c r="D264" s="104" t="s">
        <v>23</v>
      </c>
      <c r="E264" s="106">
        <v>1991094772.52</v>
      </c>
      <c r="F264" s="107">
        <f t="shared" si="238"/>
        <v>5.9682771556908598E-2</v>
      </c>
      <c r="G264" s="104" t="s">
        <v>23</v>
      </c>
      <c r="H264" s="35">
        <v>1995.84</v>
      </c>
      <c r="I264" s="104" t="s">
        <v>23</v>
      </c>
      <c r="J264" s="35">
        <v>1995.84</v>
      </c>
      <c r="K264" s="109">
        <v>2381</v>
      </c>
      <c r="L264" s="46">
        <v>-2.1100000000000001E-2</v>
      </c>
      <c r="M264" s="46">
        <v>2.1399999999999999E-2</v>
      </c>
      <c r="N264" s="104" t="s">
        <v>23</v>
      </c>
      <c r="O264" s="106">
        <v>1977038870.22</v>
      </c>
      <c r="P264" s="107">
        <f t="shared" si="239"/>
        <v>5.9552279320995945E-2</v>
      </c>
      <c r="Q264" s="104" t="s">
        <v>23</v>
      </c>
      <c r="R264" s="35">
        <v>2050</v>
      </c>
      <c r="S264" s="104" t="s">
        <v>23</v>
      </c>
      <c r="T264" s="35">
        <v>2050</v>
      </c>
      <c r="U264" s="109">
        <v>2381</v>
      </c>
      <c r="V264" s="46">
        <v>-7.0551206305598402E-3</v>
      </c>
      <c r="W264" s="46">
        <v>4.9099999999999998E-2</v>
      </c>
      <c r="X264" s="20">
        <f t="shared" si="240"/>
        <v>-7.0593838595690277E-3</v>
      </c>
      <c r="Y264" s="20">
        <f t="shared" si="241"/>
        <v>2.7136443803110512E-2</v>
      </c>
      <c r="Z264" s="20">
        <f t="shared" si="242"/>
        <v>0</v>
      </c>
      <c r="AA264" s="20">
        <f t="shared" si="243"/>
        <v>1.404487936944016E-2</v>
      </c>
      <c r="AB264" s="21">
        <f t="shared" si="244"/>
        <v>2.7699999999999999E-2</v>
      </c>
      <c r="AD264" s="239"/>
      <c r="AE264" s="110"/>
      <c r="AF264" s="174"/>
    </row>
    <row r="265" spans="1:32">
      <c r="A265" s="224">
        <v>7</v>
      </c>
      <c r="B265" s="194" t="s">
        <v>315</v>
      </c>
      <c r="C265" s="12" t="s">
        <v>314</v>
      </c>
      <c r="D265" s="104" t="s">
        <v>23</v>
      </c>
      <c r="E265" s="106">
        <v>2758879617.7600002</v>
      </c>
      <c r="F265" s="107">
        <f t="shared" si="238"/>
        <v>8.2697008827653615E-2</v>
      </c>
      <c r="G265" s="104" t="s">
        <v>23</v>
      </c>
      <c r="H265" s="184">
        <v>1190</v>
      </c>
      <c r="I265" s="185" t="s">
        <v>23</v>
      </c>
      <c r="J265" s="184">
        <v>1190</v>
      </c>
      <c r="K265" s="183">
        <v>11794</v>
      </c>
      <c r="L265" s="46">
        <v>-7.9000000000000008E-3</v>
      </c>
      <c r="M265" s="46">
        <v>0.1162</v>
      </c>
      <c r="N265" s="104" t="s">
        <v>23</v>
      </c>
      <c r="O265" s="106">
        <v>2749288287.46</v>
      </c>
      <c r="P265" s="107">
        <f t="shared" si="239"/>
        <v>8.2813942859171735E-2</v>
      </c>
      <c r="Q265" s="104" t="s">
        <v>23</v>
      </c>
      <c r="R265" s="184">
        <v>1179</v>
      </c>
      <c r="S265" s="185" t="s">
        <v>23</v>
      </c>
      <c r="T265" s="184">
        <v>1179</v>
      </c>
      <c r="U265" s="183">
        <v>11794</v>
      </c>
      <c r="V265" s="46">
        <v>-3.4827699630438501E-3</v>
      </c>
      <c r="W265" s="46">
        <v>0.10589999999999999</v>
      </c>
      <c r="X265" s="20">
        <f t="shared" si="240"/>
        <v>-3.4765309215585198E-3</v>
      </c>
      <c r="Y265" s="20">
        <f t="shared" si="241"/>
        <v>-9.2436974789915968E-3</v>
      </c>
      <c r="Z265" s="20">
        <f t="shared" si="242"/>
        <v>0</v>
      </c>
      <c r="AA265" s="20">
        <f t="shared" si="243"/>
        <v>4.4172300369561511E-3</v>
      </c>
      <c r="AB265" s="21">
        <f t="shared" si="244"/>
        <v>-1.0300000000000004E-2</v>
      </c>
      <c r="AD265" s="239"/>
      <c r="AE265" s="110"/>
      <c r="AF265" s="174"/>
    </row>
    <row r="266" spans="1:32">
      <c r="A266" s="224">
        <v>8</v>
      </c>
      <c r="B266" s="194" t="s">
        <v>316</v>
      </c>
      <c r="C266" s="12" t="s">
        <v>317</v>
      </c>
      <c r="D266" s="104" t="s">
        <v>23</v>
      </c>
      <c r="E266" s="106">
        <v>612674665.63</v>
      </c>
      <c r="F266" s="107">
        <f t="shared" si="238"/>
        <v>1.8364832559537723E-2</v>
      </c>
      <c r="G266" s="104" t="s">
        <v>23</v>
      </c>
      <c r="H266" s="35">
        <v>40.28</v>
      </c>
      <c r="I266" s="104" t="s">
        <v>23</v>
      </c>
      <c r="J266" s="35">
        <v>40.380000000000003</v>
      </c>
      <c r="K266" s="109">
        <v>5138</v>
      </c>
      <c r="L266" s="46">
        <v>-2.06E-2</v>
      </c>
      <c r="M266" s="46">
        <v>1.23E-2</v>
      </c>
      <c r="N266" s="104" t="s">
        <v>23</v>
      </c>
      <c r="O266" s="106">
        <v>613695902.96000004</v>
      </c>
      <c r="P266" s="107">
        <f t="shared" si="239"/>
        <v>1.8485721440144414E-2</v>
      </c>
      <c r="Q266" s="104" t="s">
        <v>23</v>
      </c>
      <c r="R266" s="35">
        <v>40.32</v>
      </c>
      <c r="S266" s="104" t="s">
        <v>23</v>
      </c>
      <c r="T266" s="35">
        <v>40.42</v>
      </c>
      <c r="U266" s="109">
        <v>5138</v>
      </c>
      <c r="V266" s="46">
        <v>-2.58E-2</v>
      </c>
      <c r="W266" s="46">
        <v>1.23E-2</v>
      </c>
      <c r="X266" s="20">
        <f t="shared" si="240"/>
        <v>1.6668509198922512E-3</v>
      </c>
      <c r="Y266" s="20">
        <f t="shared" si="241"/>
        <v>9.905894006933915E-4</v>
      </c>
      <c r="Z266" s="20">
        <f t="shared" si="242"/>
        <v>0</v>
      </c>
      <c r="AA266" s="20">
        <f t="shared" si="243"/>
        <v>-5.1999999999999998E-3</v>
      </c>
      <c r="AB266" s="21">
        <f t="shared" si="244"/>
        <v>0</v>
      </c>
      <c r="AD266" s="239"/>
      <c r="AE266" s="110"/>
      <c r="AF266" s="174"/>
    </row>
    <row r="267" spans="1:32">
      <c r="A267" s="224">
        <v>9</v>
      </c>
      <c r="B267" s="194" t="s">
        <v>318</v>
      </c>
      <c r="C267" s="12" t="s">
        <v>317</v>
      </c>
      <c r="D267" s="104" t="s">
        <v>23</v>
      </c>
      <c r="E267" s="111">
        <v>2352131828.9299998</v>
      </c>
      <c r="F267" s="107">
        <f t="shared" si="238"/>
        <v>7.0504803967764276E-2</v>
      </c>
      <c r="G267" s="104" t="s">
        <v>23</v>
      </c>
      <c r="H267" s="35">
        <v>26.1</v>
      </c>
      <c r="I267" s="104" t="s">
        <v>23</v>
      </c>
      <c r="J267" s="35">
        <v>26.2</v>
      </c>
      <c r="K267" s="109">
        <v>6606</v>
      </c>
      <c r="L267" s="46">
        <v>3.5700000000000003E-2</v>
      </c>
      <c r="M267" s="46">
        <v>0.63380000000000003</v>
      </c>
      <c r="N267" s="104" t="s">
        <v>23</v>
      </c>
      <c r="O267" s="111">
        <v>2282527411.7199998</v>
      </c>
      <c r="P267" s="107">
        <f t="shared" si="239"/>
        <v>6.8754191952459395E-2</v>
      </c>
      <c r="Q267" s="104" t="s">
        <v>23</v>
      </c>
      <c r="R267" s="35">
        <v>25.27</v>
      </c>
      <c r="S267" s="104" t="s">
        <v>23</v>
      </c>
      <c r="T267" s="35">
        <v>25.37</v>
      </c>
      <c r="U267" s="109">
        <v>6606</v>
      </c>
      <c r="V267" s="46">
        <v>-1.7600000000000001E-2</v>
      </c>
      <c r="W267" s="46">
        <v>0.63049999999999995</v>
      </c>
      <c r="X267" s="20">
        <f t="shared" si="240"/>
        <v>-2.9592056173851251E-2</v>
      </c>
      <c r="Y267" s="20">
        <f t="shared" si="241"/>
        <v>-3.1679389312977035E-2</v>
      </c>
      <c r="Z267" s="20">
        <f t="shared" si="242"/>
        <v>0</v>
      </c>
      <c r="AA267" s="20">
        <f t="shared" si="243"/>
        <v>-5.33E-2</v>
      </c>
      <c r="AB267" s="21">
        <f t="shared" si="244"/>
        <v>-3.3000000000000806E-3</v>
      </c>
      <c r="AD267" s="239"/>
      <c r="AE267" s="110"/>
      <c r="AF267" s="174"/>
    </row>
    <row r="268" spans="1:32" ht="15" customHeight="1">
      <c r="A268" s="224">
        <v>10</v>
      </c>
      <c r="B268" s="194" t="s">
        <v>319</v>
      </c>
      <c r="C268" s="12" t="s">
        <v>317</v>
      </c>
      <c r="D268" s="104" t="s">
        <v>23</v>
      </c>
      <c r="E268" s="106">
        <v>463294555.31999999</v>
      </c>
      <c r="F268" s="107">
        <f t="shared" si="238"/>
        <v>1.3887185828792772E-2</v>
      </c>
      <c r="G268" s="104" t="s">
        <v>23</v>
      </c>
      <c r="H268" s="35">
        <v>149.75</v>
      </c>
      <c r="I268" s="104" t="s">
        <v>23</v>
      </c>
      <c r="J268" s="35">
        <v>151.75</v>
      </c>
      <c r="K268" s="109">
        <v>2691</v>
      </c>
      <c r="L268" s="46">
        <v>1.43E-2</v>
      </c>
      <c r="M268" s="46">
        <v>2.9700000000000001E-2</v>
      </c>
      <c r="N268" s="104" t="s">
        <v>23</v>
      </c>
      <c r="O268" s="106">
        <v>462527954.39999998</v>
      </c>
      <c r="P268" s="107">
        <f t="shared" si="239"/>
        <v>1.3932247033227313E-2</v>
      </c>
      <c r="Q268" s="104" t="s">
        <v>23</v>
      </c>
      <c r="R268" s="35">
        <v>149.5</v>
      </c>
      <c r="S268" s="104" t="s">
        <v>23</v>
      </c>
      <c r="T268" s="35">
        <v>151.5</v>
      </c>
      <c r="U268" s="109">
        <v>2697</v>
      </c>
      <c r="V268" s="46">
        <v>-4.7000000000000002E-3</v>
      </c>
      <c r="W268" s="46">
        <v>2.8000000000000001E-2</v>
      </c>
      <c r="X268" s="20">
        <f t="shared" si="240"/>
        <v>-1.6546728451633139E-3</v>
      </c>
      <c r="Y268" s="20">
        <f t="shared" si="241"/>
        <v>-1.6474464579901153E-3</v>
      </c>
      <c r="Z268" s="20">
        <f t="shared" si="242"/>
        <v>2.229654403567447E-3</v>
      </c>
      <c r="AA268" s="20">
        <f t="shared" si="243"/>
        <v>-1.9E-2</v>
      </c>
      <c r="AB268" s="21">
        <f t="shared" si="244"/>
        <v>-1.7000000000000001E-3</v>
      </c>
      <c r="AD268" s="239"/>
      <c r="AE268" s="110"/>
      <c r="AF268" s="192"/>
    </row>
    <row r="269" spans="1:32">
      <c r="A269" s="187">
        <v>11</v>
      </c>
      <c r="B269" s="194" t="s">
        <v>320</v>
      </c>
      <c r="C269" s="12" t="s">
        <v>317</v>
      </c>
      <c r="D269" s="104" t="s">
        <v>23</v>
      </c>
      <c r="E269" s="106">
        <v>14460243585.92</v>
      </c>
      <c r="F269" s="107">
        <f t="shared" si="238"/>
        <v>0.43344366451398902</v>
      </c>
      <c r="G269" s="104" t="s">
        <v>23</v>
      </c>
      <c r="H269" s="35">
        <v>91.63</v>
      </c>
      <c r="I269" s="104" t="s">
        <v>23</v>
      </c>
      <c r="J269" s="35">
        <v>91.83</v>
      </c>
      <c r="K269" s="109">
        <v>8605</v>
      </c>
      <c r="L269" s="46">
        <v>-2.0500000000000001E-2</v>
      </c>
      <c r="M269" s="46">
        <v>0.59819999999999995</v>
      </c>
      <c r="N269" s="104" t="s">
        <v>23</v>
      </c>
      <c r="O269" s="106">
        <v>14406195916.389999</v>
      </c>
      <c r="P269" s="107">
        <f t="shared" si="239"/>
        <v>0.43394281017367198</v>
      </c>
      <c r="Q269" s="104" t="s">
        <v>23</v>
      </c>
      <c r="R269" s="35">
        <v>91.25</v>
      </c>
      <c r="S269" s="104" t="s">
        <v>23</v>
      </c>
      <c r="T269" s="35">
        <v>91.45</v>
      </c>
      <c r="U269" s="109">
        <v>8605</v>
      </c>
      <c r="V269" s="46">
        <v>1.0699999999999999E-2</v>
      </c>
      <c r="W269" s="46">
        <v>0.59150000000000003</v>
      </c>
      <c r="X269" s="20">
        <f t="shared" si="240"/>
        <v>-3.7376735190427311E-3</v>
      </c>
      <c r="Y269" s="20">
        <f t="shared" si="241"/>
        <v>-4.1380812370684465E-3</v>
      </c>
      <c r="Z269" s="20">
        <f t="shared" si="242"/>
        <v>0</v>
      </c>
      <c r="AA269" s="20">
        <f t="shared" si="243"/>
        <v>3.1199999999999999E-2</v>
      </c>
      <c r="AB269" s="21">
        <f t="shared" si="244"/>
        <v>-6.6999999999999282E-3</v>
      </c>
      <c r="AD269" s="239"/>
      <c r="AE269" s="110"/>
      <c r="AF269" s="174"/>
    </row>
    <row r="270" spans="1:32">
      <c r="A270" s="187">
        <v>12</v>
      </c>
      <c r="B270" s="194" t="s">
        <v>321</v>
      </c>
      <c r="C270" s="12" t="s">
        <v>317</v>
      </c>
      <c r="D270" s="104" t="s">
        <v>23</v>
      </c>
      <c r="E270" s="111">
        <v>608474133.30999994</v>
      </c>
      <c r="F270" s="107">
        <f t="shared" si="238"/>
        <v>1.8238922224011765E-2</v>
      </c>
      <c r="G270" s="104" t="s">
        <v>23</v>
      </c>
      <c r="H270" s="35">
        <v>104.33</v>
      </c>
      <c r="I270" s="104" t="s">
        <v>23</v>
      </c>
      <c r="J270" s="35">
        <v>104.53</v>
      </c>
      <c r="K270" s="109">
        <v>4381</v>
      </c>
      <c r="L270" s="46">
        <v>0.1033</v>
      </c>
      <c r="M270" s="46">
        <v>0.83809999999999996</v>
      </c>
      <c r="N270" s="104" t="s">
        <v>23</v>
      </c>
      <c r="O270" s="111">
        <v>608309154.42999995</v>
      </c>
      <c r="P270" s="107">
        <f t="shared" si="239"/>
        <v>1.8323462033957405E-2</v>
      </c>
      <c r="Q270" s="104" t="s">
        <v>23</v>
      </c>
      <c r="R270" s="35">
        <v>104.33</v>
      </c>
      <c r="S270" s="104" t="s">
        <v>23</v>
      </c>
      <c r="T270" s="35">
        <v>104.53</v>
      </c>
      <c r="U270" s="109">
        <v>4381</v>
      </c>
      <c r="V270" s="46">
        <v>-3.9100000000000003E-2</v>
      </c>
      <c r="W270" s="46">
        <v>0.83809999999999996</v>
      </c>
      <c r="X270" s="20">
        <f t="shared" si="240"/>
        <v>-2.7113540406810237E-4</v>
      </c>
      <c r="Y270" s="20">
        <f t="shared" si="241"/>
        <v>0</v>
      </c>
      <c r="Z270" s="20">
        <f t="shared" si="242"/>
        <v>0</v>
      </c>
      <c r="AA270" s="20">
        <f t="shared" si="243"/>
        <v>-0.1424</v>
      </c>
      <c r="AB270" s="21">
        <f t="shared" si="244"/>
        <v>0</v>
      </c>
      <c r="AD270" s="239"/>
      <c r="AE270" s="110"/>
      <c r="AF270" s="192"/>
    </row>
    <row r="271" spans="1:32">
      <c r="A271" s="237"/>
      <c r="B271" s="237"/>
      <c r="C271" s="41" t="s">
        <v>63</v>
      </c>
      <c r="D271" s="242"/>
      <c r="E271" s="41">
        <f>SUM(E259:E270)</f>
        <v>33361298756.399998</v>
      </c>
      <c r="F271" s="42">
        <f>(E271/E272)</f>
        <v>3.3636805177285401E-3</v>
      </c>
      <c r="G271" s="236"/>
      <c r="H271" s="236"/>
      <c r="I271" s="236"/>
      <c r="J271" s="89"/>
      <c r="K271" s="234">
        <f>SUM(K259:K270)</f>
        <v>52372</v>
      </c>
      <c r="L271" s="231"/>
      <c r="M271" s="231"/>
      <c r="N271" s="235"/>
      <c r="O271" s="41">
        <f>SUM(O259:O270)</f>
        <v>33198374483.09</v>
      </c>
      <c r="P271" s="42">
        <f>(O271/O272)</f>
        <v>3.3197650143421201E-3</v>
      </c>
      <c r="Q271" s="236"/>
      <c r="R271" s="236"/>
      <c r="S271" s="236"/>
      <c r="T271" s="89"/>
      <c r="U271" s="234">
        <f>SUM(U259:U270)</f>
        <v>52371</v>
      </c>
      <c r="V271" s="231"/>
      <c r="W271" s="231"/>
      <c r="X271" s="20">
        <f t="shared" si="240"/>
        <v>-4.8836310150767838E-3</v>
      </c>
      <c r="Y271" s="20" t="e">
        <f t="shared" si="241"/>
        <v>#DIV/0!</v>
      </c>
      <c r="Z271" s="20">
        <f t="shared" si="242"/>
        <v>-1.9094172458565644E-5</v>
      </c>
      <c r="AA271" s="20">
        <f t="shared" si="243"/>
        <v>0</v>
      </c>
      <c r="AB271" s="21">
        <f t="shared" si="244"/>
        <v>0</v>
      </c>
      <c r="AD271" s="174"/>
      <c r="AE271" s="174"/>
      <c r="AF271" s="193"/>
    </row>
    <row r="272" spans="1:32">
      <c r="A272" s="112"/>
      <c r="B272" s="112"/>
      <c r="C272" s="113" t="s">
        <v>322</v>
      </c>
      <c r="D272" s="114"/>
      <c r="E272" s="115">
        <f>SUM(E28,E81,E122,E168,E177,E211,E217,E246,E256,E271)</f>
        <v>9918093760857.0957</v>
      </c>
      <c r="F272" s="116"/>
      <c r="G272" s="116"/>
      <c r="H272" s="116"/>
      <c r="I272" s="116"/>
      <c r="J272" s="117"/>
      <c r="K272" s="115">
        <f>SUM(K28,K81,K122,K168,K177,K211,K217,K246,K256,K271)</f>
        <v>1666570</v>
      </c>
      <c r="L272" s="118"/>
      <c r="M272" s="118"/>
      <c r="N272" s="118"/>
      <c r="O272" s="115">
        <f>SUM(O28,O81,O122,O168,O177,O211,O217,O246,O256,O271)</f>
        <v>10000218190042.268</v>
      </c>
      <c r="P272" s="116"/>
      <c r="Q272" s="116"/>
      <c r="R272" s="116"/>
      <c r="S272" s="116"/>
      <c r="T272" s="115"/>
      <c r="U272" s="115">
        <f>SUM(U28,U81,U122,U168,U177,U211,U217,U246,U256,U271)</f>
        <v>1697230</v>
      </c>
      <c r="V272" s="119"/>
      <c r="W272" s="115"/>
      <c r="X272" s="120"/>
      <c r="Y272" s="121"/>
      <c r="Z272" s="121"/>
      <c r="AA272" s="122"/>
      <c r="AB272" s="122"/>
      <c r="AD272" s="174"/>
      <c r="AE272" s="174"/>
      <c r="AF272" s="69"/>
    </row>
    <row r="273" spans="1:31">
      <c r="A273" s="123"/>
      <c r="B273" s="123" t="s">
        <v>350</v>
      </c>
      <c r="C273" s="124">
        <v>1332.2582</v>
      </c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D273" s="174"/>
      <c r="AE273" s="174"/>
    </row>
    <row r="274" spans="1:31">
      <c r="B274" s="82"/>
    </row>
    <row r="275" spans="1:31">
      <c r="B275" s="82"/>
      <c r="D275" s="126"/>
      <c r="E275" s="105"/>
      <c r="O275" s="105"/>
    </row>
    <row r="276" spans="1:31" ht="15">
      <c r="B276" s="127"/>
      <c r="C276" s="128"/>
      <c r="D276" s="128"/>
      <c r="E276" s="129"/>
      <c r="H276" s="130"/>
      <c r="I276" s="130"/>
      <c r="J276" s="130"/>
      <c r="L276" s="131"/>
      <c r="M276" s="132"/>
      <c r="N276" s="132"/>
    </row>
    <row r="277" spans="1:31">
      <c r="C277" s="82"/>
      <c r="D277" s="82"/>
    </row>
    <row r="278" spans="1:31">
      <c r="O278" s="98"/>
    </row>
    <row r="279" spans="1:31">
      <c r="B279" s="126"/>
    </row>
    <row r="280" spans="1:31">
      <c r="O280" s="30"/>
    </row>
  </sheetData>
  <sheetProtection algorithmName="SHA-512" hashValue="P+N+OktMTBraOhc+VaNHjX29g7sRbGfmYw1U8BLnV0HFsmrCywTNLJ2UxObfFVk3CbDIkDn2nPBV3lYxwm4gIQ==" saltValue="HXTbwQYyiUd+A6eO+LI00A==" spinCount="100000" sheet="1" objects="1" scenarios="1"/>
  <mergeCells count="32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2:AB82"/>
    <mergeCell ref="B83:AB83"/>
    <mergeCell ref="B123:AB123"/>
    <mergeCell ref="B124:AB124"/>
    <mergeCell ref="B125:AB125"/>
    <mergeCell ref="B144:AB144"/>
    <mergeCell ref="B145:AB145"/>
    <mergeCell ref="B169:AB169"/>
    <mergeCell ref="B170:AB170"/>
    <mergeCell ref="B178:AB178"/>
    <mergeCell ref="B179:AB179"/>
    <mergeCell ref="B212:AB212"/>
    <mergeCell ref="B213:AB213"/>
    <mergeCell ref="B218:AB218"/>
    <mergeCell ref="B219:AB219"/>
    <mergeCell ref="B220:AB220"/>
    <mergeCell ref="B248:AB248"/>
    <mergeCell ref="B258:AB258"/>
    <mergeCell ref="B223:AB223"/>
    <mergeCell ref="B224:AB224"/>
    <mergeCell ref="B240:AB240"/>
    <mergeCell ref="B241:AB241"/>
    <mergeCell ref="B247:AA247"/>
  </mergeCells>
  <pageMargins left="0.7" right="0.7" top="0.75" bottom="0.75" header="0.3" footer="0.3"/>
  <pageSetup paperSize="9" orientation="portrait" horizontalDpi="300" verticalDpi="300" r:id="rId1"/>
  <ignoredErrors>
    <ignoredError sqref="R163 T163" formula="1"/>
    <ignoredError sqref="Y177 Y28 Y81 Y122 Y168 Y211 Y217 Y246 Y271 X58:Z58 X152 X138:Z138 X53:Z5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G11" sqref="G11"/>
    </sheetView>
  </sheetViews>
  <sheetFormatPr defaultColWidth="9" defaultRowHeight="14.4"/>
  <cols>
    <col min="1" max="1" width="34" style="133" customWidth="1"/>
    <col min="2" max="2" width="15.6640625" style="133" customWidth="1"/>
    <col min="3" max="3" width="16.109375" style="133" customWidth="1"/>
    <col min="4" max="5" width="9" style="133"/>
  </cols>
  <sheetData>
    <row r="1" spans="1:8">
      <c r="A1" s="134"/>
      <c r="B1" s="134"/>
      <c r="C1" s="134"/>
      <c r="D1" s="134"/>
      <c r="E1" s="135"/>
      <c r="F1" s="133"/>
      <c r="G1" s="135"/>
      <c r="H1" s="133"/>
    </row>
    <row r="2" spans="1:8" ht="27.6">
      <c r="A2" s="204" t="s">
        <v>323</v>
      </c>
      <c r="B2" s="205" t="s">
        <v>347</v>
      </c>
      <c r="C2" s="205" t="s">
        <v>353</v>
      </c>
      <c r="D2" s="206"/>
      <c r="E2" s="135"/>
      <c r="F2" s="133"/>
      <c r="G2" s="135"/>
      <c r="H2" s="133"/>
    </row>
    <row r="3" spans="1:8">
      <c r="A3" s="207" t="s">
        <v>20</v>
      </c>
      <c r="B3" s="208">
        <f t="shared" ref="B3:C10" si="0">B13</f>
        <v>239.39694221204456</v>
      </c>
      <c r="C3" s="208">
        <f t="shared" si="0"/>
        <v>238.91482106820987</v>
      </c>
      <c r="D3" s="206"/>
      <c r="E3" s="135"/>
      <c r="F3" s="133"/>
      <c r="G3" s="135"/>
      <c r="H3" s="133"/>
    </row>
    <row r="4" spans="1:8" ht="15.6" customHeight="1">
      <c r="A4" s="204" t="s">
        <v>324</v>
      </c>
      <c r="B4" s="209">
        <f t="shared" si="0"/>
        <v>6717.7408698407498</v>
      </c>
      <c r="C4" s="209">
        <f t="shared" si="0"/>
        <v>6787.3017084172252</v>
      </c>
      <c r="D4" s="206"/>
      <c r="E4" s="135"/>
      <c r="F4" s="133"/>
      <c r="G4" s="135"/>
      <c r="H4" s="133"/>
    </row>
    <row r="5" spans="1:8" ht="16.2" customHeight="1">
      <c r="A5" s="204" t="s">
        <v>325</v>
      </c>
      <c r="B5" s="208">
        <f t="shared" si="0"/>
        <v>230.91693962825195</v>
      </c>
      <c r="C5" s="208">
        <f t="shared" si="0"/>
        <v>231.694950968493</v>
      </c>
      <c r="D5" s="206"/>
      <c r="E5" s="135"/>
      <c r="F5" s="133"/>
      <c r="G5" s="135"/>
      <c r="H5" s="133"/>
    </row>
    <row r="6" spans="1:8">
      <c r="A6" s="204" t="s">
        <v>184</v>
      </c>
      <c r="B6" s="209">
        <f t="shared" si="0"/>
        <v>1750.0110890740787</v>
      </c>
      <c r="C6" s="209">
        <f t="shared" si="0"/>
        <v>1768.6755150053391</v>
      </c>
      <c r="D6" s="206"/>
      <c r="E6" s="135"/>
      <c r="F6" s="133"/>
      <c r="G6" s="135"/>
      <c r="H6" s="133"/>
    </row>
    <row r="7" spans="1:8">
      <c r="A7" s="204" t="s">
        <v>326</v>
      </c>
      <c r="B7" s="208">
        <f t="shared" si="0"/>
        <v>520.30621568841082</v>
      </c>
      <c r="C7" s="208">
        <f t="shared" si="0"/>
        <v>520.58373159395023</v>
      </c>
      <c r="D7" s="206"/>
      <c r="E7" s="135"/>
      <c r="F7" s="133"/>
      <c r="G7" s="135"/>
      <c r="H7" s="133"/>
    </row>
    <row r="8" spans="1:8">
      <c r="A8" s="204" t="s">
        <v>233</v>
      </c>
      <c r="B8" s="210">
        <f t="shared" si="0"/>
        <v>199.08053779926468</v>
      </c>
      <c r="C8" s="210">
        <f t="shared" si="0"/>
        <v>193.26021578663187</v>
      </c>
      <c r="D8" s="206"/>
      <c r="E8" s="135"/>
      <c r="F8" s="133"/>
      <c r="G8" s="135"/>
      <c r="H8" s="133"/>
    </row>
    <row r="9" spans="1:8">
      <c r="A9" s="204" t="s">
        <v>268</v>
      </c>
      <c r="B9" s="208">
        <f t="shared" si="0"/>
        <v>20.571904061119998</v>
      </c>
      <c r="C9" s="208">
        <f t="shared" si="0"/>
        <v>20.129889685789998</v>
      </c>
      <c r="D9" s="206"/>
      <c r="E9" s="135"/>
      <c r="F9" s="133"/>
      <c r="G9" s="135"/>
      <c r="H9" s="133"/>
    </row>
    <row r="10" spans="1:8">
      <c r="A10" s="204" t="s">
        <v>327</v>
      </c>
      <c r="B10" s="208">
        <f t="shared" si="0"/>
        <v>151.9933815370581</v>
      </c>
      <c r="C10" s="208">
        <f t="shared" si="0"/>
        <v>152.16400102649808</v>
      </c>
      <c r="D10" s="206"/>
      <c r="E10" s="135"/>
      <c r="F10" s="133"/>
      <c r="G10" s="135"/>
      <c r="H10" s="133"/>
    </row>
    <row r="11" spans="1:8">
      <c r="A11" s="204" t="s">
        <v>299</v>
      </c>
      <c r="B11" s="208">
        <f>B21</f>
        <v>54.714582259717723</v>
      </c>
      <c r="C11" s="208">
        <f>C21</f>
        <v>54.2949820070382</v>
      </c>
      <c r="D11" s="206"/>
      <c r="E11" s="135"/>
      <c r="F11" s="133"/>
      <c r="G11" s="135"/>
      <c r="H11" s="133"/>
    </row>
    <row r="12" spans="1:8">
      <c r="A12" s="134"/>
      <c r="B12" s="134"/>
      <c r="C12" s="134"/>
      <c r="D12" s="134"/>
      <c r="E12" s="135"/>
      <c r="F12" s="133"/>
      <c r="G12" s="135"/>
      <c r="H12" s="133"/>
    </row>
    <row r="13" spans="1:8">
      <c r="A13" s="211" t="s">
        <v>20</v>
      </c>
      <c r="B13" s="212">
        <f>'Weekly Valuation'!E28/1000000000</f>
        <v>239.39694221204456</v>
      </c>
      <c r="C13" s="213">
        <f>'Weekly Valuation'!O28/1000000000</f>
        <v>238.91482106820987</v>
      </c>
      <c r="D13" s="134"/>
      <c r="E13" s="135"/>
      <c r="F13" s="133"/>
      <c r="G13" s="135"/>
      <c r="H13" s="133"/>
    </row>
    <row r="14" spans="1:8">
      <c r="A14" s="214" t="s">
        <v>324</v>
      </c>
      <c r="B14" s="212">
        <f>'Weekly Valuation'!E81/1000000000</f>
        <v>6717.7408698407498</v>
      </c>
      <c r="C14" s="215">
        <f>'Weekly Valuation'!O81/1000000000</f>
        <v>6787.3017084172252</v>
      </c>
      <c r="D14" s="134"/>
      <c r="E14" s="135"/>
      <c r="F14" s="133"/>
      <c r="G14" s="135"/>
      <c r="H14" s="133"/>
    </row>
    <row r="15" spans="1:8">
      <c r="A15" s="214" t="s">
        <v>325</v>
      </c>
      <c r="B15" s="212">
        <f>'Weekly Valuation'!E122/1000000000</f>
        <v>230.91693962825195</v>
      </c>
      <c r="C15" s="213">
        <f>'Weekly Valuation'!O122/1000000000</f>
        <v>231.694950968493</v>
      </c>
      <c r="D15" s="134"/>
      <c r="E15" s="135"/>
      <c r="F15" s="133"/>
      <c r="G15" s="135"/>
      <c r="H15" s="133"/>
    </row>
    <row r="16" spans="1:8">
      <c r="A16" s="214" t="s">
        <v>184</v>
      </c>
      <c r="B16" s="212">
        <f>'Weekly Valuation'!E168/1000000000</f>
        <v>1750.0110890740787</v>
      </c>
      <c r="C16" s="215">
        <f>'Weekly Valuation'!O168/1000000000</f>
        <v>1768.6755150053391</v>
      </c>
      <c r="D16" s="134"/>
      <c r="E16" s="135"/>
      <c r="F16" s="133"/>
      <c r="G16" s="135"/>
      <c r="H16" s="133"/>
    </row>
    <row r="17" spans="1:8">
      <c r="A17" s="214" t="s">
        <v>326</v>
      </c>
      <c r="B17" s="212">
        <f>'Weekly Valuation'!E177/1000000000</f>
        <v>520.30621568841082</v>
      </c>
      <c r="C17" s="213">
        <f>'Weekly Valuation'!O177/1000000000</f>
        <v>520.58373159395023</v>
      </c>
      <c r="D17" s="134"/>
      <c r="F17" s="133"/>
      <c r="G17" s="135"/>
      <c r="H17" s="133"/>
    </row>
    <row r="18" spans="1:8">
      <c r="A18" s="214" t="s">
        <v>233</v>
      </c>
      <c r="B18" s="212">
        <f>'Weekly Valuation'!E211/1000000000</f>
        <v>199.08053779926468</v>
      </c>
      <c r="C18" s="216">
        <f>'Weekly Valuation'!O211/1000000000</f>
        <v>193.26021578663187</v>
      </c>
      <c r="D18" s="134"/>
      <c r="F18" s="133"/>
      <c r="G18" s="135"/>
      <c r="H18" s="133"/>
    </row>
    <row r="19" spans="1:8">
      <c r="A19" s="214" t="s">
        <v>268</v>
      </c>
      <c r="B19" s="212">
        <f>'Weekly Valuation'!E217/1000000000</f>
        <v>20.571904061119998</v>
      </c>
      <c r="C19" s="213">
        <f>'Weekly Valuation'!O217/1000000000</f>
        <v>20.129889685789998</v>
      </c>
      <c r="D19" s="134"/>
      <c r="F19" s="133"/>
      <c r="G19" s="135"/>
      <c r="H19" s="133"/>
    </row>
    <row r="20" spans="1:8">
      <c r="A20" s="214" t="s">
        <v>327</v>
      </c>
      <c r="B20" s="212">
        <f>'Weekly Valuation'!E246/1000000000</f>
        <v>151.9933815370581</v>
      </c>
      <c r="C20" s="213">
        <f>'Weekly Valuation'!O246/1000000000</f>
        <v>152.16400102649808</v>
      </c>
      <c r="D20" s="134"/>
      <c r="F20" s="133"/>
      <c r="G20" s="135"/>
      <c r="H20" s="133"/>
    </row>
    <row r="21" spans="1:8">
      <c r="A21" s="214" t="s">
        <v>299</v>
      </c>
      <c r="B21" s="212">
        <f>'Weekly Valuation'!E256/1000000000</f>
        <v>54.714582259717723</v>
      </c>
      <c r="C21" s="213">
        <f>'Weekly Valuation'!O256/1000000000</f>
        <v>54.2949820070382</v>
      </c>
      <c r="D21" s="134"/>
      <c r="F21" s="133"/>
      <c r="G21" s="135"/>
      <c r="H21" s="133"/>
    </row>
    <row r="22" spans="1:8">
      <c r="A22" s="136"/>
      <c r="B22" s="134"/>
      <c r="C22" s="137"/>
      <c r="D22" s="134"/>
      <c r="F22" s="133"/>
      <c r="G22" s="135"/>
      <c r="H22" s="133"/>
    </row>
    <row r="23" spans="1:8">
      <c r="A23" s="138"/>
      <c r="B23" s="137"/>
      <c r="C23" s="139"/>
      <c r="F23" s="133"/>
      <c r="G23" s="135"/>
      <c r="H23" s="133"/>
    </row>
    <row r="24" spans="1:8">
      <c r="A24" s="138"/>
      <c r="B24" s="137"/>
      <c r="C24" s="137"/>
      <c r="F24" s="133"/>
      <c r="G24" s="135"/>
      <c r="H24" s="133"/>
    </row>
    <row r="25" spans="1:8">
      <c r="A25" s="138"/>
      <c r="B25" s="137"/>
      <c r="C25" s="137"/>
      <c r="F25" s="133"/>
      <c r="G25" s="135"/>
      <c r="H25" s="133"/>
    </row>
    <row r="26" spans="1:8">
      <c r="A26" s="138"/>
      <c r="B26" s="137"/>
      <c r="C26" s="137"/>
      <c r="F26" s="133"/>
      <c r="G26" s="133"/>
      <c r="H26" s="133"/>
    </row>
    <row r="27" spans="1:8">
      <c r="A27" s="140"/>
      <c r="B27" s="141"/>
      <c r="C27" s="141"/>
      <c r="F27" s="133"/>
      <c r="G27" s="133"/>
      <c r="H27" s="133"/>
    </row>
    <row r="28" spans="1:8">
      <c r="A28" s="135"/>
      <c r="B28" s="135"/>
      <c r="C28" s="135"/>
      <c r="F28" s="133"/>
      <c r="G28" s="133"/>
      <c r="H28" s="133"/>
    </row>
    <row r="29" spans="1:8">
      <c r="A29" s="135"/>
      <c r="B29" s="135"/>
      <c r="C29" s="135"/>
      <c r="F29" s="133"/>
      <c r="G29" s="133"/>
      <c r="H29" s="133"/>
    </row>
    <row r="30" spans="1:8">
      <c r="A30" s="135"/>
      <c r="B30" s="135"/>
      <c r="C30" s="135"/>
      <c r="F30" s="133"/>
    </row>
    <row r="31" spans="1:8">
      <c r="A31" s="135"/>
      <c r="B31" s="135"/>
      <c r="C31" s="135"/>
      <c r="F31" s="133"/>
    </row>
    <row r="32" spans="1:8">
      <c r="A32" s="135"/>
      <c r="B32" s="135"/>
      <c r="C32" s="135"/>
      <c r="F32" s="133"/>
    </row>
    <row r="33" spans="1:6">
      <c r="A33" s="135"/>
      <c r="B33" s="135"/>
      <c r="C33" s="135"/>
      <c r="F33" s="133"/>
    </row>
    <row r="34" spans="1:6">
      <c r="F34" s="133"/>
    </row>
    <row r="35" spans="1:6">
      <c r="F35" s="133"/>
    </row>
    <row r="36" spans="1:6">
      <c r="F36" s="133"/>
    </row>
    <row r="37" spans="1:6">
      <c r="F37" s="133"/>
    </row>
    <row r="38" spans="1:6">
      <c r="F38" s="133"/>
    </row>
    <row r="39" spans="1:6">
      <c r="F39" s="133"/>
    </row>
    <row r="40" spans="1:6">
      <c r="F40" s="133"/>
    </row>
    <row r="41" spans="1:6">
      <c r="F41" s="133"/>
    </row>
    <row r="42" spans="1:6">
      <c r="F42" s="133"/>
    </row>
    <row r="43" spans="1:6">
      <c r="F43" s="133"/>
    </row>
    <row r="44" spans="1:6">
      <c r="F44" s="133"/>
    </row>
  </sheetData>
  <sheetProtection algorithmName="SHA-512" hashValue="IQD+aFfbLEbyhRMPRcsJKCD1PCwJKic6gPcsItawkoshnq4GjtbXFjJCtZQEi/q86sTNK3UIpHUpf26MFYwh4g==" saltValue="J8WcOU5uIBs1j2kW00a72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S11" sqref="S11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00" t="s">
        <v>323</v>
      </c>
      <c r="B1" s="201">
        <v>46311</v>
      </c>
      <c r="C1" s="134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>
      <c r="A2" s="136" t="s">
        <v>268</v>
      </c>
      <c r="B2" s="137">
        <f>'Weekly Valuation'!O217</f>
        <v>20129889685.789997</v>
      </c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</row>
    <row r="3" spans="1:16">
      <c r="A3" s="136" t="s">
        <v>299</v>
      </c>
      <c r="B3" s="137">
        <f>'Weekly Valuation'!O256</f>
        <v>54294982007.0382</v>
      </c>
      <c r="C3" s="134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>
      <c r="A4" s="136" t="s">
        <v>327</v>
      </c>
      <c r="B4" s="137">
        <f>'Weekly Valuation'!O246</f>
        <v>152164001026.49808</v>
      </c>
      <c r="C4" s="134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16">
      <c r="A5" s="136" t="s">
        <v>233</v>
      </c>
      <c r="B5" s="139">
        <f>'Weekly Valuation'!O211</f>
        <v>193260215786.63187</v>
      </c>
      <c r="C5" s="134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6">
      <c r="A6" s="136" t="s">
        <v>20</v>
      </c>
      <c r="B6" s="137">
        <f>'Weekly Valuation'!O28</f>
        <v>238914821068.20987</v>
      </c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1:16">
      <c r="A7" s="136" t="s">
        <v>325</v>
      </c>
      <c r="B7" s="137">
        <f>'Weekly Valuation'!O122</f>
        <v>231694950968.49301</v>
      </c>
      <c r="C7" s="134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</row>
    <row r="8" spans="1:16">
      <c r="A8" s="136" t="s">
        <v>326</v>
      </c>
      <c r="B8" s="137">
        <f>'Weekly Valuation'!O177</f>
        <v>520583731593.9502</v>
      </c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</row>
    <row r="9" spans="1:16">
      <c r="A9" s="136" t="s">
        <v>184</v>
      </c>
      <c r="B9" s="202">
        <f>'Weekly Valuation'!O168</f>
        <v>1768675515005.3391</v>
      </c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</row>
    <row r="10" spans="1:16">
      <c r="A10" s="136" t="s">
        <v>324</v>
      </c>
      <c r="B10" s="202">
        <f>'Weekly Valuation'!O81</f>
        <v>6787301708417.2256</v>
      </c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</row>
    <row r="11" spans="1:16">
      <c r="A11" s="134"/>
      <c r="B11" s="134"/>
      <c r="C11" s="134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</row>
    <row r="12" spans="1:16">
      <c r="A12" s="136"/>
      <c r="B12" s="203"/>
      <c r="C12" s="134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</row>
    <row r="13" spans="1:16">
      <c r="A13" s="136"/>
      <c r="B13" s="134"/>
      <c r="C13" s="134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</row>
    <row r="14" spans="1:16">
      <c r="A14" s="141"/>
      <c r="B14" s="141"/>
      <c r="C14" s="227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</row>
    <row r="15" spans="1:16">
      <c r="A15" s="141"/>
      <c r="B15" s="141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</row>
    <row r="16" spans="1:16" ht="16.5" customHeight="1">
      <c r="A16" s="140"/>
      <c r="B16" s="228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</row>
    <row r="17" spans="1:16">
      <c r="A17" s="141"/>
      <c r="B17" s="141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16">
      <c r="A18" s="141"/>
      <c r="B18" s="141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</row>
    <row r="19" spans="1:16">
      <c r="A19" s="165"/>
      <c r="B19" s="141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</row>
    <row r="20" spans="1:16">
      <c r="A20" s="165"/>
      <c r="B20" s="16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</row>
    <row r="21" spans="1:16">
      <c r="A21" s="165"/>
      <c r="B21" s="16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</row>
    <row r="22" spans="1:16">
      <c r="A22" s="140"/>
      <c r="B22" s="16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</row>
    <row r="23" spans="1:16">
      <c r="A23" s="135"/>
      <c r="B23" s="16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</row>
    <row r="24" spans="1:16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</row>
    <row r="25" spans="1:16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</row>
    <row r="26" spans="1:16">
      <c r="A26" s="135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</row>
    <row r="27" spans="1:16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</row>
    <row r="28" spans="1:16">
      <c r="A28" s="133"/>
      <c r="B28" s="133"/>
      <c r="C28" s="133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</row>
    <row r="29" spans="1:16">
      <c r="A29" s="133"/>
      <c r="B29" s="133"/>
      <c r="C29" s="133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</row>
    <row r="30" spans="1:16">
      <c r="A30" s="133"/>
      <c r="B30" s="133"/>
      <c r="C30" s="133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</row>
    <row r="31" spans="1:16">
      <c r="A31" s="133"/>
      <c r="B31" s="133"/>
      <c r="C31" s="133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</row>
    <row r="32" spans="1:16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</row>
    <row r="33" spans="1:17" ht="16.5" customHeight="1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142"/>
    </row>
    <row r="34" spans="1:17" ht="15" customHeight="1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142"/>
    </row>
    <row r="35" spans="1:17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</row>
    <row r="36" spans="1:17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</row>
    <row r="37" spans="1:17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</row>
    <row r="38" spans="1:17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</row>
  </sheetData>
  <sheetProtection algorithmName="SHA-512" hashValue="JgVEcRfvwsEGDK/bmlDfmpMV1eSfYiXQAPBz/owwd/OLzAr1k/NhX7EI/6W+0KIAhvgk7H9kAaDup1B1BokSzA==" saltValue="KL1JtDwmO4YqXodN4a8Kr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G10" sqref="G10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5"/>
      <c r="L1" s="135"/>
      <c r="M1" s="135"/>
      <c r="N1" s="135"/>
      <c r="O1" s="135"/>
    </row>
    <row r="2" spans="1:15">
      <c r="A2" s="195" t="s">
        <v>328</v>
      </c>
      <c r="B2" s="196">
        <v>46262</v>
      </c>
      <c r="C2" s="196">
        <v>46269</v>
      </c>
      <c r="D2" s="196">
        <v>46276</v>
      </c>
      <c r="E2" s="196">
        <v>46283</v>
      </c>
      <c r="F2" s="196">
        <v>46290</v>
      </c>
      <c r="G2" s="196">
        <v>46297</v>
      </c>
      <c r="H2" s="196">
        <v>46304</v>
      </c>
      <c r="I2" s="196">
        <v>46311</v>
      </c>
      <c r="J2" s="133"/>
      <c r="K2" s="135"/>
      <c r="L2" s="135"/>
      <c r="M2" s="135"/>
      <c r="N2" s="135"/>
      <c r="O2" s="135"/>
    </row>
    <row r="3" spans="1:15">
      <c r="A3" s="195" t="s">
        <v>329</v>
      </c>
      <c r="B3" s="197">
        <f t="shared" ref="B3:I3" si="0">B4</f>
        <v>9550.1099830201529</v>
      </c>
      <c r="C3" s="197">
        <f t="shared" si="0"/>
        <v>9587.3580026957079</v>
      </c>
      <c r="D3" s="197">
        <f t="shared" si="0"/>
        <v>9624.332327153199</v>
      </c>
      <c r="E3" s="197">
        <f t="shared" si="0"/>
        <v>9642.4625023061362</v>
      </c>
      <c r="F3" s="197">
        <f t="shared" si="0"/>
        <v>9711.2671790224013</v>
      </c>
      <c r="G3" s="197">
        <f t="shared" si="0"/>
        <v>9840.9759785805072</v>
      </c>
      <c r="H3" s="197">
        <f t="shared" si="0"/>
        <v>9884.7324621006956</v>
      </c>
      <c r="I3" s="197">
        <f t="shared" si="0"/>
        <v>9967.019815559177</v>
      </c>
      <c r="J3" s="133"/>
      <c r="K3" s="135"/>
      <c r="L3" s="135"/>
      <c r="M3" s="135"/>
      <c r="N3" s="135"/>
      <c r="O3" s="135"/>
    </row>
    <row r="4" spans="1:15">
      <c r="A4" s="133"/>
      <c r="B4" s="198">
        <f>'NAV Trend'!C11/1000000000</f>
        <v>9550.1099830201529</v>
      </c>
      <c r="C4" s="198">
        <f>'NAV Trend'!D11/1000000000</f>
        <v>9587.3580026957079</v>
      </c>
      <c r="D4" s="198">
        <f>'NAV Trend'!E11/1000000000</f>
        <v>9624.332327153199</v>
      </c>
      <c r="E4" s="198">
        <f>'NAV Trend'!F11/1000000000</f>
        <v>9642.4625023061362</v>
      </c>
      <c r="F4" s="198">
        <f>'NAV Trend'!G11/1000000000</f>
        <v>9711.2671790224013</v>
      </c>
      <c r="G4" s="198">
        <f>'NAV Trend'!H11/1000000000</f>
        <v>9840.9759785805072</v>
      </c>
      <c r="H4" s="199">
        <f>'NAV Trend'!I11/1000000000</f>
        <v>9884.7324621006956</v>
      </c>
      <c r="I4" s="199">
        <f>'NAV Trend'!J11/1000000000</f>
        <v>9967.019815559177</v>
      </c>
      <c r="J4" s="133"/>
      <c r="K4" s="135"/>
      <c r="L4" s="135"/>
      <c r="M4" s="135"/>
      <c r="N4" s="135"/>
      <c r="O4" s="135"/>
    </row>
    <row r="5" spans="1:1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5"/>
      <c r="L5" s="135"/>
      <c r="M5" s="135"/>
      <c r="N5" s="135"/>
      <c r="O5" s="135"/>
    </row>
    <row r="6" spans="1:1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5"/>
      <c r="L6" s="135"/>
      <c r="M6" s="135"/>
      <c r="N6" s="135"/>
      <c r="O6" s="135"/>
    </row>
    <row r="7" spans="1:1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</row>
    <row r="8" spans="1:1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5"/>
      <c r="M9" s="135"/>
      <c r="N9" s="135"/>
      <c r="O9" s="135"/>
    </row>
    <row r="10" spans="1:15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5"/>
      <c r="M10" s="135"/>
      <c r="N10" s="135"/>
      <c r="O10" s="135"/>
    </row>
    <row r="11" spans="1:1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</row>
    <row r="12" spans="1:15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</row>
    <row r="13" spans="1:15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</row>
    <row r="14" spans="1:15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</row>
    <row r="15" spans="1:15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  <row r="16" spans="1:1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</row>
    <row r="18" spans="1:15"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</row>
    <row r="19" spans="1:15"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</row>
    <row r="20" spans="1:15"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</row>
  </sheetData>
  <sheetProtection algorithmName="SHA-512" hashValue="obh4KVmCbKCJBiIPR9oF90x0YBeyZBJCGTlAXRqobTl4rm9sCtIQj9pMIFSbVWotNLn2I7yl+Fwwo0HcVsgpTg==" saltValue="0LLWB86FgyFR8IZoXsxX1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sqref="A1:K6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5"/>
      <c r="M1" s="135"/>
      <c r="N1" s="135"/>
      <c r="O1" s="133"/>
      <c r="P1" s="135"/>
    </row>
    <row r="2" spans="1:16">
      <c r="A2" s="195" t="s">
        <v>328</v>
      </c>
      <c r="B2" s="196">
        <v>46262</v>
      </c>
      <c r="C2" s="196">
        <v>46269</v>
      </c>
      <c r="D2" s="196">
        <v>46276</v>
      </c>
      <c r="E2" s="196">
        <v>46283</v>
      </c>
      <c r="F2" s="196">
        <v>46290</v>
      </c>
      <c r="G2" s="196">
        <v>46297</v>
      </c>
      <c r="H2" s="196">
        <v>46304</v>
      </c>
      <c r="I2" s="196">
        <v>46311</v>
      </c>
      <c r="J2" s="133"/>
      <c r="K2" s="133"/>
      <c r="L2" s="135"/>
      <c r="M2" s="135"/>
      <c r="N2" s="135"/>
      <c r="O2" s="133"/>
      <c r="P2" s="135"/>
    </row>
    <row r="3" spans="1:16">
      <c r="A3" s="195" t="s">
        <v>330</v>
      </c>
      <c r="B3" s="197">
        <f t="shared" ref="B3:I3" si="0">B4</f>
        <v>32.027778905540004</v>
      </c>
      <c r="C3" s="197">
        <f t="shared" si="0"/>
        <v>32.856494784340001</v>
      </c>
      <c r="D3" s="197">
        <f t="shared" si="0"/>
        <v>32.38875382981</v>
      </c>
      <c r="E3" s="197">
        <f t="shared" si="0"/>
        <v>33.188676624880003</v>
      </c>
      <c r="F3" s="197">
        <f t="shared" si="0"/>
        <v>33.7459849205</v>
      </c>
      <c r="G3" s="197">
        <f t="shared" si="0"/>
        <v>33.771849048930001</v>
      </c>
      <c r="H3" s="197">
        <f t="shared" si="0"/>
        <v>33.361298756399997</v>
      </c>
      <c r="I3" s="197">
        <f t="shared" si="0"/>
        <v>33.198374483089999</v>
      </c>
      <c r="J3" s="133"/>
      <c r="K3" s="133"/>
      <c r="L3" s="135"/>
      <c r="M3" s="135"/>
      <c r="N3" s="135"/>
      <c r="O3" s="133"/>
      <c r="P3" s="135"/>
    </row>
    <row r="4" spans="1:16">
      <c r="A4" s="133"/>
      <c r="B4" s="198">
        <f>'NAV Trend'!C17/1000000000</f>
        <v>32.027778905540004</v>
      </c>
      <c r="C4" s="198">
        <f>'NAV Trend'!D17/1000000000</f>
        <v>32.856494784340001</v>
      </c>
      <c r="D4" s="198">
        <f>'NAV Trend'!E17/1000000000</f>
        <v>32.38875382981</v>
      </c>
      <c r="E4" s="198">
        <f>'NAV Trend'!F17/1000000000</f>
        <v>33.188676624880003</v>
      </c>
      <c r="F4" s="198">
        <f>'NAV Trend'!G17/1000000000</f>
        <v>33.7459849205</v>
      </c>
      <c r="G4" s="198">
        <f>'NAV Trend'!H17/1000000000</f>
        <v>33.771849048930001</v>
      </c>
      <c r="H4" s="198">
        <f>'NAV Trend'!I17/1000000000</f>
        <v>33.361298756399997</v>
      </c>
      <c r="I4" s="199">
        <f>'NAV Trend'!J17/1000000000</f>
        <v>33.198374483089999</v>
      </c>
      <c r="J4" s="133"/>
      <c r="K4" s="133"/>
      <c r="L4" s="135"/>
      <c r="M4" s="135"/>
      <c r="N4" s="135"/>
      <c r="O4" s="133"/>
      <c r="P4" s="135"/>
    </row>
    <row r="5" spans="1:16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5"/>
      <c r="M5" s="135"/>
      <c r="N5" s="135"/>
      <c r="O5" s="133"/>
      <c r="P5" s="135"/>
    </row>
    <row r="6" spans="1:16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5"/>
      <c r="M6" s="135"/>
      <c r="N6" s="135"/>
      <c r="O6" s="133"/>
    </row>
    <row r="7" spans="1:16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3"/>
    </row>
    <row r="8" spans="1:16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3"/>
    </row>
    <row r="9" spans="1:16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5"/>
      <c r="M9" s="135"/>
      <c r="N9" s="135"/>
      <c r="O9" s="133"/>
    </row>
    <row r="10" spans="1:16">
      <c r="A10" s="135"/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</row>
    <row r="11" spans="1:16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5"/>
      <c r="O11" s="135"/>
    </row>
    <row r="12" spans="1:16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5"/>
      <c r="O12" s="135"/>
    </row>
    <row r="13" spans="1:16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5"/>
      <c r="O13" s="135"/>
    </row>
    <row r="14" spans="1:16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5"/>
      <c r="O14" s="135"/>
    </row>
    <row r="15" spans="1:16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  <row r="16" spans="1:16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</row>
    <row r="18" spans="1:1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</row>
    <row r="19" spans="1:15">
      <c r="A19" s="135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</row>
    <row r="20" spans="1:15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</row>
  </sheetData>
  <sheetProtection algorithmName="SHA-512" hashValue="nvSPkvToH2rBC9hVpzSMWylqvq2mp9j13m5YdWu6pv+lG4qVaB9ZBjuG4BsTyeINVcSA55KPi3OitAqmb/PSFw==" saltValue="hxQyZaFP/txalBJmmqj5T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G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43" t="s">
        <v>323</v>
      </c>
      <c r="B1" s="144">
        <v>46255</v>
      </c>
      <c r="C1" s="144">
        <v>46262</v>
      </c>
      <c r="D1" s="144">
        <v>46269</v>
      </c>
      <c r="E1" s="144">
        <v>46276</v>
      </c>
      <c r="F1" s="144">
        <v>46283</v>
      </c>
      <c r="G1" s="144">
        <v>46290</v>
      </c>
      <c r="H1" s="144">
        <v>46297</v>
      </c>
      <c r="I1" s="144">
        <v>46304</v>
      </c>
      <c r="J1" s="144">
        <v>46311</v>
      </c>
    </row>
    <row r="2" spans="1:11">
      <c r="A2" s="145" t="s">
        <v>20</v>
      </c>
      <c r="B2" s="146">
        <v>231065390209.48181</v>
      </c>
      <c r="C2" s="146">
        <v>230502194117.07867</v>
      </c>
      <c r="D2" s="146">
        <v>236978280203.70749</v>
      </c>
      <c r="E2" s="146">
        <v>233751691060.56018</v>
      </c>
      <c r="F2" s="146">
        <v>237810380437.13556</v>
      </c>
      <c r="G2" s="146">
        <v>243836056251.27856</v>
      </c>
      <c r="H2" s="146">
        <v>243263292044.53961</v>
      </c>
      <c r="I2" s="146">
        <v>239396942212.04456</v>
      </c>
      <c r="J2" s="146">
        <v>238914821068.20987</v>
      </c>
    </row>
    <row r="3" spans="1:11">
      <c r="A3" s="145" t="s">
        <v>324</v>
      </c>
      <c r="B3" s="146">
        <v>6414159990640.0811</v>
      </c>
      <c r="C3" s="146">
        <v>6437093349284.1436</v>
      </c>
      <c r="D3" s="146">
        <v>6477866910909.9443</v>
      </c>
      <c r="E3" s="146">
        <v>6492516641590.4814</v>
      </c>
      <c r="F3" s="146">
        <v>6513625900807.8271</v>
      </c>
      <c r="G3" s="146">
        <v>6563876310093.2578</v>
      </c>
      <c r="H3" s="146">
        <v>6671931339034.2871</v>
      </c>
      <c r="I3" s="146">
        <v>6717740869840.75</v>
      </c>
      <c r="J3" s="146">
        <v>6787301708417.2256</v>
      </c>
    </row>
    <row r="4" spans="1:11">
      <c r="A4" s="145" t="s">
        <v>325</v>
      </c>
      <c r="B4" s="147">
        <v>232492342668.81003</v>
      </c>
      <c r="C4" s="147">
        <v>233364380828.59927</v>
      </c>
      <c r="D4" s="147">
        <v>233151339009.4201</v>
      </c>
      <c r="E4" s="147">
        <v>232839410565.72668</v>
      </c>
      <c r="F4" s="147">
        <v>232152115798.96204</v>
      </c>
      <c r="G4" s="147">
        <v>232026476574.09711</v>
      </c>
      <c r="H4" s="147">
        <v>232795093422.16879</v>
      </c>
      <c r="I4" s="147">
        <v>230916939628.25195</v>
      </c>
      <c r="J4" s="147">
        <v>231694950968.49301</v>
      </c>
    </row>
    <row r="5" spans="1:11">
      <c r="A5" s="145" t="s">
        <v>184</v>
      </c>
      <c r="B5" s="146">
        <v>1770876378997.2151</v>
      </c>
      <c r="C5" s="146">
        <v>1758740281907.7664</v>
      </c>
      <c r="D5" s="146">
        <v>1735377846755.3245</v>
      </c>
      <c r="E5" s="146">
        <v>1741943515222.4077</v>
      </c>
      <c r="F5" s="146">
        <v>1730541803701.4326</v>
      </c>
      <c r="G5" s="146">
        <v>1734073769158.2036</v>
      </c>
      <c r="H5" s="146">
        <v>1746132606117.7163</v>
      </c>
      <c r="I5" s="146">
        <v>1750011089074.0786</v>
      </c>
      <c r="J5" s="146">
        <v>1768675515005.3391</v>
      </c>
    </row>
    <row r="6" spans="1:11">
      <c r="A6" s="145" t="s">
        <v>326</v>
      </c>
      <c r="B6" s="147">
        <v>515711652357.42096</v>
      </c>
      <c r="C6" s="147">
        <v>516014856152.85748</v>
      </c>
      <c r="D6" s="147">
        <v>517066044242.48993</v>
      </c>
      <c r="E6" s="147">
        <v>519092829593.93005</v>
      </c>
      <c r="F6" s="147">
        <v>519414738717.42688</v>
      </c>
      <c r="G6" s="147">
        <v>519728452624.68188</v>
      </c>
      <c r="H6" s="147">
        <v>520859025027.97125</v>
      </c>
      <c r="I6" s="147">
        <v>520306215688.41083</v>
      </c>
      <c r="J6" s="147">
        <v>520583731593.9502</v>
      </c>
    </row>
    <row r="7" spans="1:11">
      <c r="A7" s="145" t="s">
        <v>233</v>
      </c>
      <c r="B7" s="148">
        <v>155262232520.52646</v>
      </c>
      <c r="C7" s="148">
        <v>154125177966.22263</v>
      </c>
      <c r="D7" s="148">
        <v>163551916844.49368</v>
      </c>
      <c r="E7" s="148">
        <v>182215362544.89923</v>
      </c>
      <c r="F7" s="148">
        <v>184179670398.01761</v>
      </c>
      <c r="G7" s="148">
        <v>191016232533.79163</v>
      </c>
      <c r="H7" s="148">
        <v>198520916185.45923</v>
      </c>
      <c r="I7" s="148">
        <v>199080537799.26468</v>
      </c>
      <c r="J7" s="148">
        <v>193260215786.63187</v>
      </c>
    </row>
    <row r="8" spans="1:11">
      <c r="A8" s="145" t="s">
        <v>268</v>
      </c>
      <c r="B8" s="149">
        <v>19211809027.200001</v>
      </c>
      <c r="C8" s="149">
        <v>19190576649.52</v>
      </c>
      <c r="D8" s="149">
        <v>19899617918.309998</v>
      </c>
      <c r="E8" s="149">
        <v>19739565781.869999</v>
      </c>
      <c r="F8" s="149">
        <v>20281641776.650002</v>
      </c>
      <c r="G8" s="149">
        <v>20769351262.669998</v>
      </c>
      <c r="H8" s="149">
        <v>20712878717.329998</v>
      </c>
      <c r="I8" s="149">
        <v>20571904061.119999</v>
      </c>
      <c r="J8" s="149">
        <v>20129889685.789997</v>
      </c>
    </row>
    <row r="9" spans="1:11">
      <c r="A9" s="145" t="s">
        <v>327</v>
      </c>
      <c r="B9" s="149">
        <v>146989321522.50595</v>
      </c>
      <c r="C9" s="149">
        <v>147585444258.20349</v>
      </c>
      <c r="D9" s="149">
        <v>149832029421.98175</v>
      </c>
      <c r="E9" s="149">
        <v>148442304481.9953</v>
      </c>
      <c r="F9" s="149">
        <v>150594926270.68344</v>
      </c>
      <c r="G9" s="149">
        <v>151723489052.85983</v>
      </c>
      <c r="H9" s="149">
        <v>152395371401.49423</v>
      </c>
      <c r="I9" s="149">
        <v>151993381537.05811</v>
      </c>
      <c r="J9" s="149">
        <v>152164001026.49808</v>
      </c>
    </row>
    <row r="10" spans="1:11">
      <c r="A10" s="145" t="s">
        <v>299</v>
      </c>
      <c r="B10" s="149">
        <v>53336376843.973526</v>
      </c>
      <c r="C10" s="149">
        <v>53493721855.760559</v>
      </c>
      <c r="D10" s="149">
        <v>53634017390.035873</v>
      </c>
      <c r="E10" s="149">
        <v>53791006311.330345</v>
      </c>
      <c r="F10" s="149">
        <v>53861324398.000198</v>
      </c>
      <c r="G10" s="149">
        <v>54217041471.561958</v>
      </c>
      <c r="H10" s="149">
        <v>54365456629.540993</v>
      </c>
      <c r="I10" s="149">
        <v>54714582259.71772</v>
      </c>
      <c r="J10" s="149">
        <v>54294982007.0382</v>
      </c>
    </row>
    <row r="11" spans="1:11" ht="15.6">
      <c r="A11" s="150" t="s">
        <v>331</v>
      </c>
      <c r="B11" s="151">
        <f t="shared" ref="B11:J11" si="0">SUM(B2:B10)</f>
        <v>9539105494787.2129</v>
      </c>
      <c r="C11" s="151">
        <f t="shared" si="0"/>
        <v>9550109983020.1523</v>
      </c>
      <c r="D11" s="151">
        <f t="shared" si="0"/>
        <v>9587358002695.707</v>
      </c>
      <c r="E11" s="151">
        <f t="shared" si="0"/>
        <v>9624332327153.1992</v>
      </c>
      <c r="F11" s="151">
        <f t="shared" si="0"/>
        <v>9642462502306.1367</v>
      </c>
      <c r="G11" s="151">
        <f t="shared" si="0"/>
        <v>9711267179022.4004</v>
      </c>
      <c r="H11" s="151">
        <f t="shared" si="0"/>
        <v>9840975978580.5078</v>
      </c>
      <c r="I11" s="151">
        <f t="shared" si="0"/>
        <v>9884732462100.6953</v>
      </c>
      <c r="J11" s="151">
        <f t="shared" si="0"/>
        <v>9967019815559.1777</v>
      </c>
    </row>
    <row r="12" spans="1:11">
      <c r="A12" s="152"/>
      <c r="B12" s="153"/>
      <c r="C12" s="153"/>
      <c r="D12" s="153"/>
      <c r="E12" s="153"/>
      <c r="F12" s="153"/>
      <c r="G12" s="153"/>
      <c r="H12" s="153"/>
      <c r="I12" s="152"/>
      <c r="J12" s="152"/>
    </row>
    <row r="13" spans="1:11" ht="15.6">
      <c r="A13" s="154" t="s">
        <v>332</v>
      </c>
      <c r="B13" s="155" t="s">
        <v>306</v>
      </c>
      <c r="C13" s="156">
        <f>(B11+C11)/2</f>
        <v>9544607738903.6836</v>
      </c>
      <c r="D13" s="157">
        <f t="shared" ref="D13:J13" si="1">(C11+D11)/2</f>
        <v>9568733992857.9297</v>
      </c>
      <c r="E13" s="157">
        <f t="shared" si="1"/>
        <v>9605845164924.4531</v>
      </c>
      <c r="F13" s="157">
        <f t="shared" si="1"/>
        <v>9633397414729.668</v>
      </c>
      <c r="G13" s="157">
        <f t="shared" si="1"/>
        <v>9676864840664.2695</v>
      </c>
      <c r="H13" s="157">
        <f t="shared" si="1"/>
        <v>9776121578801.4531</v>
      </c>
      <c r="I13" s="157">
        <f t="shared" si="1"/>
        <v>9862854220340.6016</v>
      </c>
      <c r="J13" s="157">
        <f t="shared" si="1"/>
        <v>9925876138829.9375</v>
      </c>
    </row>
    <row r="14" spans="1:11">
      <c r="C14" s="135"/>
      <c r="D14" s="135"/>
      <c r="E14" s="135"/>
      <c r="F14" s="135"/>
      <c r="G14" s="135"/>
      <c r="H14" s="135"/>
      <c r="I14" s="135"/>
      <c r="J14" s="135"/>
      <c r="K14" s="135"/>
    </row>
    <row r="15" spans="1:11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</row>
    <row r="16" spans="1:11" ht="15.6">
      <c r="A16" s="143" t="s">
        <v>3</v>
      </c>
      <c r="B16" s="144">
        <v>46255</v>
      </c>
      <c r="C16" s="144">
        <v>46262</v>
      </c>
      <c r="D16" s="144">
        <v>46269</v>
      </c>
      <c r="E16" s="144">
        <v>46276</v>
      </c>
      <c r="F16" s="144">
        <v>46283</v>
      </c>
      <c r="G16" s="144">
        <v>46290</v>
      </c>
      <c r="H16" s="144">
        <v>46297</v>
      </c>
      <c r="I16" s="144">
        <v>46304</v>
      </c>
      <c r="J16" s="144">
        <v>46311</v>
      </c>
      <c r="K16" s="135"/>
    </row>
    <row r="17" spans="1:11">
      <c r="A17" s="158" t="s">
        <v>333</v>
      </c>
      <c r="B17" s="159">
        <v>31723704174.310001</v>
      </c>
      <c r="C17" s="159">
        <v>32027778905.540001</v>
      </c>
      <c r="D17" s="159">
        <v>32856494784.34</v>
      </c>
      <c r="E17" s="159">
        <v>32388753829.810001</v>
      </c>
      <c r="F17" s="159">
        <v>33188676624.880005</v>
      </c>
      <c r="G17" s="159">
        <v>33745984920.5</v>
      </c>
      <c r="H17" s="159">
        <v>33771849048.93</v>
      </c>
      <c r="I17" s="159">
        <v>33361298756.399998</v>
      </c>
      <c r="J17" s="159">
        <v>33198374483.09</v>
      </c>
      <c r="K17" s="135"/>
    </row>
    <row r="18" spans="1:11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</row>
    <row r="19" spans="1:11">
      <c r="A19" s="135"/>
      <c r="B19" s="135"/>
      <c r="C19" s="160"/>
      <c r="D19" s="160"/>
      <c r="E19" s="160"/>
      <c r="F19" s="160"/>
      <c r="G19" s="160"/>
      <c r="H19" s="160"/>
      <c r="I19" s="160"/>
      <c r="J19" s="160"/>
      <c r="K19" s="135"/>
    </row>
    <row r="20" spans="1:11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</row>
    <row r="21" spans="1:11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</row>
    <row r="22" spans="1:11">
      <c r="B22" s="135"/>
      <c r="C22" s="135"/>
      <c r="D22" s="135"/>
      <c r="E22" s="135"/>
      <c r="F22" s="135"/>
      <c r="G22" s="135"/>
      <c r="H22" s="135"/>
      <c r="I22" s="135"/>
      <c r="J22" s="161"/>
      <c r="K22" s="135"/>
    </row>
    <row r="23" spans="1:11">
      <c r="B23" s="135"/>
      <c r="C23" s="135"/>
      <c r="D23" s="135"/>
      <c r="E23" s="135"/>
      <c r="F23" s="135"/>
      <c r="G23" s="135"/>
      <c r="H23" s="135"/>
      <c r="I23" s="135"/>
      <c r="J23" s="149"/>
      <c r="K23" s="133"/>
    </row>
  </sheetData>
  <sheetProtection algorithmName="SHA-512" hashValue="oyEI3mKMTaeUWNPofLy3AS+/HK/VHUxXcgwUoHRbKNL1FOSXG1VFlB3lGuck6FBY5hOjF3Kvb0tOjngXIi3hRw==" saltValue="45dNxtnj9F1zepRMB0RASA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2026-10-29T10:34:37Z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